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Cruz\Desktop\Paper1_vFinal\Preço Gás\"/>
    </mc:Choice>
  </mc:AlternateContent>
  <bookViews>
    <workbookView xWindow="-120" yWindow="-120" windowWidth="29040" windowHeight="15720" activeTab="2"/>
  </bookViews>
  <sheets>
    <sheet name="Precos desde 2002" sheetId="1" r:id="rId1"/>
    <sheet name="Preços 1967 a 2001" sheetId="2" r:id="rId2"/>
    <sheet name="Fiscalidade" sheetId="3" r:id="rId3"/>
    <sheet name="Abreviaturas e conceitos" sheetId="4" r:id="rId4"/>
  </sheets>
  <definedNames>
    <definedName name="_xlnm.Print_Area" localSheetId="0">'Precos desde 2002'!$A$8:$F$147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F91" i="3" l="1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E65" i="3"/>
  <c r="F65" i="3" s="1"/>
  <c r="E64" i="3"/>
  <c r="F64" i="3" s="1"/>
  <c r="F63" i="3"/>
  <c r="F62" i="3"/>
  <c r="F61" i="3"/>
  <c r="E60" i="3"/>
  <c r="F60" i="3" s="1"/>
  <c r="E59" i="3"/>
  <c r="F59" i="3" s="1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30" i="1" l="1"/>
  <c r="C17" i="1" l="1"/>
  <c r="D17" i="1"/>
  <c r="E17" i="1"/>
  <c r="F17" i="1"/>
  <c r="B17" i="1"/>
  <c r="B30" i="1"/>
  <c r="E30" i="1"/>
  <c r="D30" i="1"/>
  <c r="C30" i="1"/>
  <c r="C43" i="1"/>
  <c r="D43" i="1"/>
  <c r="E43" i="1"/>
  <c r="F43" i="1"/>
  <c r="B43" i="1"/>
  <c r="B56" i="1"/>
  <c r="F56" i="1" l="1"/>
  <c r="E56" i="1"/>
  <c r="D56" i="1"/>
  <c r="C56" i="1"/>
  <c r="F82" i="1" l="1"/>
  <c r="B69" i="1" l="1"/>
  <c r="F69" i="1"/>
  <c r="E69" i="1"/>
  <c r="D69" i="1"/>
  <c r="C69" i="1"/>
  <c r="B173" i="1" l="1"/>
  <c r="B82" i="1"/>
  <c r="E82" i="1"/>
  <c r="D82" i="1"/>
  <c r="C82" i="1"/>
  <c r="B95" i="1" l="1"/>
  <c r="F95" i="1"/>
  <c r="E95" i="1"/>
  <c r="D95" i="1"/>
  <c r="C95" i="1"/>
  <c r="F108" i="1" l="1"/>
  <c r="E108" i="1"/>
  <c r="D108" i="1"/>
  <c r="C108" i="1"/>
  <c r="B108" i="1"/>
  <c r="B121" i="1" l="1"/>
  <c r="F121" i="1" l="1"/>
  <c r="E121" i="1"/>
  <c r="D121" i="1"/>
  <c r="C121" i="1"/>
  <c r="F23" i="2" l="1"/>
  <c r="D23" i="2"/>
  <c r="C23" i="2"/>
  <c r="F26" i="2"/>
  <c r="D26" i="2"/>
  <c r="C26" i="2"/>
  <c r="F27" i="2"/>
  <c r="E27" i="2"/>
  <c r="D27" i="2"/>
  <c r="C27" i="2"/>
  <c r="B27" i="2"/>
  <c r="F28" i="2"/>
  <c r="E28" i="2"/>
  <c r="D28" i="2"/>
  <c r="C28" i="2"/>
  <c r="B28" i="2"/>
  <c r="F29" i="2"/>
  <c r="D29" i="2"/>
  <c r="C29" i="2"/>
  <c r="B29" i="2"/>
  <c r="F30" i="2"/>
  <c r="E30" i="2"/>
  <c r="D30" i="2"/>
  <c r="C30" i="2"/>
  <c r="B30" i="2"/>
  <c r="F31" i="2"/>
  <c r="E31" i="2"/>
  <c r="D31" i="2"/>
  <c r="C31" i="2"/>
  <c r="B31" i="2"/>
  <c r="E32" i="2"/>
  <c r="D32" i="2"/>
  <c r="C32" i="2"/>
  <c r="B32" i="2"/>
  <c r="F34" i="2"/>
  <c r="E34" i="2"/>
  <c r="D34" i="2"/>
  <c r="C34" i="2"/>
  <c r="B34" i="2"/>
  <c r="F35" i="2"/>
  <c r="E35" i="2"/>
  <c r="D35" i="2"/>
  <c r="C35" i="2"/>
  <c r="B35" i="2"/>
  <c r="E37" i="2"/>
  <c r="C37" i="2"/>
  <c r="F134" i="1" l="1"/>
  <c r="E134" i="1"/>
  <c r="D134" i="1"/>
  <c r="C134" i="1"/>
  <c r="B134" i="1"/>
  <c r="F186" i="1" l="1"/>
  <c r="E186" i="1"/>
  <c r="D186" i="1"/>
  <c r="C186" i="1"/>
  <c r="B186" i="1"/>
  <c r="F173" i="1"/>
  <c r="E173" i="1"/>
  <c r="D173" i="1"/>
  <c r="C173" i="1"/>
  <c r="F160" i="1"/>
  <c r="E160" i="1"/>
  <c r="D160" i="1"/>
  <c r="C160" i="1"/>
  <c r="B160" i="1"/>
  <c r="F147" i="1"/>
  <c r="E147" i="1"/>
  <c r="D147" i="1"/>
  <c r="C147" i="1"/>
  <c r="B147" i="1"/>
</calcChain>
</file>

<file path=xl/comments1.xml><?xml version="1.0" encoding="utf-8"?>
<comments xmlns="http://schemas.openxmlformats.org/spreadsheetml/2006/main">
  <authors>
    <author>tc={87193DF0-45CA-44E8-A939-09C2902889D8}</author>
    <author>tc={DBC744BA-A129-4AFC-8991-D22A1C999D6C}</author>
    <author>tc={89F445ED-A628-46B1-8B97-787CAC6AE4EE}</author>
    <author>tc={C68C8D07-A8A2-43B7-811B-A04D88C1E2F3}</author>
    <author>tc={2B8991DD-9496-4C4F-A100-4FA3FBC13CEE}</author>
    <author>tc={4FC89E60-DB41-4F73-ADBC-BB3A6B6847FF}</author>
    <author>tc={C1658918-EE22-498C-88F2-9B2F09FDB14A}</author>
    <author>tc={13B1F953-8BE8-4A47-B050-5486F1D6AD27}</author>
    <author>tc={E14019BE-F069-4E96-870D-C0FDA59AA477}</author>
    <author>tc={2C956D53-1846-4E0F-87CE-70300CAF878D}</author>
    <author>tc={322F822A-779E-46B9-A968-6076F82627E4}</author>
    <author>tc={763BC7FA-17A5-4D68-A340-C8141A8F60E2}</author>
    <author>tc={88D7B640-C3CF-453F-9499-A8D1A1437A64}</author>
    <author>tc={B8E93E00-9AA1-4E5D-B8BE-5562D463E1A0}</author>
    <author>tc={7A7193C1-F663-4107-9E96-7B8627AA76FC}</author>
    <author>tc={A9610F1B-0F6C-4AF3-8D1C-0BB8B4B2A2A8}</author>
    <author>tc={9312FA97-C398-45B7-B69F-B954B7C179C9}</author>
    <author>tc={833DA578-2240-4779-A719-74B0654711DC}</author>
    <author>tc={7AF2FE79-7CFC-4469-B0AE-BC7611F2FBFB}</author>
    <author>tc={40691349-889A-4FB6-B150-D495AFAE5DA4}</author>
    <author>tc={742451D1-1C45-4CF6-A576-8A9FAE151CC0}</author>
    <author>tc={83E865E4-AC64-4C04-A5CD-BAE78602B244}</author>
    <author>tc={97F9CAB3-14B2-42F8-A39D-35CEF0036F13}</author>
    <author>tc={C4B0F945-19D5-4609-AA61-4E3D9F028FFA}</author>
    <author>tc={BB68827C-A73E-4768-9277-E54910A1CDCA}</author>
    <author>tc={291E7FB9-FB4B-4FC2-AB2A-75D0E39B0C35}</author>
    <author>tc={0DA0A36B-3A97-49BD-882A-4F8AD924D71C}</author>
    <author>tc={F31BB016-8716-4650-B866-CA98C100D867}</author>
    <author>tc={11E74EE0-D886-480E-BEF7-A33670C6B940}</author>
    <author>tc={42C0C9E3-C9CA-462B-961E-D4F4C4F137FB}</author>
    <author>tc={81E6FC9C-AC0C-47D4-83DE-E0E1452E60F4}</author>
    <author>tc={5C7BD310-0FD8-4F44-8A1B-2441EA1538E2}</author>
    <author>tc={CE2E23D9-C74A-425F-BF42-6148EFDDCBEA}</author>
    <author>tc={D4CE62B4-03F0-4643-80CC-53C1BA96984D}</author>
    <author>tc={A1B6573C-8966-4EFC-BB66-0AD295BF1530}</author>
    <author>tc={8D731895-6B95-4880-A5C0-F86409A17207}</author>
    <author>tc={603A7F50-9B3E-4988-99E2-12D0CBD9EC04}</author>
    <author>tc={6A75B9C8-8233-4A0E-9A76-EEC3A318C9DB}</author>
    <author>tc={BC2DADD9-E3FF-429F-88D3-2830160AE68A}</author>
    <author>tc={371B952A-93FA-4804-8F05-184B96E12FC2}</author>
    <author>tc={597A6C32-30E2-424C-932C-E3EF062EC4E7}</author>
    <author>tc={F0EEB8E0-5B3B-43A0-8A2C-439385A0D805}</author>
    <author>tc={48AC5160-5875-4156-BF97-33C305DABFE0}</author>
    <author>tc={EC4DAAE1-CDF8-4B8C-A42E-321A9AE00FA7}</author>
    <author>tc={CACC0B58-59DA-4067-82CD-2EF79C1F5EDA}</author>
    <author>tc={D8070730-0726-477C-B61E-53B1C1CCF449}</author>
    <author>tc={D58CFA88-404F-42B8-8B9E-81AE863B3B87}</author>
    <author>tc={83FEEFC7-41F7-4E9C-9A65-13656F42A1A6}</author>
    <author>tc={4C08230D-CED4-40B8-A7DB-CE17734899A8}</author>
    <author>tc={4C1E5A13-4EF9-49F9-862B-9B37B9C043E6}</author>
    <author>tc={DA6328EE-5ADE-4BD5-A20D-E63CB9D43863}</author>
    <author>tc={54C3827A-C854-41B1-AF8A-39F2E5F848B2}</author>
    <author>tc={D6B2D53A-2440-49E3-8C6F-BBD613A8E4CB}</author>
    <author>tc={CB973F07-B814-45B1-953A-1F8997CEEE70}</author>
    <author>tc={141B0E9B-872D-4791-9758-230A009B5C53}</author>
    <author>tc={42DDF8CD-9E61-405C-939B-1F1BF3FB295E}</author>
    <author>tc={C61D9EEB-C060-4553-965B-ACCB55EF8A37}</author>
    <author>tc={E42F376A-BAAC-4928-A468-CBA566B7D014}</author>
    <author>tc={FA09CC94-9174-41A4-8B14-33DA89D8466A}</author>
    <author>tc={912D5910-AE50-4A4E-AE62-D467ABA8846C}</author>
    <author>tc={1E2191BF-EDAD-4B72-9285-190CE6C2AA50}</author>
    <author>Elisa Vieira Oliveira (DGEG)</author>
    <author>Direção Geral de Energia e Geologia</author>
    <author>Direcção Geral de Energia e Geologia</author>
  </authors>
  <commentList>
    <comment ref="F14" authorId="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valores corrigidos desde janeiro 2022</t>
        </r>
      </text>
    </comment>
    <comment ref="E16" authorId="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a 01/04/2024</t>
        </r>
      </text>
    </comment>
    <comment ref="F17" authorId="2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4 março 2024
</t>
        </r>
      </text>
    </comment>
    <comment ref="D20" authorId="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31/01/2024</t>
        </r>
      </text>
    </comment>
    <comment ref="E20" authorId="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29 dezembro</t>
        </r>
      </text>
    </comment>
    <comment ref="B21" authorId="5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4/12
</t>
        </r>
      </text>
    </comment>
    <comment ref="E21" authorId="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4/12</t>
        </r>
      </text>
    </comment>
    <comment ref="E22" authorId="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4/12</t>
        </r>
      </text>
    </comment>
    <comment ref="C23" authorId="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outubro</t>
        </r>
      </text>
    </comment>
    <comment ref="D23" authorId="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janeiro 2024</t>
        </r>
      </text>
    </comment>
    <comment ref="E23" authorId="1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4/12</t>
        </r>
      </text>
    </comment>
    <comment ref="E24" authorId="1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4/12</t>
        </r>
      </text>
    </comment>
    <comment ref="B25" authorId="12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Valores corrigidos desde janeiro
</t>
        </r>
      </text>
    </comment>
    <comment ref="C25" authorId="1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de julho</t>
        </r>
      </text>
    </comment>
    <comment ref="E26" authorId="1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29 dezembro</t>
        </r>
      </text>
    </comment>
    <comment ref="C27" authorId="15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D27" authorId="16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C28" authorId="17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D28" authorId="18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E28" authorId="19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D29" authorId="20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E29" authorId="21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</t>
        </r>
      </text>
    </comment>
    <comment ref="D30" authorId="22" shapeId="0">
      <text>
        <r>
          <rPr>
            <sz val="10"/>
            <rFont val="Arial"/>
            <family val="2"/>
          </rPr>
          <t xml:space="preserve"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4 de março 2024
</t>
        </r>
      </text>
    </comment>
    <comment ref="F30" authorId="2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4 março 2024</t>
        </r>
      </text>
    </comment>
    <comment ref="E37" authorId="2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corrrigio em 31 agosto</t>
        </r>
      </text>
    </comment>
    <comment ref="E38" authorId="2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agosto</t>
        </r>
      </text>
    </comment>
    <comment ref="E39" authorId="2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agosto</t>
        </r>
      </text>
    </comment>
    <comment ref="B41" authorId="2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maio</t>
        </r>
      </text>
    </comment>
    <comment ref="C41" authorId="2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maio</t>
        </r>
      </text>
    </comment>
    <comment ref="E41" authorId="2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maio</t>
        </r>
      </text>
    </comment>
    <comment ref="C42" authorId="3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maio</t>
        </r>
      </text>
    </comment>
    <comment ref="E42" authorId="3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maio</t>
        </r>
      </text>
    </comment>
    <comment ref="B44" authorId="3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março
 2022</t>
        </r>
      </text>
    </comment>
    <comment ref="D44" authorId="3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janeiro 2022</t>
        </r>
      </text>
    </comment>
    <comment ref="E44" authorId="3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janeiro 2022</t>
        </r>
      </text>
    </comment>
    <comment ref="F44" authorId="3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março 2022</t>
        </r>
      </text>
    </comment>
    <comment ref="B45" authorId="3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março 
2022</t>
        </r>
      </text>
    </comment>
    <comment ref="C45" authorId="3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janeiro</t>
        </r>
      </text>
    </comment>
    <comment ref="D45" authorId="3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atualizado em 3 janeiro 2022</t>
        </r>
      </text>
    </comment>
    <comment ref="E45" authorId="3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janeiro</t>
        </r>
      </text>
    </comment>
    <comment ref="B46" authorId="4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março 2022</t>
        </r>
      </text>
    </comment>
    <comment ref="B47" authorId="4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5 novembro</t>
        </r>
      </text>
    </comment>
    <comment ref="E47" authorId="4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C48" authorId="4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01/11/2021</t>
        </r>
      </text>
    </comment>
    <comment ref="E48" authorId="4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C50" authorId="4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E50" authorId="4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a 31/08</t>
        </r>
      </text>
    </comment>
    <comment ref="B51" authorId="4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de agosto</t>
        </r>
      </text>
    </comment>
    <comment ref="C51" authorId="4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E51" authorId="4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a 31/08</t>
        </r>
      </text>
    </comment>
    <comment ref="F51" authorId="5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2 Agosto</t>
        </r>
      </text>
    </comment>
    <comment ref="C52" authorId="5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C53" authorId="5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02/12/2021</t>
        </r>
      </text>
    </comment>
    <comment ref="F53" authorId="5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maio</t>
        </r>
      </text>
    </comment>
    <comment ref="B54" authorId="5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de maio</t>
        </r>
      </text>
    </comment>
    <comment ref="E54" authorId="5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de maio</t>
        </r>
      </text>
    </comment>
    <comment ref="F54" authorId="5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de maio</t>
        </r>
      </text>
    </comment>
    <comment ref="C55" authorId="5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março</t>
        </r>
      </text>
    </comment>
    <comment ref="D55" authorId="5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31 março</t>
        </r>
      </text>
    </comment>
    <comment ref="E55" authorId="5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de maio</t>
        </r>
      </text>
    </comment>
    <comment ref="F55" authorId="6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corrigido em 3 de maio</t>
        </r>
      </text>
    </comment>
    <comment ref="B58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 de fevereiro 2021</t>
        </r>
      </text>
    </comment>
    <comment ref="C58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 de fevereiro 2021</t>
        </r>
      </text>
    </comment>
    <comment ref="D58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 de fevereiro 2021
</t>
        </r>
      </text>
    </comment>
    <comment ref="F58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valores corrigidos desde janeiro 2020, em 1 de fevereiro 2021. </t>
        </r>
      </text>
    </comment>
    <comment ref="C59" authorId="61" shapeId="0">
      <text>
        <r>
          <rPr>
            <b/>
            <sz val="9"/>
            <color indexed="81"/>
            <rFont val="Tahoma"/>
            <family val="2"/>
          </rPr>
          <t xml:space="preserve">Elisa Vieira Oliveira (DGEG):
corrigido em 31/12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31/12
</t>
        </r>
      </text>
    </comment>
    <comment ref="B64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corrigigo em 31 de julho</t>
        </r>
      </text>
    </comment>
    <comment ref="D64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 de julho</t>
        </r>
      </text>
    </comment>
    <comment ref="E64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 de julho</t>
        </r>
      </text>
    </comment>
    <comment ref="B65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 de julho 
</t>
        </r>
      </text>
    </comment>
    <comment ref="E65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 de julho</t>
        </r>
      </text>
    </comment>
    <comment ref="D66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31 de julho</t>
        </r>
      </text>
    </comment>
    <comment ref="D67" authorId="61" shapeId="0">
      <text>
        <r>
          <rPr>
            <b/>
            <sz val="9"/>
            <color indexed="81"/>
            <rFont val="Tahoma"/>
            <family val="2"/>
          </rPr>
          <t xml:space="preserve">Elisa Vieira Oliveira (DGEG):
</t>
        </r>
        <r>
          <rPr>
            <sz val="9"/>
            <color indexed="81"/>
            <rFont val="Tahoma"/>
            <family val="2"/>
          </rPr>
          <t>corrigido em 31 de julho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61" shapeId="0">
      <text>
        <r>
          <rPr>
            <b/>
            <sz val="9"/>
            <color indexed="81"/>
            <rFont val="Tahoma"/>
            <family val="2"/>
          </rPr>
          <t xml:space="preserve">Elisa Vieira Oliveira (DGEG):
</t>
        </r>
        <r>
          <rPr>
            <sz val="9"/>
            <color indexed="81"/>
            <rFont val="Tahoma"/>
            <family val="2"/>
          </rPr>
          <t xml:space="preserve">corrigido em 31 de julho
</t>
        </r>
      </text>
    </comment>
    <comment ref="B69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1/06/2020</t>
        </r>
      </text>
    </comment>
    <comment ref="C69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1/06/2020
</t>
        </r>
      </text>
    </comment>
    <comment ref="D69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1/06/2020
</t>
        </r>
      </text>
    </comment>
    <comment ref="E69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1/06/2020</t>
        </r>
      </text>
    </comment>
    <comment ref="E74" authorId="61" shapeId="0">
      <text>
        <r>
          <rPr>
            <b/>
            <sz val="9"/>
            <color indexed="81"/>
            <rFont val="Tahoma"/>
            <family val="2"/>
          </rPr>
          <t>Elisa Vieira Oliveira (DGEG):</t>
        </r>
        <r>
          <rPr>
            <sz val="9"/>
            <color indexed="81"/>
            <rFont val="Tahoma"/>
            <family val="2"/>
          </rPr>
          <t xml:space="preserve">
corrigido em 4 novembro</t>
        </r>
      </text>
    </comment>
    <comment ref="E79" authorId="61" shapeId="0">
      <text>
        <r>
          <rPr>
            <b/>
            <sz val="9"/>
            <color indexed="81"/>
            <rFont val="Tahoma"/>
            <family val="2"/>
          </rPr>
          <t xml:space="preserve">Elisa Vieira Oliveira (DGEG): 
</t>
        </r>
        <r>
          <rPr>
            <sz val="9"/>
            <color indexed="81"/>
            <rFont val="Tahoma"/>
            <family val="2"/>
          </rPr>
          <t>corrigido em 03/06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03/06
</t>
        </r>
      </text>
    </comment>
    <comment ref="E8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03/06
</t>
        </r>
      </text>
    </comment>
    <comment ref="B8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janeiro 2019
</t>
        </r>
      </text>
    </comment>
    <comment ref="B8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janeiro 2019
</t>
        </r>
      </text>
    </comment>
    <comment ref="B85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janeiro 2019
</t>
        </r>
      </text>
    </comment>
    <comment ref="D85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janeiro 2019
</t>
        </r>
      </text>
    </comment>
    <comment ref="C86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21/12/2018</t>
        </r>
      </text>
    </comment>
    <comment ref="E86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21/12/2018</t>
        </r>
      </text>
    </comment>
    <comment ref="F87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21/12/2018</t>
        </r>
      </text>
    </comment>
    <comment ref="C9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corrigio em jan 2019
</t>
        </r>
      </text>
    </comment>
    <comment ref="E9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31/07
</t>
        </r>
      </text>
    </comment>
    <comment ref="C9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31/07</t>
        </r>
      </text>
    </comment>
    <comment ref="C9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31/07
</t>
        </r>
      </text>
    </comment>
    <comment ref="E9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31/07
</t>
        </r>
      </text>
    </comment>
    <comment ref="F9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 corrigido</t>
        </r>
      </text>
    </comment>
    <comment ref="C95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Os valores do ano de 2016 foram corrigidos em 3/04/2017</t>
        </r>
      </text>
    </comment>
    <comment ref="F96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para o ano 2017
</t>
        </r>
      </text>
    </comment>
    <comment ref="F97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para o ano 2017
</t>
        </r>
      </text>
    </comment>
    <comment ref="F98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para o ano 2017
</t>
        </r>
      </text>
    </comment>
    <comment ref="B10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de novembro de 2017
</t>
        </r>
      </text>
    </comment>
    <comment ref="C10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</t>
        </r>
      </text>
    </comment>
    <comment ref="D10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</t>
        </r>
      </text>
    </comment>
    <comment ref="E101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
</t>
        </r>
      </text>
    </comment>
    <comment ref="B10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
</t>
        </r>
      </text>
    </comment>
    <comment ref="C10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</t>
        </r>
      </text>
    </comment>
    <comment ref="D10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</t>
        </r>
      </text>
    </comment>
    <comment ref="E10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em 2 novembro 2017
</t>
        </r>
      </text>
    </comment>
    <comment ref="B10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2017</t>
        </r>
      </text>
    </comment>
    <comment ref="C10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2017</t>
        </r>
      </text>
    </comment>
    <comment ref="D10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2017</t>
        </r>
      </text>
    </comment>
    <comment ref="E10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2017</t>
        </r>
      </text>
    </comment>
    <comment ref="C108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Os valores do ano de 2016 foram corrigidos em 3/04/2017</t>
        </r>
      </text>
    </comment>
    <comment ref="F110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set 2016
</t>
        </r>
      </text>
    </comment>
    <comment ref="B11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2016
</t>
        </r>
      </text>
    </comment>
    <comment ref="E11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2016
</t>
        </r>
      </text>
    </comment>
    <comment ref="F114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 corrigido em 2/11/2016</t>
        </r>
      </text>
    </comment>
    <comment ref="D117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2016
</t>
        </r>
      </text>
    </comment>
    <comment ref="F118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 corrigido em 4/07</t>
        </r>
      </text>
    </comment>
    <comment ref="F119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 corrigido em 4/07
</t>
        </r>
      </text>
    </comment>
    <comment ref="F122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2015
</t>
        </r>
      </text>
    </comment>
    <comment ref="E12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 corrigido 
</t>
        </r>
      </text>
    </comment>
    <comment ref="B129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fevereiro 2015
</t>
        </r>
      </text>
    </comment>
    <comment ref="C129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fevereiro 2015 
</t>
        </r>
      </text>
    </comment>
    <comment ref="D129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fevereiro 2015</t>
        </r>
      </text>
    </comment>
    <comment ref="E129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fevereiro 2015</t>
        </r>
      </text>
    </comment>
    <comment ref="C133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corrigido a 12 maio 2015
</t>
        </r>
      </text>
    </comment>
    <comment ref="F135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valores corrigidos desde janeiro 2014</t>
        </r>
      </text>
    </comment>
    <comment ref="C136" authorId="62" shapeId="0">
      <text>
        <r>
          <rPr>
            <b/>
            <sz val="9"/>
            <color indexed="81"/>
            <rFont val="Tahoma"/>
            <family val="2"/>
          </rPr>
          <t xml:space="preserve">Direção Geral de Energia e Geologia: valores corrigidos desde janeiro 2014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6" authorId="62" shapeId="0">
      <text>
        <r>
          <rPr>
            <b/>
            <sz val="9"/>
            <color indexed="81"/>
            <rFont val="Tahoma"/>
            <family val="2"/>
          </rPr>
          <t xml:space="preserve">Direção Geral de Energia e Geologia: valores corrigidos desde janeiro 2014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62" shapeId="0">
      <text>
        <r>
          <rPr>
            <b/>
            <sz val="9"/>
            <color indexed="81"/>
            <rFont val="Tahoma"/>
            <family val="2"/>
          </rPr>
          <t xml:space="preserve">Direção Geral de Energia e Geologia: valores corrigidos desde janeiro 2014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8" authorId="62" shapeId="0">
      <text>
        <r>
          <rPr>
            <b/>
            <sz val="9"/>
            <color indexed="81"/>
            <rFont val="Tahoma"/>
            <family val="2"/>
          </rPr>
          <t>Direção Geral de Energia e Geologia: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valores definitivos, após correções desde maio 2013.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8" authorId="62" shapeId="0">
      <text>
        <r>
          <rPr>
            <b/>
            <sz val="9"/>
            <color indexed="81"/>
            <rFont val="Tahoma"/>
            <family val="2"/>
          </rPr>
          <t xml:space="preserve">Direção Geral de Energia e Geologia: </t>
        </r>
        <r>
          <rPr>
            <sz val="8"/>
            <color indexed="81"/>
            <rFont val="Tahoma"/>
            <family val="2"/>
          </rPr>
          <t>valores provisórios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9" authorId="62" shapeId="0">
      <text>
        <r>
          <rPr>
            <b/>
            <sz val="9"/>
            <color indexed="81"/>
            <rFont val="Tahoma"/>
            <family val="2"/>
          </rPr>
          <t xml:space="preserve">Direção Geral de Energia e Geologia: </t>
        </r>
        <r>
          <rPr>
            <sz val="8"/>
            <color indexed="81"/>
            <rFont val="Tahoma"/>
            <family val="2"/>
          </rPr>
          <t>valores provisórios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2" authorId="63" shapeId="0">
      <text>
        <r>
          <rPr>
            <b/>
            <sz val="8"/>
            <color indexed="81"/>
            <rFont val="Tahoma"/>
            <family val="2"/>
          </rPr>
          <t>Direcção Geral de Energia e Geologia:</t>
        </r>
        <r>
          <rPr>
            <sz val="8"/>
            <color indexed="81"/>
            <rFont val="Tahoma"/>
            <family val="2"/>
          </rPr>
          <t xml:space="preserve">
Valores corrigidos desde Janeiro de 2012</t>
        </r>
      </text>
    </comment>
    <comment ref="E162" authorId="63" shapeId="0">
      <text>
        <r>
          <rPr>
            <b/>
            <sz val="8"/>
            <color indexed="81"/>
            <rFont val="Tahoma"/>
            <family val="2"/>
          </rPr>
          <t>Direcção Geral de Energia e Geologia:</t>
        </r>
        <r>
          <rPr>
            <sz val="8"/>
            <color indexed="81"/>
            <rFont val="Tahoma"/>
            <family val="2"/>
          </rPr>
          <t xml:space="preserve">
Valores corrigidos desde Janeiro de 2012</t>
        </r>
      </text>
    </comment>
    <comment ref="B164" authorId="63" shapeId="0">
      <text>
        <r>
          <rPr>
            <b/>
            <sz val="8"/>
            <color indexed="81"/>
            <rFont val="Tahoma"/>
            <family val="2"/>
          </rPr>
          <t>Direcção Geral de Energia e Geologia:</t>
        </r>
        <r>
          <rPr>
            <sz val="8"/>
            <color indexed="81"/>
            <rFont val="Tahoma"/>
            <family val="2"/>
          </rPr>
          <t xml:space="preserve">
Valores corrigidos de Fevereiro a Setembro 2012</t>
        </r>
      </text>
    </comment>
    <comment ref="D164" authorId="63" shapeId="0">
      <text>
        <r>
          <rPr>
            <b/>
            <sz val="8"/>
            <color indexed="81"/>
            <rFont val="Tahoma"/>
            <family val="2"/>
          </rPr>
          <t>Direcção Geral de Energia e Geologia:</t>
        </r>
        <r>
          <rPr>
            <sz val="8"/>
            <color indexed="81"/>
            <rFont val="Tahoma"/>
            <family val="2"/>
          </rPr>
          <t xml:space="preserve">
Valores corrigidos de Fevereiro a Setembro 2012</t>
        </r>
      </text>
    </comment>
  </commentList>
</comments>
</file>

<file path=xl/comments2.xml><?xml version="1.0" encoding="utf-8"?>
<comments xmlns="http://schemas.openxmlformats.org/spreadsheetml/2006/main">
  <authors>
    <author>tc={8AA0A2E3-FD15-4238-A87E-3CCB0C400E21}</author>
  </authors>
  <commentList>
    <comment ref="F11" authorId="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valores corrigidos desde janeiro 2022</t>
        </r>
      </text>
    </comment>
  </commentList>
</comments>
</file>

<file path=xl/comments3.xml><?xml version="1.0" encoding="utf-8"?>
<comments xmlns="http://schemas.openxmlformats.org/spreadsheetml/2006/main">
  <authors>
    <author>tc={86E9C1B9-7124-48C5-A5A2-FEBEAC749844}</author>
    <author>tc={D69486DC-03DD-40EC-B5A5-B615D8AE4023}</author>
    <author>tc={A404445A-2FFB-4529-ABBB-E3C463F56D85}</author>
    <author>tc={E01C35E2-7BD5-4BF6-A97F-B1F4779E2335}</author>
    <author>tc={663CB0EB-30C2-4AEB-9E98-F0FD6C6A9354}</author>
    <author>tc={6B684340-54DF-41F1-8501-E95CAD366252}</author>
    <author>tc={F70E5C11-F767-44B4-B131-E6839BA7E8C7}</author>
    <author>tc={21A9B70C-4074-4800-ADD0-37CBEBD4D2E0}</author>
    <author>tc={B6CFB32A-2B57-44C6-8A60-B3EC4227B9F4}</author>
    <author>tc={8DB2B259-03F5-4AD6-9430-FB15AB635EBB}</author>
    <author>tc={B7450AD7-B53D-4E81-9D7D-6DE9AD88B1E8}</author>
    <author>tc={D9B0A416-92A9-46EF-B696-B4F31675DFCC}</author>
    <author>tc={D7C11D40-28FE-43BB-95AC-46FA3EC5495B}</author>
    <author>tc={CF3C71D3-1C60-47F5-9559-0C9D656F6239}</author>
    <author>tc={4C6A9B72-115C-4CAF-92AC-B0B671E320A7}</author>
    <author>tc={DA561DBA-90F3-49BE-8AEE-8B4EEA905B98}</author>
    <author>tc={2456CBD0-1513-4799-90EB-0AEA37FD7691}</author>
    <author>tc={AE14FF95-AEDC-4A2A-861B-08B0F8F5103B}</author>
    <author>tc={11C927C7-9BEC-4FE9-94BD-FC9CB470F769}</author>
    <author>tc={86D93132-C2FD-483B-A0A7-82A53654BA37}</author>
    <author>tc={3FFBD118-5592-4BB3-8A26-E2449AAA78E1}</author>
    <author>tc={354BD4F8-18C9-47E6-8E7E-AB90CC036ADC}</author>
    <author>tc={EBC5145B-B126-49AC-ABF8-26428CB5CCC3}</author>
    <author>tc={B578047B-1F1A-44B5-89A1-27082CB0047F}</author>
    <author>tc={188B651E-2B5B-429B-9C5F-F5160EA1C71C}</author>
    <author>tc={D8720479-3BA0-4C8E-99FE-C54D553B1710}</author>
    <author>tc={F9E63E12-B685-47C1-A9A3-3EEEC508A48C}</author>
    <author>tc={22083841-2495-4922-8215-230DF2C42AC6}</author>
    <author>tc={63E615E6-71F5-4130-850C-AE670479D417}</author>
    <author>tc={9F6AEB7A-907B-4934-8FB8-EA61E36B783C}</author>
    <author>tc={E4DC46D9-657C-4812-9148-57A9F441105B}</author>
    <author>tc={93F22AB6-4907-4ECD-8129-612C0FB288F7}</author>
    <author>tc={E8DD0DE7-03A6-44D4-93C0-EA96A0E08CBD}</author>
  </authors>
  <commentList>
    <comment ref="E21" authorId="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244-A/2023, de 28/07</t>
        </r>
      </text>
    </comment>
    <comment ref="E22" authorId="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187-B/2023, de 03/07</t>
        </r>
      </text>
    </comment>
    <comment ref="E23" authorId="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150-A/2023, de 05/06</t>
        </r>
      </text>
    </comment>
    <comment ref="E24" authorId="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113-A/2023, de 30/04</t>
        </r>
      </text>
    </comment>
    <comment ref="E25" authorId="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106-B/2023, de 17/04</t>
        </r>
      </text>
    </comment>
    <comment ref="E26" authorId="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99-A/2023, de 03/04</t>
        </r>
      </text>
    </comment>
    <comment ref="E27" authorId="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65-A/2023, de 03/03</t>
        </r>
      </text>
    </comment>
    <comment ref="E28" authorId="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38-B/2023, de 03/02</t>
        </r>
      </text>
    </comment>
    <comment ref="E30" authorId="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312-F/2022, de 30/12</t>
        </r>
      </text>
    </comment>
    <comment ref="E33" authorId="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249-A/2022, de 30/09</t>
        </r>
      </text>
    </comment>
    <comment ref="E35" authorId="1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217-A/2022, de 31/08</t>
        </r>
      </text>
    </comment>
    <comment ref="E37" authorId="1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167-A/2022, de 30/06</t>
        </r>
      </text>
    </comment>
    <comment ref="E55" authorId="1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277/2020, de 4/12</t>
        </r>
      </text>
    </comment>
    <comment ref="E56" authorId="1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42/2020, de 14/02</t>
        </r>
      </text>
    </comment>
    <comment ref="E58" authorId="1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6-A/2019, de 4/01</t>
        </r>
      </text>
    </comment>
    <comment ref="D59" authorId="1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114/2017, de 29/12 (OE2018)</t>
        </r>
      </text>
    </comment>
    <comment ref="E59" authorId="1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384/2017, de 28/12</t>
        </r>
      </text>
    </comment>
    <comment ref="D60" authorId="1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42/2016 de 28/12 (OE 2017)</t>
        </r>
      </text>
    </comment>
    <comment ref="E60" authorId="1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10/2017, de 9/01</t>
        </r>
      </text>
    </comment>
    <comment ref="E64" authorId="1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420-B/2015, de 31/12</t>
        </r>
      </text>
    </comment>
    <comment ref="E65" authorId="2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82-D/2014, de 31/12 (OE 2015)</t>
        </r>
      </text>
    </comment>
    <comment ref="D69" authorId="2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320-D/2011 de 30/12</t>
        </r>
      </text>
    </comment>
    <comment ref="G72" authorId="2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n.º55-A/2010 de 31/12</t>
        </r>
      </text>
    </comment>
    <comment ref="G74" authorId="23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n.º12-A/2010, de 30/06</t>
        </r>
      </text>
    </comment>
    <comment ref="D77" authorId="24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Portaria n.º 1530/2008, de 29/12</t>
        </r>
      </text>
    </comment>
    <comment ref="G79" authorId="25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n.º26-A/2008 de 27/06</t>
        </r>
      </text>
    </comment>
    <comment ref="D81" authorId="26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67-A/2007, de 31/12 (OE 2008)</t>
        </r>
      </text>
    </comment>
    <comment ref="D84" authorId="27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53-A/2006, de 29/12 (OE 2007)</t>
        </r>
      </text>
    </comment>
    <comment ref="D86" authorId="28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60-A/2004, de 30/12 (OE 2006)</t>
        </r>
      </text>
    </comment>
    <comment ref="G87" authorId="29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n.º39/2005, de 24/06</t>
        </r>
      </text>
    </comment>
    <comment ref="D89" authorId="30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55-B/2004, de 30/12 (OE 2005)</t>
        </r>
      </text>
    </comment>
    <comment ref="D91" authorId="31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n.º109-B/2001 de 27 de Dezembro (OE 2002)</t>
        </r>
      </text>
    </comment>
    <comment ref="G91" authorId="32" shapeId="0">
      <text>
        <r>
          <rPr>
            <sz val="10"/>
            <rFont val="Arial"/>
            <family val="2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Lei n.º 16-A/2002 de 31/05 (OE)</t>
        </r>
      </text>
    </comment>
  </commentList>
</comments>
</file>

<file path=xl/sharedStrings.xml><?xml version="1.0" encoding="utf-8"?>
<sst xmlns="http://schemas.openxmlformats.org/spreadsheetml/2006/main" count="274" uniqueCount="230">
  <si>
    <t>Butano Garrafas 
(I)</t>
  </si>
  <si>
    <t>Butano Granel
(II)</t>
  </si>
  <si>
    <t>Propano Garrafas 
(I)</t>
  </si>
  <si>
    <t>Propano Granel
(II)</t>
  </si>
  <si>
    <t>Propano Canalizado (II)</t>
  </si>
  <si>
    <t>-</t>
  </si>
  <si>
    <t>(I) No local de revenda</t>
  </si>
  <si>
    <t>(II) No local de consumo</t>
  </si>
  <si>
    <t>Media Anual 2010</t>
  </si>
  <si>
    <t>Media Anual 2008</t>
  </si>
  <si>
    <t>Media Anual 2007</t>
  </si>
  <si>
    <t>Media Anual 2006</t>
  </si>
  <si>
    <t>Media Anual 2005</t>
  </si>
  <si>
    <t>Media Anual 2004</t>
  </si>
  <si>
    <t>Media Anual 2003</t>
  </si>
  <si>
    <t>Media Anual 2002</t>
  </si>
  <si>
    <t>Media Anual 2009</t>
  </si>
  <si>
    <t>Media Anual 2011</t>
  </si>
  <si>
    <t>Media Anual 2012</t>
  </si>
  <si>
    <t>Media Anual 2013</t>
  </si>
  <si>
    <t>Media Anual 2014</t>
  </si>
  <si>
    <t>Media Anual 2015</t>
  </si>
  <si>
    <t>Media Anual 2016</t>
  </si>
  <si>
    <t>Media Anual 2017</t>
  </si>
  <si>
    <t>Media Anual 2018</t>
  </si>
  <si>
    <t>Media Anual 2019</t>
  </si>
  <si>
    <t>Media Anual 2020</t>
  </si>
  <si>
    <t>Média Anual 2021</t>
  </si>
  <si>
    <t>Média Anual 2022</t>
  </si>
  <si>
    <t>Direção-Geral de Energia e Geologia</t>
  </si>
  <si>
    <t xml:space="preserve">Direção de Serviços de Planeamento Energético e Estatística  </t>
  </si>
  <si>
    <t>Média Anual 2023</t>
  </si>
  <si>
    <t>Periodicidade: mensal</t>
  </si>
  <si>
    <t>Última atualização: 4 de março de 2024</t>
  </si>
  <si>
    <t xml:space="preserve">Periodicidade: Sempre que existam alterações legislativas </t>
  </si>
  <si>
    <t>As células a cores e a negrito contêm valores cujas taxas foram alteradas. Para visualizar a legislação que motivou a alteração aceda ao comentário da respetiva célula.</t>
  </si>
  <si>
    <t>Ano</t>
  </si>
  <si>
    <t>De</t>
  </si>
  <si>
    <t>a</t>
  </si>
  <si>
    <t>em vigor</t>
  </si>
  <si>
    <t>01/01/2024</t>
  </si>
  <si>
    <t>31/01/2024</t>
  </si>
  <si>
    <t>29/09/2023</t>
  </si>
  <si>
    <t>31/12/2023</t>
  </si>
  <si>
    <t>26/09/2023</t>
  </si>
  <si>
    <t>28/09/2023</t>
  </si>
  <si>
    <t>29/07/2023</t>
  </si>
  <si>
    <t>25/09/2023</t>
  </si>
  <si>
    <t>04/07/2023</t>
  </si>
  <si>
    <t>28/07/2023</t>
  </si>
  <si>
    <t>06/06/2023</t>
  </si>
  <si>
    <t>03/07/2023</t>
  </si>
  <si>
    <t>01/05/2023</t>
  </si>
  <si>
    <t>05/06/2023</t>
  </si>
  <si>
    <t>18/04/2023</t>
  </si>
  <si>
    <t>30/04/2023</t>
  </si>
  <si>
    <t>04/04/2023</t>
  </si>
  <si>
    <t>17/04/2023</t>
  </si>
  <si>
    <t>06/03/2023</t>
  </si>
  <si>
    <t>03/04/2023</t>
  </si>
  <si>
    <t>06/02/2023</t>
  </si>
  <si>
    <t>05/03/2023</t>
  </si>
  <si>
    <t>02/01/2023</t>
  </si>
  <si>
    <t>05/02/2023</t>
  </si>
  <si>
    <t>01/01/2023</t>
  </si>
  <si>
    <t>05/12/2022</t>
  </si>
  <si>
    <t xml:space="preserve">  31/12/2022</t>
  </si>
  <si>
    <t>07/11/2022</t>
  </si>
  <si>
    <t>04/12/2022</t>
  </si>
  <si>
    <t>03/10/2022</t>
  </si>
  <si>
    <t>06/11/2022</t>
  </si>
  <si>
    <t>05/09/2022</t>
  </si>
  <si>
    <t>02/10/2022</t>
  </si>
  <si>
    <t>01/09/2022</t>
  </si>
  <si>
    <t>04/09/2022</t>
  </si>
  <si>
    <t>04/07/2022</t>
  </si>
  <si>
    <t>31/08/2022</t>
  </si>
  <si>
    <t>01/07/2022</t>
  </si>
  <si>
    <t>03/07/2022</t>
  </si>
  <si>
    <t>27/06/2022</t>
  </si>
  <si>
    <t>30/06/2022</t>
  </si>
  <si>
    <t>20/06/2022</t>
  </si>
  <si>
    <t>26/06/2022</t>
  </si>
  <si>
    <t>06/06/2022</t>
  </si>
  <si>
    <t>19/06/2022</t>
  </si>
  <si>
    <t>30/05/2022</t>
  </si>
  <si>
    <t>05/06/2022</t>
  </si>
  <si>
    <t>23/05/2022</t>
  </si>
  <si>
    <t>29/05/2022</t>
  </si>
  <si>
    <t>16/05/2022</t>
  </si>
  <si>
    <t>22/05/2022</t>
  </si>
  <si>
    <t>09/05/2022</t>
  </si>
  <si>
    <t>15/05/2022</t>
  </si>
  <si>
    <t>02/05/2022</t>
  </si>
  <si>
    <t>08/05/2022</t>
  </si>
  <si>
    <t>25/04/2022</t>
  </si>
  <si>
    <t>01/05/2022</t>
  </si>
  <si>
    <t>11/04/2022</t>
  </si>
  <si>
    <t>24/04/2022</t>
  </si>
  <si>
    <t>04/04/2022</t>
  </si>
  <si>
    <t>10/04/2022</t>
  </si>
  <si>
    <t>28/03/2022</t>
  </si>
  <si>
    <t>03/04/2022</t>
  </si>
  <si>
    <t>21/03/2022</t>
  </si>
  <si>
    <t>27/03/2022</t>
  </si>
  <si>
    <t>14/03/2022</t>
  </si>
  <si>
    <t>20/03/2022</t>
  </si>
  <si>
    <t>29/01/2022</t>
  </si>
  <si>
    <t>13/03/2022</t>
  </si>
  <si>
    <t>01/01/2022</t>
  </si>
  <si>
    <t>28/01/2022</t>
  </si>
  <si>
    <t>16/10/2021</t>
  </si>
  <si>
    <t>31/12/2021</t>
  </si>
  <si>
    <t>01/01/2021</t>
  </si>
  <si>
    <t>15/10/2021</t>
  </si>
  <si>
    <t>15/02/2020</t>
  </si>
  <si>
    <t>31/12/2020</t>
  </si>
  <si>
    <t>01/01/2020</t>
  </si>
  <si>
    <t>14/02/2020</t>
  </si>
  <si>
    <t>01/01/2019</t>
  </si>
  <si>
    <t>31/12/2019</t>
  </si>
  <si>
    <t>01/01/2018</t>
  </si>
  <si>
    <t>31/12/2018</t>
  </si>
  <si>
    <t>01/01/2017</t>
  </si>
  <si>
    <t>31/12/2017</t>
  </si>
  <si>
    <t>17/11/2016</t>
  </si>
  <si>
    <t>31/12/2016</t>
  </si>
  <si>
    <t>13/05/2016</t>
  </si>
  <si>
    <t>16/11/2016</t>
  </si>
  <si>
    <t>12/02/2016</t>
  </si>
  <si>
    <t>12/05/2016</t>
  </si>
  <si>
    <t>01/01/2016</t>
  </si>
  <si>
    <t>11/02/2016</t>
  </si>
  <si>
    <t>01/01/2015</t>
  </si>
  <si>
    <t>31/12/2015</t>
  </si>
  <si>
    <t>01/01/2014</t>
  </si>
  <si>
    <t>31/12/2014</t>
  </si>
  <si>
    <t>28/02/2013</t>
  </si>
  <si>
    <t>31/12/2013</t>
  </si>
  <si>
    <t>01/01/2013</t>
  </si>
  <si>
    <t>27/02/2013</t>
  </si>
  <si>
    <t>01/01/2012</t>
  </si>
  <si>
    <t>31/12/2012</t>
  </si>
  <si>
    <t>01/10/2011</t>
  </si>
  <si>
    <t>31/12/2011</t>
  </si>
  <si>
    <t>12/03/2011</t>
  </si>
  <si>
    <t>30/09/2011</t>
  </si>
  <si>
    <t>01/01/2011</t>
  </si>
  <si>
    <t>11/03/2011</t>
  </si>
  <si>
    <t>01/09/2010</t>
  </si>
  <si>
    <t>31/12/2010</t>
  </si>
  <si>
    <t>01/07/2010</t>
  </si>
  <si>
    <t>31/08/2010</t>
  </si>
  <si>
    <t>29/04/2010</t>
  </si>
  <si>
    <t>30/06/2010</t>
  </si>
  <si>
    <t>01/01/2010</t>
  </si>
  <si>
    <t>28/04/2010</t>
  </si>
  <si>
    <t>01/03/2009</t>
  </si>
  <si>
    <t>31/12/2009</t>
  </si>
  <si>
    <t>01/01/2009</t>
  </si>
  <si>
    <t>28/02/2009</t>
  </si>
  <si>
    <t>01/07/2008</t>
  </si>
  <si>
    <t>31/12/2008</t>
  </si>
  <si>
    <t>10/01/2008</t>
  </si>
  <si>
    <t>30/06/2008</t>
  </si>
  <si>
    <t>01/01/2008</t>
  </si>
  <si>
    <t>09/01/2008</t>
  </si>
  <si>
    <t>23/02/2007</t>
  </si>
  <si>
    <t>31/12/2007</t>
  </si>
  <si>
    <t>08/01/2007</t>
  </si>
  <si>
    <t>22/02/2007</t>
  </si>
  <si>
    <t>01/01/2007</t>
  </si>
  <si>
    <t>07/01/2007</t>
  </si>
  <si>
    <t>19/01/2006</t>
  </si>
  <si>
    <t>31/12/2006</t>
  </si>
  <si>
    <t>01/01/2006</t>
  </si>
  <si>
    <t>18/01/2006</t>
  </si>
  <si>
    <t>01/07/2005</t>
  </si>
  <si>
    <t>31/12/2005</t>
  </si>
  <si>
    <t>10/06/2005</t>
  </si>
  <si>
    <t>30/06/2005</t>
  </si>
  <si>
    <t>01/01/2005</t>
  </si>
  <si>
    <t>09/06/2005</t>
  </si>
  <si>
    <t>13/02/2004</t>
  </si>
  <si>
    <t>31/12/2004</t>
  </si>
  <si>
    <t>01/01/2004</t>
  </si>
  <si>
    <t>12/02/2004</t>
  </si>
  <si>
    <t>€/kg</t>
  </si>
  <si>
    <t>%</t>
  </si>
  <si>
    <t>N.A</t>
  </si>
  <si>
    <t>ISP</t>
  </si>
  <si>
    <t>Carbono</t>
  </si>
  <si>
    <t>Total</t>
  </si>
  <si>
    <t>IVA</t>
  </si>
  <si>
    <t>Unidade: €/kg</t>
  </si>
  <si>
    <t>Abreviaturas:</t>
  </si>
  <si>
    <t>Fontes:</t>
  </si>
  <si>
    <t>Operadores de mercado.</t>
  </si>
  <si>
    <t>Diário da República - Legislação.</t>
  </si>
  <si>
    <t>(Inclui IVA e outras taxas)</t>
  </si>
  <si>
    <t>Média anual</t>
  </si>
  <si>
    <t>1967 a 1973</t>
  </si>
  <si>
    <t>Unidade: Esc/Kg</t>
  </si>
  <si>
    <t>Notas:</t>
  </si>
  <si>
    <t>1) Os combustíveis gasosos ficaram sujeitos ao regime de preços livres a partir de 3 de setembro de 1990 (Portaria nr.º 782-B/90, de 01/09).</t>
  </si>
  <si>
    <t>2) Taxas de IVA:</t>
  </si>
  <si>
    <t>3) ISP: 1$50 , desde 1 de janeiro de 1997</t>
  </si>
  <si>
    <t xml:space="preserve">     8% até 23 de março de 1992;</t>
  </si>
  <si>
    <t xml:space="preserve">     16% até 31 de dezembro de 1994;</t>
  </si>
  <si>
    <t xml:space="preserve">     17% a partir de 1 de janeiro de 1995.</t>
  </si>
  <si>
    <r>
      <rPr>
        <b/>
        <sz val="10"/>
        <rFont val="Calibri"/>
        <family val="2"/>
        <scheme val="minor"/>
      </rPr>
      <t>ISP</t>
    </r>
    <r>
      <rPr>
        <sz val="10"/>
        <rFont val="Calibri"/>
        <family val="2"/>
        <scheme val="minor"/>
      </rPr>
      <t xml:space="preserve">: Valores das taxas unitárias do imposto sobre os produtos petrolíferos e energéticos aplicável às gasolinas, aos gasóleos, aos petróleos, aos fuelóleos e à eletricidade. São fixados, para o Continente, por Portaria dos membros do Governo, tendo em consideração o princípio da liberdade de mercado e os diferentes impactos ambientais de cada um dos produtos energéticos, favorecendo gradualmente os menos poluentes. </t>
    </r>
  </si>
  <si>
    <r>
      <rPr>
        <b/>
        <sz val="10"/>
        <rFont val="Calibri"/>
        <family val="2"/>
        <scheme val="minor"/>
      </rPr>
      <t>Carbono</t>
    </r>
    <r>
      <rPr>
        <sz val="10"/>
        <rFont val="Calibri"/>
        <family val="2"/>
        <scheme val="minor"/>
      </rPr>
      <t>: Adicionamento aplicável a produtos petrolíferos e energéticos sobre as emissões de CO</t>
    </r>
    <r>
      <rPr>
        <vertAlign val="subscript"/>
        <sz val="10"/>
        <rFont val="Calibri"/>
        <family val="2"/>
        <scheme val="minor"/>
      </rPr>
      <t xml:space="preserve">2 </t>
    </r>
    <r>
      <rPr>
        <sz val="10"/>
        <rFont val="Calibri"/>
        <family val="2"/>
        <scheme val="minor"/>
      </rPr>
      <t>(vulgarmente conhecido como "taxa de carbono"), com o objetivo de promover a transição para uma economia de baixo carbono.</t>
    </r>
  </si>
  <si>
    <t>Conceitos:</t>
  </si>
  <si>
    <t>ISP: Imposto sobre os Produtos Petrolíferos e Energéticos</t>
  </si>
  <si>
    <r>
      <t>Carbono: Taxa de carbono: Adicionamento sobre as emissões de CO</t>
    </r>
    <r>
      <rPr>
        <vertAlign val="subscript"/>
        <sz val="10"/>
        <color theme="1"/>
        <rFont val="Calibri"/>
        <family val="2"/>
        <scheme val="minor"/>
      </rPr>
      <t>2</t>
    </r>
  </si>
  <si>
    <t>IVA: Imposto sobre o Valor Acrescentado</t>
  </si>
  <si>
    <t>OE: Orçamento de Estado</t>
  </si>
  <si>
    <t>€: Euro</t>
  </si>
  <si>
    <t>%: Percentagem</t>
  </si>
  <si>
    <t>kg: Quilograma</t>
  </si>
  <si>
    <t>N.A: Não aplicável</t>
  </si>
  <si>
    <t>Mês</t>
  </si>
  <si>
    <t>GPL (Butano e Propano)</t>
  </si>
  <si>
    <t>Preços médios ponderados do GPL (propano e butano), em Portugal Continental</t>
  </si>
  <si>
    <t>Decomposição das taxas sobre GPL (propano e butano) em Portugal continental</t>
  </si>
  <si>
    <t>GPL: Gases de petróleo Liquefeito</t>
  </si>
  <si>
    <t>Esc: escudo (moeda portuguesa, em circulação até 2002)</t>
  </si>
  <si>
    <r>
      <t>CO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: Dióxido de carbono</t>
    </r>
  </si>
  <si>
    <t>Preços médios ponderados do GPL (butano e propano), em Portugal Continental</t>
  </si>
  <si>
    <t>Última atualização: 1 de abril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</si>
</sst>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#,##0.00&quot;  &quot;"/>
    <numFmt numFmtId="166" formatCode="0.0%"/>
    <numFmt numFmtId="167" formatCode="0.00000"/>
    <numFmt numFmtId="168" formatCode="0.0000"/>
  </numFmts>
  <fonts count="3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indexed="8"/>
      <name val="Calibri"/>
      <family val="2"/>
      <scheme val="minor"/>
    </font>
    <font>
      <b/>
      <sz val="10"/>
      <color indexed="16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9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6" tint="0.79998168889431442"/>
        <bgColor indexed="9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0">
    <xf numFmtId="0" fontId="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6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4" fillId="0" borderId="0" xfId="16" applyFont="1" applyAlignment="1">
      <alignment horizontal="left" indent="6"/>
    </xf>
    <xf numFmtId="0" fontId="3" fillId="3" borderId="0" xfId="16" applyFont="1" applyFill="1"/>
    <xf numFmtId="0" fontId="3" fillId="0" borderId="0" xfId="16" applyFont="1"/>
    <xf numFmtId="0" fontId="2" fillId="0" borderId="0" xfId="0" applyFont="1" applyAlignment="1">
      <alignment horizontal="center"/>
    </xf>
    <xf numFmtId="9" fontId="2" fillId="0" borderId="0" xfId="15" applyFont="1" applyFill="1" applyBorder="1" applyAlignment="1">
      <alignment horizontal="center"/>
    </xf>
    <xf numFmtId="165" fontId="1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0" applyFont="1" applyAlignment="1">
      <alignment horizontal="left" vertical="center" indent="1" readingOrder="1"/>
    </xf>
    <xf numFmtId="0" fontId="9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 indent="6"/>
    </xf>
    <xf numFmtId="0" fontId="16" fillId="0" borderId="0" xfId="0" applyFont="1"/>
    <xf numFmtId="0" fontId="17" fillId="0" borderId="0" xfId="0" applyFont="1" applyAlignment="1">
      <alignment horizontal="left" indent="6"/>
    </xf>
    <xf numFmtId="0" fontId="18" fillId="0" borderId="0" xfId="0" applyFont="1"/>
    <xf numFmtId="0" fontId="20" fillId="0" borderId="0" xfId="0" applyFont="1" applyAlignment="1">
      <alignment horizontal="center" wrapText="1"/>
    </xf>
    <xf numFmtId="0" fontId="17" fillId="5" borderId="2" xfId="0" applyFont="1" applyFill="1" applyBorder="1"/>
    <xf numFmtId="0" fontId="17" fillId="5" borderId="1" xfId="0" applyFont="1" applyFill="1" applyBorder="1"/>
    <xf numFmtId="14" fontId="9" fillId="4" borderId="2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7" fontId="9" fillId="4" borderId="2" xfId="0" applyNumberFormat="1" applyFont="1" applyFill="1" applyBorder="1"/>
    <xf numFmtId="168" fontId="9" fillId="4" borderId="2" xfId="0" quotePrefix="1" applyNumberFormat="1" applyFont="1" applyFill="1" applyBorder="1" applyAlignment="1">
      <alignment horizontal="right"/>
    </xf>
    <xf numFmtId="167" fontId="9" fillId="4" borderId="2" xfId="0" quotePrefix="1" applyNumberFormat="1" applyFont="1" applyFill="1" applyBorder="1" applyAlignment="1">
      <alignment horizontal="right"/>
    </xf>
    <xf numFmtId="9" fontId="9" fillId="4" borderId="2" xfId="0" applyNumberFormat="1" applyFont="1" applyFill="1" applyBorder="1"/>
    <xf numFmtId="167" fontId="17" fillId="7" borderId="2" xfId="0" applyNumberFormat="1" applyFont="1" applyFill="1" applyBorder="1"/>
    <xf numFmtId="167" fontId="17" fillId="7" borderId="2" xfId="0" quotePrefix="1" applyNumberFormat="1" applyFont="1" applyFill="1" applyBorder="1" applyAlignment="1">
      <alignment horizontal="right"/>
    </xf>
    <xf numFmtId="9" fontId="17" fillId="7" borderId="2" xfId="0" applyNumberFormat="1" applyFont="1" applyFill="1" applyBorder="1"/>
    <xf numFmtId="0" fontId="9" fillId="6" borderId="4" xfId="0" applyFont="1" applyFill="1" applyBorder="1" applyAlignment="1">
      <alignment horizontal="center"/>
    </xf>
    <xf numFmtId="0" fontId="22" fillId="0" borderId="0" xfId="0" applyFont="1"/>
    <xf numFmtId="0" fontId="1" fillId="0" borderId="0" xfId="0" applyFont="1"/>
    <xf numFmtId="0" fontId="17" fillId="0" borderId="0" xfId="16" applyFont="1" applyAlignment="1">
      <alignment horizontal="left" indent="6"/>
    </xf>
    <xf numFmtId="0" fontId="9" fillId="3" borderId="0" xfId="16" applyFont="1" applyFill="1"/>
    <xf numFmtId="0" fontId="9" fillId="0" borderId="0" xfId="16" applyFont="1"/>
    <xf numFmtId="0" fontId="23" fillId="2" borderId="0" xfId="0" applyFont="1" applyFill="1" applyAlignment="1">
      <alignment horizontal="right"/>
    </xf>
    <xf numFmtId="166" fontId="24" fillId="0" borderId="0" xfId="15" applyNumberFormat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166" fontId="9" fillId="0" borderId="0" xfId="15" applyNumberFormat="1" applyFont="1" applyFill="1" applyBorder="1"/>
    <xf numFmtId="17" fontId="17" fillId="0" borderId="0" xfId="0" applyNumberFormat="1" applyFont="1" applyAlignment="1">
      <alignment horizontal="left"/>
    </xf>
    <xf numFmtId="0" fontId="23" fillId="9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17" fontId="25" fillId="10" borderId="2" xfId="0" applyNumberFormat="1" applyFont="1" applyFill="1" applyBorder="1" applyAlignment="1">
      <alignment horizontal="left" vertical="center" wrapText="1"/>
    </xf>
    <xf numFmtId="164" fontId="25" fillId="6" borderId="2" xfId="0" applyNumberFormat="1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left" vertical="center" wrapText="1"/>
    </xf>
    <xf numFmtId="164" fontId="17" fillId="8" borderId="2" xfId="0" applyNumberFormat="1" applyFont="1" applyFill="1" applyBorder="1" applyAlignment="1">
      <alignment horizontal="center"/>
    </xf>
    <xf numFmtId="0" fontId="23" fillId="9" borderId="1" xfId="0" applyFont="1" applyFill="1" applyBorder="1" applyAlignment="1">
      <alignment horizontal="right"/>
    </xf>
    <xf numFmtId="0" fontId="17" fillId="5" borderId="2" xfId="0" applyFont="1" applyFill="1" applyBorder="1" applyAlignment="1">
      <alignment horizontal="left"/>
    </xf>
    <xf numFmtId="164" fontId="17" fillId="5" borderId="2" xfId="0" applyNumberFormat="1" applyFont="1" applyFill="1" applyBorder="1" applyAlignment="1">
      <alignment horizontal="center"/>
    </xf>
    <xf numFmtId="164" fontId="23" fillId="5" borderId="2" xfId="0" applyNumberFormat="1" applyFont="1" applyFill="1" applyBorder="1" applyAlignment="1">
      <alignment horizontal="center"/>
    </xf>
    <xf numFmtId="0" fontId="1" fillId="0" borderId="0" xfId="1" applyFont="1"/>
    <xf numFmtId="0" fontId="9" fillId="0" borderId="0" xfId="1" applyFont="1"/>
    <xf numFmtId="0" fontId="2" fillId="0" borderId="0" xfId="1"/>
    <xf numFmtId="0" fontId="15" fillId="0" borderId="0" xfId="1" applyFont="1" applyAlignment="1">
      <alignment horizontal="left" indent="6"/>
    </xf>
    <xf numFmtId="0" fontId="16" fillId="0" borderId="0" xfId="1" applyFont="1"/>
    <xf numFmtId="0" fontId="18" fillId="0" borderId="0" xfId="1" applyFont="1"/>
    <xf numFmtId="0" fontId="17" fillId="0" borderId="0" xfId="1" applyFont="1" applyAlignment="1">
      <alignment horizontal="left" indent="6"/>
    </xf>
    <xf numFmtId="0" fontId="27" fillId="0" borderId="0" xfId="1" applyFont="1"/>
    <xf numFmtId="0" fontId="27" fillId="0" borderId="0" xfId="18" applyFont="1"/>
    <xf numFmtId="0" fontId="17" fillId="0" borderId="0" xfId="1" applyFont="1"/>
    <xf numFmtId="0" fontId="21" fillId="0" borderId="0" xfId="1" applyFont="1"/>
    <xf numFmtId="0" fontId="29" fillId="0" borderId="0" xfId="1" applyFont="1"/>
    <xf numFmtId="0" fontId="31" fillId="0" borderId="0" xfId="19" applyFont="1" applyFill="1"/>
    <xf numFmtId="0" fontId="17" fillId="0" borderId="0" xfId="0" applyFont="1" applyAlignment="1">
      <alignment vertical="top"/>
    </xf>
    <xf numFmtId="0" fontId="27" fillId="0" borderId="0" xfId="0" applyFont="1" applyAlignment="1">
      <alignment vertical="top"/>
    </xf>
    <xf numFmtId="165" fontId="10" fillId="0" borderId="3" xfId="0" applyNumberFormat="1" applyFont="1" applyBorder="1"/>
    <xf numFmtId="0" fontId="23" fillId="8" borderId="4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14" fontId="17" fillId="0" borderId="0" xfId="0" applyNumberFormat="1" applyFont="1" applyAlignment="1">
      <alignment horizontal="left"/>
    </xf>
    <xf numFmtId="165" fontId="9" fillId="0" borderId="0" xfId="0" applyNumberFormat="1" applyFont="1" applyAlignment="1">
      <alignment horizontal="center"/>
    </xf>
    <xf numFmtId="9" fontId="9" fillId="0" borderId="0" xfId="15" applyFont="1" applyFill="1" applyBorder="1" applyAlignment="1">
      <alignment horizontal="center"/>
    </xf>
    <xf numFmtId="165" fontId="9" fillId="0" borderId="0" xfId="0" applyNumberFormat="1" applyFont="1" applyAlignment="1">
      <alignment horizontal="left"/>
    </xf>
    <xf numFmtId="0" fontId="27" fillId="0" borderId="0" xfId="0" applyFont="1" applyAlignment="1">
      <alignment horizontal="center"/>
    </xf>
    <xf numFmtId="0" fontId="32" fillId="3" borderId="0" xfId="16" applyFont="1" applyFill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7" fillId="4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wrapText="1"/>
    </xf>
    <xf numFmtId="0" fontId="21" fillId="8" borderId="2" xfId="17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9" fillId="0" borderId="0" xfId="1" applyFont="1" applyAlignment="1">
      <alignment horizontal="justify" vertical="top" wrapText="1"/>
    </xf>
    <xf numFmtId="0" fontId="9" fillId="0" borderId="0" xfId="1" applyFont="1" applyAlignment="1">
      <alignment horizontal="justify" wrapText="1"/>
    </xf>
  </cellXfs>
  <cellStyles count="20">
    <cellStyle name="Hiperligação 2" xfId="19"/>
    <cellStyle name="Normal" xfId="0" builtinId="0"/>
    <cellStyle name="Normal 2" xfId="1"/>
    <cellStyle name="Normal 3" xfId="16"/>
    <cellStyle name="Normal 3 2" xfId="18"/>
    <cellStyle name="Normal 3 3" xfId="17"/>
    <cellStyle name="Percentagem" xfId="15" builtinId="5"/>
    <cellStyle name="Percentagem 10" xfId="2"/>
    <cellStyle name="Percentagem 11" xfId="3"/>
    <cellStyle name="Percentagem 12" xfId="4"/>
    <cellStyle name="Percentagem 13" xfId="5"/>
    <cellStyle name="Percentagem 14" xfId="6"/>
    <cellStyle name="Percentagem 2" xfId="7"/>
    <cellStyle name="Percentagem 3" xfId="8"/>
    <cellStyle name="Percentagem 4" xfId="9"/>
    <cellStyle name="Percentagem 5" xfId="10"/>
    <cellStyle name="Percentagem 6" xfId="11"/>
    <cellStyle name="Percentagem 7" xfId="12"/>
    <cellStyle name="Percentagem 8" xfId="13"/>
    <cellStyle name="Percentagem 9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539750</xdr:colOff>
      <xdr:row>2</xdr:row>
      <xdr:rowOff>177662</xdr:rowOff>
    </xdr:to>
    <xdr:pic>
      <xdr:nvPicPr>
        <xdr:cNvPr id="7" name="Picture 1" descr="DGGE-SoSimbolo">
          <a:extLst>
            <a:ext uri="{FF2B5EF4-FFF2-40B4-BE49-F238E27FC236}">
              <a16:creationId xmlns:a16="http://schemas.microsoft.com/office/drawing/2014/main" id="{88030837-8F2A-400F-8EE7-EDF65473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9750" cy="558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539750</xdr:colOff>
      <xdr:row>3</xdr:row>
      <xdr:rowOff>20500</xdr:rowOff>
    </xdr:to>
    <xdr:pic>
      <xdr:nvPicPr>
        <xdr:cNvPr id="2" name="Picture 1" descr="DGGE-SoSimbolo">
          <a:extLst>
            <a:ext uri="{FF2B5EF4-FFF2-40B4-BE49-F238E27FC236}">
              <a16:creationId xmlns:a16="http://schemas.microsoft.com/office/drawing/2014/main" id="{85F7B8D6-39E0-4F72-9108-508884A9C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9750" cy="57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539750</xdr:colOff>
      <xdr:row>2</xdr:row>
      <xdr:rowOff>177662</xdr:rowOff>
    </xdr:to>
    <xdr:pic>
      <xdr:nvPicPr>
        <xdr:cNvPr id="3" name="Picture 1" descr="DGGE-SoSimbolo">
          <a:extLst>
            <a:ext uri="{FF2B5EF4-FFF2-40B4-BE49-F238E27FC236}">
              <a16:creationId xmlns:a16="http://schemas.microsoft.com/office/drawing/2014/main" id="{E9F3F365-F7F1-4244-905C-8EC2DB27A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9750" cy="558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539750</xdr:colOff>
      <xdr:row>3</xdr:row>
      <xdr:rowOff>6212</xdr:rowOff>
    </xdr:to>
    <xdr:pic>
      <xdr:nvPicPr>
        <xdr:cNvPr id="2" name="Picture 1" descr="DGGE-SoSimbolo">
          <a:extLst>
            <a:ext uri="{FF2B5EF4-FFF2-40B4-BE49-F238E27FC236}">
              <a16:creationId xmlns:a16="http://schemas.microsoft.com/office/drawing/2014/main" id="{F6D6F4DB-78E6-4E10-ABF8-186B0D056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9750" cy="558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a Patricia Correia de Oliveira (DGEG)" id="{3E8532F0-F9F1-488E-B7B4-36C18545B5D3}" userId="S::ana.oliveira@dgeg.gov.pt::2217c129-8999-4b7e-8f83-b0e1e64f96d6" providerId="AD"/>
  <person displayName="Elisa Vieira Oliveira (DGEG)" id="{25E85091-9FDC-4C78-924C-96B16C401B80}" userId="S::elisa.oliveira@dgeg.gov.pt::4d1230d4-96df-4aad-87f5-edb9fa21105e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2-08-31T10:09:15.41" personId="{25E85091-9FDC-4C78-924C-96B16C401B80}" id="{87193DF0-45CA-44E8-A939-09C2902889D8}">
    <text>valores corrigidos desde janeiro 2022</text>
  </threadedComment>
  <threadedComment ref="E16" dT="2024-03-25T21:20:15.63" personId="{3E8532F0-F9F1-488E-B7B4-36C18545B5D3}" id="{DBC744BA-A129-4AFC-8991-D22A1C999D6C}">
    <text>Atualizado a 01/04/2024</text>
  </threadedComment>
  <threadedComment ref="F17" dT="2024-02-19T14:54:55.90" personId="{25E85091-9FDC-4C78-924C-96B16C401B80}" id="{89F445ED-A628-46B1-8B97-787CAC6AE4EE}">
    <text xml:space="preserve">Atualizado em 4 março 2024
</text>
  </threadedComment>
  <threadedComment ref="D20" dT="2024-01-24T17:03:21.54" personId="{25E85091-9FDC-4C78-924C-96B16C401B80}" id="{C68C8D07-A8A2-43B7-811B-A04D88C1E2F3}">
    <text>Corrigido em 31/01/2024</text>
  </threadedComment>
  <threadedComment ref="E20" dT="2023-12-20T15:20:14.99" personId="{25E85091-9FDC-4C78-924C-96B16C401B80}" id="{2B8991DD-9496-4C4F-A100-4FA3FBC13CEE}">
    <text>Corrigido em 29 dezembro</text>
  </threadedComment>
  <threadedComment ref="B21" dT="2023-11-28T11:41:43.75" personId="{25E85091-9FDC-4C78-924C-96B16C401B80}" id="{4FC89E60-DB41-4F73-ADBC-BB3A6B6847FF}">
    <text xml:space="preserve">Corrigido em 4/12
</text>
  </threadedComment>
  <threadedComment ref="E21" dT="2023-11-28T12:05:32.67" personId="{25E85091-9FDC-4C78-924C-96B16C401B80}" id="{C1658918-EE22-498C-88F2-9B2F09FDB14A}">
    <text>Corrigido em 4/12</text>
  </threadedComment>
  <threadedComment ref="E22" dT="2023-10-25T15:33:13.83" personId="{25E85091-9FDC-4C78-924C-96B16C401B80}" id="{13B1F953-8BE8-4A47-B050-5486F1D6AD27}">
    <text>Corrigido em 4/12</text>
  </threadedComment>
  <threadedComment ref="C23" dT="2023-09-25T14:07:53.80" personId="{25E85091-9FDC-4C78-924C-96B16C401B80}" id="{E14019BE-F069-4E96-870D-C0FDA59AA477}">
    <text>Corrigido em outubro</text>
  </threadedComment>
  <threadedComment ref="D23" dT="2023-10-25T15:30:03.90" personId="{25E85091-9FDC-4C78-924C-96B16C401B80}" id="{2C956D53-1846-4E0F-87CE-70300CAF878D}">
    <text>Corrigido em 31 janeiro 2024</text>
  </threadedComment>
  <threadedComment ref="E23" dT="2023-10-25T15:32:43.65" personId="{25E85091-9FDC-4C78-924C-96B16C401B80}" id="{322F822A-779E-46B9-A968-6076F82627E4}">
    <text>Corrigido em 4/12</text>
  </threadedComment>
  <threadedComment ref="E24" dT="2023-11-28T12:02:39.75" personId="{25E85091-9FDC-4C78-924C-96B16C401B80}" id="{763BC7FA-17A5-4D68-A340-C8141A8F60E2}">
    <text>Corrigido em 4/12</text>
  </threadedComment>
  <threadedComment ref="B25" dT="2023-07-31T10:27:42.15" personId="{25E85091-9FDC-4C78-924C-96B16C401B80}" id="{88D7B640-C3CF-453F-9499-A8D1A1437A64}">
    <text xml:space="preserve">Valores corrigidos desde janeiro
</text>
  </threadedComment>
  <threadedComment ref="C25" dT="2023-07-31T10:28:36.83" personId="{25E85091-9FDC-4C78-924C-96B16C401B80}" id="{B8E93E00-9AA1-4E5D-B8BE-5562D463E1A0}">
    <text>Corrigido em 31 de julho</text>
  </threadedComment>
  <threadedComment ref="E26" dT="2023-07-31T10:29:03.32" personId="{25E85091-9FDC-4C78-924C-96B16C401B80}" id="{7A7193C1-F663-4107-9E96-7B8627AA76FC}">
    <text>Corrigido em 29 dezembro</text>
  </threadedComment>
  <threadedComment ref="C27" dT="2023-05-29T14:23:32.22" personId="{25E85091-9FDC-4C78-924C-96B16C401B80}" id="{A9610F1B-0F6C-4AF3-8D1C-0BB8B4B2A2A8}">
    <text/>
  </threadedComment>
  <threadedComment ref="D27" dT="2023-05-29T14:32:53.24" personId="{25E85091-9FDC-4C78-924C-96B16C401B80}" id="{9312FA97-C398-45B7-B69F-B954B7C179C9}">
    <text/>
  </threadedComment>
  <threadedComment ref="C28" dT="2023-05-29T14:30:38.64" personId="{25E85091-9FDC-4C78-924C-96B16C401B80}" id="{833DA578-2240-4779-A719-74B0654711DC}">
    <text/>
  </threadedComment>
  <threadedComment ref="D28" dT="2023-05-29T14:32:24.47" personId="{25E85091-9FDC-4C78-924C-96B16C401B80}" id="{7AF2FE79-7CFC-4469-B0AE-BC7611F2FBFB}">
    <text/>
  </threadedComment>
  <threadedComment ref="E28" dT="2023-05-29T14:20:23.87" personId="{25E85091-9FDC-4C78-924C-96B16C401B80}" id="{40691349-889A-4FB6-B150-D495AFAE5DA4}">
    <text/>
  </threadedComment>
  <threadedComment ref="D29" dT="2023-05-29T14:31:04.51" personId="{25E85091-9FDC-4C78-924C-96B16C401B80}" id="{742451D1-1C45-4CF6-A576-8A9FAE151CC0}">
    <text/>
  </threadedComment>
  <threadedComment ref="E29" dT="2023-05-29T14:35:24.45" personId="{25E85091-9FDC-4C78-924C-96B16C401B80}" id="{83E865E4-AC64-4C04-A5CD-BAE78602B244}">
    <text/>
  </threadedComment>
  <threadedComment ref="D30" dT="2024-02-19T15:12:37.91" personId="{25E85091-9FDC-4C78-924C-96B16C401B80}" id="{97F9CAB3-14B2-42F8-A39D-35CEF0036F13}">
    <text xml:space="preserve">Atualizado em 4 de março 2024
</text>
  </threadedComment>
  <threadedComment ref="F30" dT="2024-02-19T14:54:10.29" personId="{25E85091-9FDC-4C78-924C-96B16C401B80}" id="{C4B0F945-19D5-4609-AA61-4E3D9F028FFA}">
    <text>Atualizado em 4 março 2024</text>
  </threadedComment>
  <threadedComment ref="E37" dT="2022-08-30T11:10:52.67" personId="{25E85091-9FDC-4C78-924C-96B16C401B80}" id="{BB68827C-A73E-4768-9277-E54910A1CDCA}">
    <text>corrrigio em 31 agosto</text>
  </threadedComment>
  <threadedComment ref="E38" dT="2022-08-30T11:10:03.12" personId="{25E85091-9FDC-4C78-924C-96B16C401B80}" id="{291E7FB9-FB4B-4FC2-AB2A-75D0E39B0C35}">
    <text>corrigido em 31 agosto</text>
  </threadedComment>
  <threadedComment ref="E39" dT="2022-06-23T14:25:13.52" personId="{25E85091-9FDC-4C78-924C-96B16C401B80}" id="{0DA0A36B-3A97-49BD-882A-4F8AD924D71C}">
    <text>corrigido em 31 agosto</text>
  </threadedComment>
  <threadedComment ref="B41" dT="2022-05-02T14:38:01.84" personId="{25E85091-9FDC-4C78-924C-96B16C401B80}" id="{F31BB016-8716-4650-B866-CA98C100D867}">
    <text>corrigido em 2 maio</text>
  </threadedComment>
  <threadedComment ref="C41" dT="2022-05-02T14:42:15.20" personId="{25E85091-9FDC-4C78-924C-96B16C401B80}" id="{11E74EE0-D886-480E-BEF7-A33670C6B940}">
    <text>corrigido em 2 maio</text>
  </threadedComment>
  <threadedComment ref="E41" dT="2022-05-02T14:41:09.71" personId="{25E85091-9FDC-4C78-924C-96B16C401B80}" id="{42C0C9E3-C9CA-462B-961E-D4F4C4F137FB}">
    <text>corrigido em 2 maio</text>
  </threadedComment>
  <threadedComment ref="C42" dT="2022-05-02T14:41:32.77" personId="{25E85091-9FDC-4C78-924C-96B16C401B80}" id="{81E6FC9C-AC0C-47D4-83DE-E0E1452E60F4}">
    <text>corrigido em 2 maio</text>
  </threadedComment>
  <threadedComment ref="E42" dT="2022-05-02T14:40:12.49" personId="{25E85091-9FDC-4C78-924C-96B16C401B80}" id="{5C7BD310-0FD8-4F44-8A1B-2441EA1538E2}">
    <text>corrigido em 2 maio</text>
  </threadedComment>
  <threadedComment ref="B44" dT="2022-01-04T17:26:31.72" personId="{25E85091-9FDC-4C78-924C-96B16C401B80}" id="{CE2E23D9-C74A-425F-BF42-6148EFDDCBEA}">
    <text>atualizado em 3 março
 2022</text>
  </threadedComment>
  <threadedComment ref="D44" dT="2022-01-04T17:27:20.39" personId="{25E85091-9FDC-4C78-924C-96B16C401B80}" id="{D4CE62B4-03F0-4643-80CC-53C1BA96984D}">
    <text>atualizado em 3 janeiro 2022</text>
  </threadedComment>
  <threadedComment ref="E44" dT="2022-01-04T17:27:55.13" personId="{25E85091-9FDC-4C78-924C-96B16C401B80}" id="{A1B6573C-8966-4EFC-BB66-0AD295BF1530}">
    <text>atualizado em 3 janeiro 2022</text>
  </threadedComment>
  <threadedComment ref="F44" dT="2022-01-04T17:28:51.30" personId="{25E85091-9FDC-4C78-924C-96B16C401B80}" id="{8D731895-6B95-4880-A5C0-F86409A17207}">
    <text>atualizado em 3 março 2022</text>
  </threadedComment>
  <threadedComment ref="B45" dT="2022-01-04T17:26:31.72" personId="{25E85091-9FDC-4C78-924C-96B16C401B80}" id="{603A7F50-9B3E-4988-99E2-12D0CBD9EC04}">
    <text>atualizado em 3 março 
2022</text>
  </threadedComment>
  <threadedComment ref="C45" dT="2022-01-31T15:53:44.71" personId="{25E85091-9FDC-4C78-924C-96B16C401B80}" id="{6A75B9C8-8233-4A0E-9A76-EEC3A318C9DB}">
    <text>corrigido em 31 janeiro</text>
  </threadedComment>
  <threadedComment ref="D45" dT="2022-01-04T17:27:20.39" personId="{25E85091-9FDC-4C78-924C-96B16C401B80}" id="{BC2DADD9-E3FF-429F-88D3-2830160AE68A}">
    <text>atualizado em 3 janeiro 2022</text>
  </threadedComment>
  <threadedComment ref="E45" dT="2022-01-31T15:55:13.23" personId="{25E85091-9FDC-4C78-924C-96B16C401B80}" id="{371B952A-93FA-4804-8F05-184B96E12FC2}">
    <text>corrigido em 31 janeiro</text>
  </threadedComment>
  <threadedComment ref="B46" dT="2022-03-03T16:46:25.67" personId="{25E85091-9FDC-4C78-924C-96B16C401B80}" id="{597A6C32-30E2-424C-932C-E3EF062EC4E7}">
    <text>corrigido em 3 março 2022</text>
  </threadedComment>
  <threadedComment ref="B47" dT="2021-11-05T09:56:48.06" personId="{25E85091-9FDC-4C78-924C-96B16C401B80}" id="{F0EEB8E0-5B3B-43A0-8A2C-439385A0D805}">
    <text>corrigido em 5 novembro</text>
  </threadedComment>
  <threadedComment ref="E47" dT="2021-12-02T15:17:34.59" personId="{25E85091-9FDC-4C78-924C-96B16C401B80}" id="{48AC5160-5875-4156-BF97-33C305DABFE0}">
    <text>corrigido em 02/12/2021</text>
  </threadedComment>
  <threadedComment ref="C48" dT="2021-11-02T13:10:48.12" personId="{25E85091-9FDC-4C78-924C-96B16C401B80}" id="{EC4DAAE1-CDF8-4B8C-A42E-321A9AE00FA7}">
    <text>corrigido em 01/11/2021</text>
  </threadedComment>
  <threadedComment ref="E48" dT="2021-11-02T13:11:11.64" personId="{25E85091-9FDC-4C78-924C-96B16C401B80}" id="{CACC0B58-59DA-4067-82CD-2EF79C1F5EDA}">
    <text>corrigido em 02/12/2021</text>
  </threadedComment>
  <threadedComment ref="C50" dT="2021-12-02T15:21:11.77" personId="{25E85091-9FDC-4C78-924C-96B16C401B80}" id="{D8070730-0726-477C-B61E-53B1C1CCF449}">
    <text>corrigido em 02/12/2021</text>
  </threadedComment>
  <threadedComment ref="E50" dT="2021-08-27T14:30:09.24" personId="{25E85091-9FDC-4C78-924C-96B16C401B80}" id="{D58CFA88-404F-42B8-8B9E-81AE863B3B87}">
    <text>corrigido a 31/08</text>
  </threadedComment>
  <threadedComment ref="B51" dT="2021-08-02T14:17:05.38" personId="{25E85091-9FDC-4C78-924C-96B16C401B80}" id="{83FEEFC7-41F7-4E9C-9A65-13656F42A1A6}">
    <text>corrigido em 2 de agosto</text>
  </threadedComment>
  <threadedComment ref="C51" dT="2021-12-02T15:20:53.37" personId="{25E85091-9FDC-4C78-924C-96B16C401B80}" id="{4C08230D-CED4-40B8-A7DB-CE17734899A8}">
    <text>corrigido em 02/12/2021</text>
  </threadedComment>
  <threadedComment ref="E51" dT="2021-08-27T14:29:51.21" personId="{25E85091-9FDC-4C78-924C-96B16C401B80}" id="{4C1E5A13-4EF9-49F9-862B-9B37B9C043E6}">
    <text>corrigido a 31/08</text>
  </threadedComment>
  <threadedComment ref="F51" dT="2021-08-02T14:20:59.47" personId="{25E85091-9FDC-4C78-924C-96B16C401B80}" id="{DA6328EE-5ADE-4BD5-A20D-E63CB9D43863}">
    <text>corrigido em 2 Agosto</text>
  </threadedComment>
  <threadedComment ref="C52" dT="2021-12-02T15:20:22.91" personId="{25E85091-9FDC-4C78-924C-96B16C401B80}" id="{54C3827A-C854-41B1-AF8A-39F2E5F848B2}">
    <text>corrigido em 02/12/2021</text>
  </threadedComment>
  <threadedComment ref="C53" dT="2021-12-02T15:19:44.44" personId="{25E85091-9FDC-4C78-924C-96B16C401B80}" id="{D6B2D53A-2440-49E3-8C6F-BBD613A8E4CB}">
    <text>corrigido em 02/12/2021</text>
  </threadedComment>
  <threadedComment ref="F53" dT="2021-05-28T17:57:03.67" personId="{25E85091-9FDC-4C78-924C-96B16C401B80}" id="{CB973F07-B814-45B1-953A-1F8997CEEE70}">
    <text>corrigido em 31 maio</text>
  </threadedComment>
  <threadedComment ref="B54" dT="2021-05-03T15:29:19.15" personId="{25E85091-9FDC-4C78-924C-96B16C401B80}" id="{141B0E9B-872D-4791-9758-230A009B5C53}">
    <text>corrigido em 3 de maio</text>
  </threadedComment>
  <threadedComment ref="E54" dT="2021-05-03T15:26:37.48" personId="{25E85091-9FDC-4C78-924C-96B16C401B80}" id="{42DDF8CD-9E61-405C-939B-1F1BF3FB295E}">
    <text>corrigido em 3 de maio</text>
  </threadedComment>
  <threadedComment ref="F54" dT="2021-05-03T15:21:38.45" personId="{25E85091-9FDC-4C78-924C-96B16C401B80}" id="{C61D9EEB-C060-4553-965B-ACCB55EF8A37}">
    <text>corrigido em 3 de maio</text>
  </threadedComment>
  <threadedComment ref="C55" dT="2021-03-31T11:23:43.20" personId="{25E85091-9FDC-4C78-924C-96B16C401B80}" id="{E42F376A-BAAC-4928-A468-CBA566B7D014}">
    <text>corrigido em 31 março</text>
  </threadedComment>
  <threadedComment ref="D55" dT="2021-03-31T11:25:47.95" personId="{25E85091-9FDC-4C78-924C-96B16C401B80}" id="{FA09CC94-9174-41A4-8B14-33DA89D8466A}">
    <text>corrigido em 31 março</text>
  </threadedComment>
  <threadedComment ref="E55" dT="2021-03-31T11:26:43.01" personId="{25E85091-9FDC-4C78-924C-96B16C401B80}" id="{912D5910-AE50-4A4E-AE62-D467ABA8846C}">
    <text>corrigido em 3 de maio</text>
  </threadedComment>
  <threadedComment ref="F55" dT="2021-03-31T11:29:59.13" personId="{25E85091-9FDC-4C78-924C-96B16C401B80}" id="{1E2191BF-EDAD-4B72-9285-190CE6C2AA50}">
    <text>corrigido em 3 de maio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dT="2022-08-31T10:09:15.41" personId="{25E85091-9FDC-4C78-924C-96B16C401B80}" id="{8AA0A2E3-FD15-4238-A87E-3CCB0C400E21}">
    <text>valores corrigidos desde janeiro 2022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1" dT="2024-01-03T17:14:40.44" personId="{3E8532F0-F9F1-488E-B7B4-36C18545B5D3}" id="{86E9C1B9-7124-48C5-A5A2-FEBEAC749844}">
    <text>Portaria n.º 244-A/2023, de 28/07</text>
  </threadedComment>
  <threadedComment ref="E22" dT="2024-01-03T17:14:54.33" personId="{3E8532F0-F9F1-488E-B7B4-36C18545B5D3}" id="{D69486DC-03DD-40EC-B5A5-B615D8AE4023}">
    <text>Portaria n.º 187-B/2023, de 03/07</text>
  </threadedComment>
  <threadedComment ref="E23" dT="2024-01-03T17:15:08.16" personId="{3E8532F0-F9F1-488E-B7B4-36C18545B5D3}" id="{A404445A-2FFB-4529-ABBB-E3C463F56D85}">
    <text>Portaria n.º 150-A/2023, de 05/06</text>
  </threadedComment>
  <threadedComment ref="E24" dT="2024-01-03T17:15:22.95" personId="{3E8532F0-F9F1-488E-B7B4-36C18545B5D3}" id="{E01C35E2-7BD5-4BF6-A97F-B1F4779E2335}">
    <text>Portaria n.º 113-A/2023, de 30/04</text>
  </threadedComment>
  <threadedComment ref="E25" dT="2024-01-03T17:15:38.26" personId="{3E8532F0-F9F1-488E-B7B4-36C18545B5D3}" id="{663CB0EB-30C2-4AEB-9E98-F0FD6C6A9354}">
    <text>Portaria n.º 106-B/2023, de 17/04</text>
  </threadedComment>
  <threadedComment ref="E26" dT="2024-01-03T17:15:56.42" personId="{3E8532F0-F9F1-488E-B7B4-36C18545B5D3}" id="{6B684340-54DF-41F1-8501-E95CAD366252}">
    <text>Portaria n.º 99-A/2023, de 03/04</text>
  </threadedComment>
  <threadedComment ref="E27" dT="2024-01-03T17:16:16.65" personId="{3E8532F0-F9F1-488E-B7B4-36C18545B5D3}" id="{F70E5C11-F767-44B4-B131-E6839BA7E8C7}">
    <text>Portaria n.º 65-A/2023, de 03/03</text>
  </threadedComment>
  <threadedComment ref="E28" dT="2024-01-03T17:16:35.64" personId="{3E8532F0-F9F1-488E-B7B4-36C18545B5D3}" id="{21A9B70C-4074-4800-ADD0-37CBEBD4D2E0}">
    <text>Portaria n.º 38-B/2023, de 03/02</text>
  </threadedComment>
  <threadedComment ref="E30" dT="2024-01-05T15:42:52.80" personId="{3E8532F0-F9F1-488E-B7B4-36C18545B5D3}" id="{B6CFB32A-2B57-44C6-8A60-B3EC4227B9F4}">
    <text>Portaria n.º 312-F/2022, de 30/12</text>
  </threadedComment>
  <threadedComment ref="E33" dT="2024-01-05T15:43:11.55" personId="{3E8532F0-F9F1-488E-B7B4-36C18545B5D3}" id="{8DB2B259-03F5-4AD6-9430-FB15AB635EBB}">
    <text>Portaria n.º 249-A/2022, de 30/09</text>
  </threadedComment>
  <threadedComment ref="E35" dT="2024-01-05T15:43:27.82" personId="{3E8532F0-F9F1-488E-B7B4-36C18545B5D3}" id="{B7450AD7-B53D-4E81-9D7D-6DE9AD88B1E8}">
    <text>Portaria n.º 217-A/2022, de 31/08</text>
  </threadedComment>
  <threadedComment ref="E37" dT="2024-01-05T15:43:47.68" personId="{3E8532F0-F9F1-488E-B7B4-36C18545B5D3}" id="{D9B0A416-92A9-46EF-B696-B4F31675DFCC}">
    <text>Portaria n.º 167-A/2022, de 30/06</text>
  </threadedComment>
  <threadedComment ref="E55" dT="2024-01-05T16:38:23.70" personId="{3E8532F0-F9F1-488E-B7B4-36C18545B5D3}" id="{D7C11D40-28FE-43BB-95AC-46FA3EC5495B}">
    <text>Portaria n.º 277/2020, de 4/12</text>
  </threadedComment>
  <threadedComment ref="E56" dT="2024-01-05T16:18:06.43" personId="{3E8532F0-F9F1-488E-B7B4-36C18545B5D3}" id="{CF3C71D3-1C60-47F5-9559-0C9D656F6239}">
    <text>Portaria n.º 42/2020, de 14/02</text>
  </threadedComment>
  <threadedComment ref="E58" dT="2024-01-05T16:16:30.25" personId="{3E8532F0-F9F1-488E-B7B4-36C18545B5D3}" id="{4C6A9B72-115C-4CAF-92AC-B0B671E320A7}">
    <text>Portaria n.º 6-A/2019, de 4/01</text>
  </threadedComment>
  <threadedComment ref="D59" dT="2024-01-05T16:52:41.06" personId="{3E8532F0-F9F1-488E-B7B4-36C18545B5D3}" id="{DA561DBA-90F3-49BE-8AEE-8B4EEA905B98}">
    <text>Lei n.º 114/2017, de 29/12 (OE2018)</text>
  </threadedComment>
  <threadedComment ref="E59" dT="2024-01-05T16:36:42.42" personId="{3E8532F0-F9F1-488E-B7B4-36C18545B5D3}" id="{2456CBD0-1513-4799-90EB-0AEA37FD7691}">
    <text>Portaria n.º 384/2017, de 28/12</text>
  </threadedComment>
  <threadedComment ref="D60" dT="2024-01-05T16:52:01.18" personId="{3E8532F0-F9F1-488E-B7B4-36C18545B5D3}" id="{AE14FF95-AEDC-4A2A-861B-08B0F8F5103B}">
    <text>Lei n.º 42/2016 de 28/12 (OE 2017)</text>
  </threadedComment>
  <threadedComment ref="E60" dT="2023-11-09T13:11:26.93" personId="{3E8532F0-F9F1-488E-B7B4-36C18545B5D3}" id="{11C927C7-9BEC-4FE9-94BD-FC9CB470F769}">
    <text>Portaria n.º 10/2017, de 9/01</text>
  </threadedComment>
  <threadedComment ref="E64" dT="2023-11-09T12:56:18.36" personId="{3E8532F0-F9F1-488E-B7B4-36C18545B5D3}" id="{86D93132-C2FD-483B-A0A7-82A53654BA37}">
    <text>Portaria n.º 420-B/2015, de 31/12</text>
  </threadedComment>
  <threadedComment ref="E65" dT="2023-11-09T12:32:14.79" personId="{3E8532F0-F9F1-488E-B7B4-36C18545B5D3}" id="{3FFBD118-5592-4BB3-8A26-E2449AAA78E1}">
    <text>Lei n.º 82-D/2014, de 31/12 (OE 2015)</text>
  </threadedComment>
  <threadedComment ref="D69" dT="2024-01-05T16:47:39.45" personId="{3E8532F0-F9F1-488E-B7B4-36C18545B5D3}" id="{354BD4F8-18C9-47E6-8E7E-AB90CC036ADC}">
    <text>Portaria n.º 320-D/2011 de 30/12</text>
  </threadedComment>
  <threadedComment ref="G72" dT="2024-01-05T15:22:11.31" personId="{3E8532F0-F9F1-488E-B7B4-36C18545B5D3}" id="{EBC5145B-B126-49AC-ABF8-26428CB5CCC3}">
    <text>Lei n.º55-A/2010 de 31/12</text>
  </threadedComment>
  <threadedComment ref="G74" dT="2024-01-05T15:34:33.44" personId="{3E8532F0-F9F1-488E-B7B4-36C18545B5D3}" id="{B578047B-1F1A-44B5-89A1-27082CB0047F}">
    <text>Lei n.º12-A/2010, de 30/06</text>
  </threadedComment>
  <threadedComment ref="D77" dT="2024-01-05T16:47:01.60" personId="{3E8532F0-F9F1-488E-B7B4-36C18545B5D3}" id="{188B651E-2B5B-429B-9C5F-F5160EA1C71C}">
    <text>Portaria n.º 1530/2008, de 29/12</text>
  </threadedComment>
  <threadedComment ref="G79" dT="2024-01-05T16:11:17.65" personId="{3E8532F0-F9F1-488E-B7B4-36C18545B5D3}" id="{D8720479-3BA0-4C8E-99FE-C54D553B1710}">
    <text>Lei n.º26-A/2008 de 27/06</text>
  </threadedComment>
  <threadedComment ref="D81" dT="2024-01-05T16:45:58.46" personId="{3E8532F0-F9F1-488E-B7B4-36C18545B5D3}" id="{F9E63E12-B685-47C1-A9A3-3EEEC508A48C}">
    <text>Lei n.º 67-A/2007, de 31/12 (OE 2008)</text>
  </threadedComment>
  <threadedComment ref="D84" dT="2023-07-05T10:41:38.45" personId="{3E8532F0-F9F1-488E-B7B4-36C18545B5D3}" id="{22083841-2495-4922-8215-230DF2C42AC6}">
    <text>Lei n.º 53-A/2006, de 29/12 (OE 2007)</text>
  </threadedComment>
  <threadedComment ref="D86" dT="2023-07-05T10:41:14.01" personId="{3E8532F0-F9F1-488E-B7B4-36C18545B5D3}" id="{63E615E6-71F5-4130-850C-AE670479D417}">
    <text>Lei n.º 60-A/2004, de 30/12 (OE 2006)</text>
  </threadedComment>
  <threadedComment ref="G87" dT="2024-01-05T16:11:46.86" personId="{3E8532F0-F9F1-488E-B7B4-36C18545B5D3}" id="{9F6AEB7A-907B-4934-8FB8-EA61E36B783C}">
    <text>Lei n.º39/2005, de 24/06</text>
  </threadedComment>
  <threadedComment ref="D89" dT="2024-01-05T16:44:34.41" personId="{3E8532F0-F9F1-488E-B7B4-36C18545B5D3}" id="{E4DC46D9-657C-4812-9148-57A9F441105B}">
    <text>Lei n.º 55-B/2004, de 30/12 (OE 2005)</text>
  </threadedComment>
  <threadedComment ref="D91" dT="2023-07-05T10:40:48.80" personId="{3E8532F0-F9F1-488E-B7B4-36C18545B5D3}" id="{93F22AB6-4907-4ECD-8129-612C0FB288F7}">
    <text>Lei n.º109-B/2001 de 27 de Dezembro (OE 2002)</text>
  </threadedComment>
  <threadedComment ref="G91" dT="2024-01-05T16:12:43.71" personId="{3E8532F0-F9F1-488E-B7B4-36C18545B5D3}" id="{E8DD0DE7-03A6-44D4-93C0-EA96A0E08CBD}">
    <text>Lei n.º 16-A/2002 de 31/05 (OE)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iariodarepublica.pt/dr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259"/>
  <sheetViews>
    <sheetView showGridLines="0" topLeftCell="A230" zoomScaleNormal="100" workbookViewId="0">
      <selection activeCell="A238" sqref="A238:XFD238"/>
    </sheetView>
  </sheetViews>
  <sheetFormatPr defaultColWidth="9.140625" defaultRowHeight="15" x14ac:dyDescent="0.25"/>
  <cols>
    <col min="1" max="1" width="16.42578125" style="1" customWidth="1"/>
    <col min="2" max="2" width="14.85546875" style="1" customWidth="1"/>
    <col min="3" max="3" width="14.28515625" style="1" customWidth="1"/>
    <col min="4" max="5" width="15.140625" style="1" customWidth="1"/>
    <col min="6" max="6" width="17.7109375" style="1" customWidth="1"/>
    <col min="7" max="7" width="21.42578125" style="1" customWidth="1"/>
    <col min="8" max="16384" width="9.140625" style="1"/>
  </cols>
  <sheetData>
    <row r="1" spans="1:7" x14ac:dyDescent="0.25">
      <c r="A1" s="17"/>
      <c r="B1" s="17"/>
      <c r="C1" s="17"/>
      <c r="D1"/>
      <c r="E1"/>
      <c r="F1"/>
    </row>
    <row r="2" spans="1:7" ht="15.75" x14ac:dyDescent="0.25">
      <c r="A2" s="18" t="s">
        <v>29</v>
      </c>
      <c r="B2" s="19"/>
      <c r="C2"/>
      <c r="D2"/>
      <c r="E2"/>
      <c r="F2"/>
    </row>
    <row r="3" spans="1:7" s="6" customFormat="1" ht="15.75" x14ac:dyDescent="0.25">
      <c r="A3" s="20" t="s">
        <v>30</v>
      </c>
      <c r="B3" s="1"/>
      <c r="C3" s="1"/>
      <c r="D3" s="21"/>
      <c r="F3"/>
      <c r="G3" s="1"/>
    </row>
    <row r="4" spans="1:7" s="6" customFormat="1" x14ac:dyDescent="0.25">
      <c r="A4" s="4"/>
      <c r="B4" s="4"/>
      <c r="C4" s="5"/>
      <c r="G4" s="1"/>
    </row>
    <row r="5" spans="1:7" s="42" customFormat="1" ht="12.75" x14ac:dyDescent="0.2">
      <c r="A5" s="14" t="s">
        <v>32</v>
      </c>
      <c r="B5" s="40"/>
      <c r="C5" s="41"/>
      <c r="G5" s="14"/>
    </row>
    <row r="6" spans="1:7" s="14" customFormat="1" ht="12.75" x14ac:dyDescent="0.2">
      <c r="A6" s="14" t="s">
        <v>229</v>
      </c>
    </row>
    <row r="7" spans="1:7" s="14" customFormat="1" ht="12.75" x14ac:dyDescent="0.2"/>
    <row r="8" spans="1:7" s="14" customFormat="1" x14ac:dyDescent="0.2">
      <c r="A8" s="82" t="s">
        <v>223</v>
      </c>
      <c r="B8" s="82"/>
      <c r="C8" s="82"/>
      <c r="D8" s="82"/>
      <c r="E8" s="82"/>
      <c r="F8" s="82"/>
    </row>
    <row r="9" spans="1:7" s="14" customFormat="1" ht="15" customHeight="1" x14ac:dyDescent="0.2">
      <c r="A9" s="81" t="s">
        <v>199</v>
      </c>
      <c r="B9" s="81"/>
      <c r="C9" s="81"/>
      <c r="D9" s="81"/>
      <c r="E9" s="81"/>
      <c r="F9" s="81"/>
    </row>
    <row r="10" spans="1:7" s="14" customFormat="1" x14ac:dyDescent="0.2">
      <c r="A10" s="15"/>
      <c r="B10" s="15"/>
      <c r="C10" s="15"/>
      <c r="D10" s="15"/>
      <c r="E10" s="15"/>
      <c r="F10" s="15"/>
    </row>
    <row r="11" spans="1:7" s="14" customFormat="1" x14ac:dyDescent="0.2">
      <c r="A11" s="72" t="s">
        <v>6</v>
      </c>
      <c r="B11" s="16"/>
      <c r="C11" s="16"/>
      <c r="D11" s="16"/>
      <c r="E11" s="16"/>
      <c r="F11" s="16"/>
    </row>
    <row r="12" spans="1:7" s="14" customFormat="1" ht="13.5" thickBot="1" x14ac:dyDescent="0.25">
      <c r="A12" s="72" t="s">
        <v>7</v>
      </c>
      <c r="B12" s="71"/>
      <c r="C12" s="71"/>
      <c r="D12" s="71"/>
      <c r="E12" s="71"/>
      <c r="F12" s="71"/>
    </row>
    <row r="13" spans="1:7" s="14" customFormat="1" ht="14.25" thickTop="1" thickBot="1" x14ac:dyDescent="0.25">
      <c r="B13" s="44"/>
      <c r="C13" s="45"/>
      <c r="D13" s="43"/>
      <c r="E13" s="45"/>
      <c r="F13" s="54" t="s">
        <v>194</v>
      </c>
    </row>
    <row r="14" spans="1:7" s="14" customFormat="1" ht="27" thickTop="1" thickBot="1" x14ac:dyDescent="0.25">
      <c r="A14" s="48" t="s">
        <v>221</v>
      </c>
      <c r="B14" s="49" t="s">
        <v>0</v>
      </c>
      <c r="C14" s="49" t="s">
        <v>1</v>
      </c>
      <c r="D14" s="49" t="s">
        <v>2</v>
      </c>
      <c r="E14" s="49" t="s">
        <v>3</v>
      </c>
      <c r="F14" s="49" t="s">
        <v>4</v>
      </c>
    </row>
    <row r="15" spans="1:7" s="14" customFormat="1" ht="14.25" thickTop="1" thickBot="1" x14ac:dyDescent="0.25">
      <c r="A15" s="50">
        <v>45323</v>
      </c>
      <c r="B15" s="51">
        <v>2.4730379661169231</v>
      </c>
      <c r="C15" s="51">
        <v>2.29721062595</v>
      </c>
      <c r="D15" s="51">
        <v>2.7364372900509095</v>
      </c>
      <c r="E15" s="51">
        <v>2.27335787619</v>
      </c>
      <c r="F15" s="51">
        <v>2.9097228966216213</v>
      </c>
    </row>
    <row r="16" spans="1:7" s="14" customFormat="1" ht="14.25" thickTop="1" thickBot="1" x14ac:dyDescent="0.25">
      <c r="A16" s="50">
        <v>45292</v>
      </c>
      <c r="B16" s="51">
        <v>2.4510000000000001</v>
      </c>
      <c r="C16" s="51">
        <v>2.2970000000000002</v>
      </c>
      <c r="D16" s="51">
        <v>2.7589999999999999</v>
      </c>
      <c r="E16" s="51">
        <v>2.2911388796400001</v>
      </c>
      <c r="F16" s="51">
        <v>2.9161127966216212</v>
      </c>
    </row>
    <row r="17" spans="1:6" s="14" customFormat="1" ht="14.25" thickTop="1" thickBot="1" x14ac:dyDescent="0.25">
      <c r="A17" s="52" t="s">
        <v>31</v>
      </c>
      <c r="B17" s="53">
        <f>AVERAGE(B18:B29)</f>
        <v>2.3356666666666666</v>
      </c>
      <c r="C17" s="53">
        <f t="shared" ref="C17:F17" si="0">AVERAGE(C18:C29)</f>
        <v>2.1992499999999997</v>
      </c>
      <c r="D17" s="53">
        <f t="shared" si="0"/>
        <v>2.6889166666666671</v>
      </c>
      <c r="E17" s="53">
        <f t="shared" si="0"/>
        <v>2.2094166666666668</v>
      </c>
      <c r="F17" s="53">
        <f t="shared" si="0"/>
        <v>2.8643333333333332</v>
      </c>
    </row>
    <row r="18" spans="1:6" s="14" customFormat="1" ht="14.25" thickTop="1" thickBot="1" x14ac:dyDescent="0.25">
      <c r="A18" s="50">
        <v>45261</v>
      </c>
      <c r="B18" s="51">
        <v>2.4510000000000001</v>
      </c>
      <c r="C18" s="51">
        <v>2.2999999999999998</v>
      </c>
      <c r="D18" s="51">
        <v>2.774</v>
      </c>
      <c r="E18" s="51">
        <v>2.23</v>
      </c>
      <c r="F18" s="51">
        <v>2.883</v>
      </c>
    </row>
    <row r="19" spans="1:6" s="14" customFormat="1" ht="14.25" thickTop="1" thickBot="1" x14ac:dyDescent="0.25">
      <c r="A19" s="50">
        <v>45231</v>
      </c>
      <c r="B19" s="51">
        <v>2.4660000000000002</v>
      </c>
      <c r="C19" s="51">
        <v>2.2999999999999998</v>
      </c>
      <c r="D19" s="51">
        <v>2.7909999999999999</v>
      </c>
      <c r="E19" s="51">
        <v>2.2410000000000001</v>
      </c>
      <c r="F19" s="51">
        <v>2.8540000000000001</v>
      </c>
    </row>
    <row r="20" spans="1:6" s="14" customFormat="1" ht="14.25" thickTop="1" thickBot="1" x14ac:dyDescent="0.25">
      <c r="A20" s="50">
        <v>45200</v>
      </c>
      <c r="B20" s="51">
        <v>2.4260000000000002</v>
      </c>
      <c r="C20" s="51">
        <v>2.2919999999999998</v>
      </c>
      <c r="D20" s="51">
        <v>2.7610000000000001</v>
      </c>
      <c r="E20" s="51">
        <v>2.2330000000000001</v>
      </c>
      <c r="F20" s="51">
        <v>2.863</v>
      </c>
    </row>
    <row r="21" spans="1:6" s="14" customFormat="1" ht="14.25" thickTop="1" thickBot="1" x14ac:dyDescent="0.25">
      <c r="A21" s="50">
        <v>45170</v>
      </c>
      <c r="B21" s="51">
        <v>2.3759999999999999</v>
      </c>
      <c r="C21" s="51">
        <v>2.1989999999999998</v>
      </c>
      <c r="D21" s="51">
        <v>2.7090000000000001</v>
      </c>
      <c r="E21" s="51">
        <v>2.2280000000000002</v>
      </c>
      <c r="F21" s="51">
        <v>2.8490000000000002</v>
      </c>
    </row>
    <row r="22" spans="1:6" s="14" customFormat="1" ht="14.25" thickTop="1" thickBot="1" x14ac:dyDescent="0.25">
      <c r="A22" s="50">
        <v>45139</v>
      </c>
      <c r="B22" s="51">
        <v>2.1230000000000002</v>
      </c>
      <c r="C22" s="51">
        <v>2.1989999999999998</v>
      </c>
      <c r="D22" s="51">
        <v>2.5790000000000002</v>
      </c>
      <c r="E22" s="51">
        <v>2.1509999999999998</v>
      </c>
      <c r="F22" s="51">
        <v>2.8410000000000002</v>
      </c>
    </row>
    <row r="23" spans="1:6" s="14" customFormat="1" ht="14.25" thickTop="1" thickBot="1" x14ac:dyDescent="0.25">
      <c r="A23" s="50">
        <v>45108</v>
      </c>
      <c r="B23" s="51">
        <v>2.12</v>
      </c>
      <c r="C23" s="51">
        <v>2.17</v>
      </c>
      <c r="D23" s="51">
        <v>2.569</v>
      </c>
      <c r="E23" s="51">
        <v>2.137</v>
      </c>
      <c r="F23" s="51">
        <v>2.8679999999999999</v>
      </c>
    </row>
    <row r="24" spans="1:6" s="14" customFormat="1" ht="14.25" thickTop="1" thickBot="1" x14ac:dyDescent="0.25">
      <c r="A24" s="50">
        <v>45078</v>
      </c>
      <c r="B24" s="51">
        <v>2.1720000000000002</v>
      </c>
      <c r="C24" s="51">
        <v>2.1419999999999999</v>
      </c>
      <c r="D24" s="51">
        <v>2.569</v>
      </c>
      <c r="E24" s="51">
        <v>2.15</v>
      </c>
      <c r="F24" s="51">
        <v>2.8759999999999999</v>
      </c>
    </row>
    <row r="25" spans="1:6" s="14" customFormat="1" ht="14.25" thickTop="1" thickBot="1" x14ac:dyDescent="0.25">
      <c r="A25" s="50">
        <v>45047</v>
      </c>
      <c r="B25" s="51">
        <v>2.3479999999999999</v>
      </c>
      <c r="C25" s="51">
        <v>2.1150000000000002</v>
      </c>
      <c r="D25" s="51">
        <v>2.6960000000000002</v>
      </c>
      <c r="E25" s="51">
        <v>2.2290000000000001</v>
      </c>
      <c r="F25" s="51">
        <v>2.8839999999999999</v>
      </c>
    </row>
    <row r="26" spans="1:6" s="14" customFormat="1" ht="14.25" thickTop="1" thickBot="1" x14ac:dyDescent="0.25">
      <c r="A26" s="50">
        <v>45017</v>
      </c>
      <c r="B26" s="51">
        <v>2.44</v>
      </c>
      <c r="C26" s="51">
        <v>2.1989999999999998</v>
      </c>
      <c r="D26" s="51">
        <v>2.754</v>
      </c>
      <c r="E26" s="51">
        <v>2.3159999999999998</v>
      </c>
      <c r="F26" s="51">
        <v>2.85</v>
      </c>
    </row>
    <row r="27" spans="1:6" s="14" customFormat="1" ht="14.25" thickTop="1" thickBot="1" x14ac:dyDescent="0.25">
      <c r="A27" s="50">
        <v>44986</v>
      </c>
      <c r="B27" s="51">
        <v>2.4420000000000002</v>
      </c>
      <c r="C27" s="51">
        <v>2.278</v>
      </c>
      <c r="D27" s="51">
        <v>2.766</v>
      </c>
      <c r="E27" s="51">
        <v>2.09</v>
      </c>
      <c r="F27" s="51">
        <v>2.8730000000000002</v>
      </c>
    </row>
    <row r="28" spans="1:6" s="14" customFormat="1" ht="14.25" thickTop="1" thickBot="1" x14ac:dyDescent="0.25">
      <c r="A28" s="50">
        <v>44958</v>
      </c>
      <c r="B28" s="51">
        <v>2.34</v>
      </c>
      <c r="C28" s="51">
        <v>2.133</v>
      </c>
      <c r="D28" s="51">
        <v>2.6509999999999998</v>
      </c>
      <c r="E28" s="51">
        <v>2.2570000000000001</v>
      </c>
      <c r="F28" s="51">
        <v>2.863</v>
      </c>
    </row>
    <row r="29" spans="1:6" s="14" customFormat="1" ht="14.25" thickTop="1" thickBot="1" x14ac:dyDescent="0.25">
      <c r="A29" s="50">
        <v>44927</v>
      </c>
      <c r="B29" s="51">
        <v>2.3239999999999998</v>
      </c>
      <c r="C29" s="51">
        <v>2.0640000000000001</v>
      </c>
      <c r="D29" s="51">
        <v>2.6480000000000001</v>
      </c>
      <c r="E29" s="51">
        <v>2.2509999999999999</v>
      </c>
      <c r="F29" s="51">
        <v>2.8679999999999999</v>
      </c>
    </row>
    <row r="30" spans="1:6" s="14" customFormat="1" ht="14.25" thickTop="1" thickBot="1" x14ac:dyDescent="0.25">
      <c r="A30" s="52" t="s">
        <v>28</v>
      </c>
      <c r="B30" s="53">
        <f>AVERAGE(B31:B42)</f>
        <v>2.4742517306833327</v>
      </c>
      <c r="C30" s="53">
        <f t="shared" ref="C30:F30" si="1">AVERAGE(C31:C42)</f>
        <v>1.9691187272866661</v>
      </c>
      <c r="D30" s="53">
        <f t="shared" si="1"/>
        <v>2.7926666666666669</v>
      </c>
      <c r="E30" s="53">
        <f t="shared" si="1"/>
        <v>2.2374479616341669</v>
      </c>
      <c r="F30" s="53">
        <f t="shared" si="1"/>
        <v>2.8392999999999993</v>
      </c>
    </row>
    <row r="31" spans="1:6" s="14" customFormat="1" ht="14.25" thickTop="1" thickBot="1" x14ac:dyDescent="0.25">
      <c r="A31" s="50">
        <v>44896</v>
      </c>
      <c r="B31" s="51">
        <v>2.4340000000000002</v>
      </c>
      <c r="C31" s="51">
        <v>2.0691061818599996</v>
      </c>
      <c r="D31" s="51">
        <v>2.7229999999999999</v>
      </c>
      <c r="E31" s="51">
        <v>2.294</v>
      </c>
      <c r="F31" s="51">
        <v>2.8679999999999999</v>
      </c>
    </row>
    <row r="32" spans="1:6" s="14" customFormat="1" ht="14.25" thickTop="1" thickBot="1" x14ac:dyDescent="0.25">
      <c r="A32" s="50">
        <v>44866</v>
      </c>
      <c r="B32" s="51">
        <v>2.4249999999999998</v>
      </c>
      <c r="C32" s="51">
        <v>2.0691061818599996</v>
      </c>
      <c r="D32" s="51">
        <v>2.7749999999999999</v>
      </c>
      <c r="E32" s="51">
        <v>2.29412517987</v>
      </c>
      <c r="F32" s="51">
        <v>2.8879999999999999</v>
      </c>
    </row>
    <row r="33" spans="1:7" s="14" customFormat="1" ht="14.25" thickTop="1" thickBot="1" x14ac:dyDescent="0.25">
      <c r="A33" s="50">
        <v>44835</v>
      </c>
      <c r="B33" s="51">
        <v>2.359</v>
      </c>
      <c r="C33" s="51">
        <v>2.0691061818599996</v>
      </c>
      <c r="D33" s="51">
        <v>2.766</v>
      </c>
      <c r="E33" s="51">
        <v>2.29412517987</v>
      </c>
      <c r="F33" s="51">
        <v>2.9034</v>
      </c>
    </row>
    <row r="34" spans="1:7" s="14" customFormat="1" ht="14.25" thickTop="1" thickBot="1" x14ac:dyDescent="0.25">
      <c r="A34" s="50">
        <v>44805</v>
      </c>
      <c r="B34" s="51">
        <v>2.3060207682000002</v>
      </c>
      <c r="C34" s="51">
        <v>2.0691061818599996</v>
      </c>
      <c r="D34" s="51">
        <v>2.7919999999999998</v>
      </c>
      <c r="E34" s="51">
        <v>2.29412517987</v>
      </c>
      <c r="F34" s="51">
        <v>2.9279999999999999</v>
      </c>
    </row>
    <row r="35" spans="1:7" s="14" customFormat="1" ht="14.25" thickTop="1" thickBot="1" x14ac:dyDescent="0.25">
      <c r="A35" s="50">
        <v>44774</v>
      </c>
      <c r="B35" s="51">
        <v>2.4790000000000001</v>
      </c>
      <c r="C35" s="51">
        <v>2.069</v>
      </c>
      <c r="D35" s="51">
        <v>2.8559999999999999</v>
      </c>
      <c r="E35" s="51">
        <v>2.3149999999999999</v>
      </c>
      <c r="F35" s="51">
        <v>2.9531999999999998</v>
      </c>
    </row>
    <row r="36" spans="1:7" s="14" customFormat="1" ht="14.25" thickTop="1" thickBot="1" x14ac:dyDescent="0.25">
      <c r="A36" s="50">
        <v>44743</v>
      </c>
      <c r="B36" s="51">
        <v>2.5129999999999999</v>
      </c>
      <c r="C36" s="51">
        <v>2.069</v>
      </c>
      <c r="D36" s="51">
        <v>2.8690000000000002</v>
      </c>
      <c r="E36" s="51">
        <v>2.3149999999999999</v>
      </c>
      <c r="F36" s="51">
        <v>2.9489999999999998</v>
      </c>
    </row>
    <row r="37" spans="1:7" s="14" customFormat="1" ht="14.25" thickTop="1" thickBot="1" x14ac:dyDescent="0.25">
      <c r="A37" s="50">
        <v>44713</v>
      </c>
      <c r="B37" s="51">
        <v>2.6509999999999998</v>
      </c>
      <c r="C37" s="51">
        <v>2.069</v>
      </c>
      <c r="D37" s="51">
        <v>2.8690000000000002</v>
      </c>
      <c r="E37" s="51">
        <v>2.3439999999999999</v>
      </c>
      <c r="F37" s="51">
        <v>2.9710000000000001</v>
      </c>
    </row>
    <row r="38" spans="1:7" s="14" customFormat="1" ht="14.25" thickTop="1" thickBot="1" x14ac:dyDescent="0.25">
      <c r="A38" s="50">
        <v>44682</v>
      </c>
      <c r="B38" s="51">
        <v>2.6560000000000001</v>
      </c>
      <c r="C38" s="51">
        <v>2.0699999999999998</v>
      </c>
      <c r="D38" s="51">
        <v>2.9830000000000001</v>
      </c>
      <c r="E38" s="51">
        <v>2.3660000000000001</v>
      </c>
      <c r="F38" s="51">
        <v>2.8679999999999999</v>
      </c>
    </row>
    <row r="39" spans="1:7" s="14" customFormat="1" ht="14.25" thickTop="1" thickBot="1" x14ac:dyDescent="0.25">
      <c r="A39" s="50">
        <v>44652</v>
      </c>
      <c r="B39" s="51">
        <v>2.5979999999999999</v>
      </c>
      <c r="C39" s="51">
        <v>2.069</v>
      </c>
      <c r="D39" s="51">
        <v>2.9079999999999999</v>
      </c>
      <c r="E39" s="51">
        <v>2.2930000000000001</v>
      </c>
      <c r="F39" s="51">
        <v>2.7719999999999998</v>
      </c>
    </row>
    <row r="40" spans="1:7" s="14" customFormat="1" ht="14.25" thickTop="1" thickBot="1" x14ac:dyDescent="0.25">
      <c r="A40" s="50">
        <v>44621</v>
      </c>
      <c r="B40" s="51">
        <v>2.496</v>
      </c>
      <c r="C40" s="51">
        <v>2.069</v>
      </c>
      <c r="D40" s="51">
        <v>2.6789999999999998</v>
      </c>
      <c r="E40" s="51">
        <v>2.1459999999999999</v>
      </c>
      <c r="F40" s="51">
        <v>2.6579999999999999</v>
      </c>
    </row>
    <row r="41" spans="1:7" s="14" customFormat="1" ht="14.25" thickTop="1" thickBot="1" x14ac:dyDescent="0.25">
      <c r="A41" s="50">
        <v>44593</v>
      </c>
      <c r="B41" s="51">
        <v>2.4540000000000002</v>
      </c>
      <c r="C41" s="51">
        <v>1.476</v>
      </c>
      <c r="D41" s="51">
        <v>2.6459999999999999</v>
      </c>
      <c r="E41" s="51">
        <v>1.9550000000000001</v>
      </c>
      <c r="F41" s="51">
        <v>2.65</v>
      </c>
    </row>
    <row r="42" spans="1:7" s="14" customFormat="1" ht="14.25" thickTop="1" thickBot="1" x14ac:dyDescent="0.25">
      <c r="A42" s="50">
        <v>44562</v>
      </c>
      <c r="B42" s="51">
        <v>2.3199999999999998</v>
      </c>
      <c r="C42" s="51">
        <v>1.462</v>
      </c>
      <c r="D42" s="51">
        <v>2.6459999999999999</v>
      </c>
      <c r="E42" s="51">
        <v>1.9390000000000001</v>
      </c>
      <c r="F42" s="51">
        <v>2.6629999999999998</v>
      </c>
    </row>
    <row r="43" spans="1:7" s="14" customFormat="1" ht="14.25" thickTop="1" thickBot="1" x14ac:dyDescent="0.25">
      <c r="A43" s="52" t="s">
        <v>27</v>
      </c>
      <c r="B43" s="53">
        <f>AVERAGE(B44:B55)</f>
        <v>2.0513333333333335</v>
      </c>
      <c r="C43" s="53">
        <f t="shared" ref="C43:F43" si="2">AVERAGE(C44:C55)</f>
        <v>1.4482499999999998</v>
      </c>
      <c r="D43" s="53">
        <f t="shared" si="2"/>
        <v>2.4115833333333332</v>
      </c>
      <c r="E43" s="53">
        <f t="shared" si="2"/>
        <v>1.7305000000000001</v>
      </c>
      <c r="F43" s="53">
        <f t="shared" si="2"/>
        <v>2.3165833333333334</v>
      </c>
    </row>
    <row r="44" spans="1:7" s="14" customFormat="1" ht="14.25" thickTop="1" thickBot="1" x14ac:dyDescent="0.25">
      <c r="A44" s="50">
        <v>44531</v>
      </c>
      <c r="B44" s="51">
        <v>2.319</v>
      </c>
      <c r="C44" s="51">
        <v>1.581</v>
      </c>
      <c r="D44" s="51">
        <v>2.63</v>
      </c>
      <c r="E44" s="51">
        <v>2.0190000000000001</v>
      </c>
      <c r="F44" s="51">
        <v>2.3050000000000002</v>
      </c>
      <c r="G44" s="46"/>
    </row>
    <row r="45" spans="1:7" s="14" customFormat="1" ht="14.25" thickTop="1" thickBot="1" x14ac:dyDescent="0.25">
      <c r="A45" s="50">
        <v>44501</v>
      </c>
      <c r="B45" s="51">
        <v>2.319</v>
      </c>
      <c r="C45" s="51">
        <v>1.581</v>
      </c>
      <c r="D45" s="51">
        <v>2.63</v>
      </c>
      <c r="E45" s="51">
        <v>2</v>
      </c>
      <c r="F45" s="51">
        <v>2.2730000000000001</v>
      </c>
    </row>
    <row r="46" spans="1:7" s="14" customFormat="1" ht="14.25" thickTop="1" thickBot="1" x14ac:dyDescent="0.25">
      <c r="A46" s="50">
        <v>44470</v>
      </c>
      <c r="B46" s="51">
        <v>2.218</v>
      </c>
      <c r="C46" s="51">
        <v>1.4970000000000001</v>
      </c>
      <c r="D46" s="51">
        <v>2.5569999999999999</v>
      </c>
      <c r="E46" s="51">
        <v>1.84</v>
      </c>
      <c r="F46" s="51">
        <v>2.2629999999999999</v>
      </c>
    </row>
    <row r="47" spans="1:7" s="14" customFormat="1" ht="14.25" thickTop="1" thickBot="1" x14ac:dyDescent="0.25">
      <c r="A47" s="50">
        <v>44440</v>
      </c>
      <c r="B47" s="51">
        <v>2.0470000000000002</v>
      </c>
      <c r="C47" s="51">
        <v>1.4530000000000001</v>
      </c>
      <c r="D47" s="51">
        <v>2.4239999999999999</v>
      </c>
      <c r="E47" s="51">
        <v>1.718</v>
      </c>
      <c r="F47" s="51">
        <v>2.2629999999999999</v>
      </c>
    </row>
    <row r="48" spans="1:7" s="14" customFormat="1" ht="14.25" thickTop="1" thickBot="1" x14ac:dyDescent="0.25">
      <c r="A48" s="50">
        <v>44409</v>
      </c>
      <c r="B48" s="51">
        <v>2.0470000000000002</v>
      </c>
      <c r="C48" s="51">
        <v>1.417</v>
      </c>
      <c r="D48" s="51">
        <v>2.4239999999999999</v>
      </c>
      <c r="E48" s="51">
        <v>1.6870000000000001</v>
      </c>
      <c r="F48" s="51">
        <v>2.306</v>
      </c>
    </row>
    <row r="49" spans="1:6" s="14" customFormat="1" ht="14.25" thickTop="1" thickBot="1" x14ac:dyDescent="0.25">
      <c r="A49" s="50">
        <v>44378</v>
      </c>
      <c r="B49" s="51">
        <v>2.0150000000000001</v>
      </c>
      <c r="C49" s="51">
        <v>1.4139999999999999</v>
      </c>
      <c r="D49" s="51">
        <v>2.3559999999999999</v>
      </c>
      <c r="E49" s="51">
        <v>1.673</v>
      </c>
      <c r="F49" s="51">
        <v>2.2909999999999999</v>
      </c>
    </row>
    <row r="50" spans="1:6" s="14" customFormat="1" ht="14.25" thickTop="1" thickBot="1" x14ac:dyDescent="0.25">
      <c r="A50" s="50">
        <v>44348</v>
      </c>
      <c r="B50" s="51">
        <v>1.9339999999999999</v>
      </c>
      <c r="C50" s="51">
        <v>1.411</v>
      </c>
      <c r="D50" s="51">
        <v>2.2599999999999998</v>
      </c>
      <c r="E50" s="51">
        <v>1.6439999999999999</v>
      </c>
      <c r="F50" s="51">
        <v>2.282</v>
      </c>
    </row>
    <row r="51" spans="1:6" s="14" customFormat="1" ht="14.25" thickTop="1" thickBot="1" x14ac:dyDescent="0.25">
      <c r="A51" s="50">
        <v>44317</v>
      </c>
      <c r="B51" s="51">
        <v>1.9339999999999999</v>
      </c>
      <c r="C51" s="51">
        <v>1.411</v>
      </c>
      <c r="D51" s="51">
        <v>2.3109999999999999</v>
      </c>
      <c r="E51" s="51">
        <v>1.6439999999999999</v>
      </c>
      <c r="F51" s="51">
        <v>2.2909999999999999</v>
      </c>
    </row>
    <row r="52" spans="1:6" s="14" customFormat="1" ht="14.25" thickTop="1" thickBot="1" x14ac:dyDescent="0.25">
      <c r="A52" s="50">
        <v>44287</v>
      </c>
      <c r="B52" s="51">
        <v>1.984</v>
      </c>
      <c r="C52" s="51">
        <v>1.411</v>
      </c>
      <c r="D52" s="51">
        <v>2.395</v>
      </c>
      <c r="E52" s="51">
        <v>1.667</v>
      </c>
      <c r="F52" s="51">
        <v>2.407</v>
      </c>
    </row>
    <row r="53" spans="1:6" s="14" customFormat="1" ht="14.25" thickTop="1" thickBot="1" x14ac:dyDescent="0.25">
      <c r="A53" s="50">
        <v>44256</v>
      </c>
      <c r="B53" s="51">
        <v>1.978</v>
      </c>
      <c r="C53" s="51">
        <v>1.411</v>
      </c>
      <c r="D53" s="51">
        <v>2.363</v>
      </c>
      <c r="E53" s="51">
        <v>1.667</v>
      </c>
      <c r="F53" s="51">
        <v>2.415</v>
      </c>
    </row>
    <row r="54" spans="1:6" s="14" customFormat="1" ht="14.25" thickTop="1" thickBot="1" x14ac:dyDescent="0.25">
      <c r="A54" s="50">
        <v>44228</v>
      </c>
      <c r="B54" s="51">
        <v>1.925</v>
      </c>
      <c r="C54" s="51">
        <v>1.3959999999999999</v>
      </c>
      <c r="D54" s="51">
        <v>2.3220000000000001</v>
      </c>
      <c r="E54" s="51">
        <v>1.619</v>
      </c>
      <c r="F54" s="51">
        <v>2.3559999999999999</v>
      </c>
    </row>
    <row r="55" spans="1:6" s="14" customFormat="1" ht="14.25" thickTop="1" thickBot="1" x14ac:dyDescent="0.25">
      <c r="A55" s="50">
        <v>44197</v>
      </c>
      <c r="B55" s="51">
        <v>1.8959999999999999</v>
      </c>
      <c r="C55" s="51">
        <v>1.3959999999999999</v>
      </c>
      <c r="D55" s="51">
        <v>2.2669999999999999</v>
      </c>
      <c r="E55" s="51">
        <v>1.5880000000000001</v>
      </c>
      <c r="F55" s="51">
        <v>2.347</v>
      </c>
    </row>
    <row r="56" spans="1:6" s="14" customFormat="1" ht="14.25" thickTop="1" thickBot="1" x14ac:dyDescent="0.25">
      <c r="A56" s="52" t="s">
        <v>26</v>
      </c>
      <c r="B56" s="53">
        <f>AVERAGE(B57:B68)</f>
        <v>1.8388333333333333</v>
      </c>
      <c r="C56" s="53">
        <f>AVERAGE(C57:C68)</f>
        <v>1.3792500000000001</v>
      </c>
      <c r="D56" s="53">
        <f>AVERAGE(D57:D68)</f>
        <v>2.17475</v>
      </c>
      <c r="E56" s="53">
        <f>AVERAGE(E57:E68)</f>
        <v>1.5363333333333333</v>
      </c>
      <c r="F56" s="53">
        <f>AVERAGE(F57:F68)</f>
        <v>2.2764166666666665</v>
      </c>
    </row>
    <row r="57" spans="1:6" s="14" customFormat="1" ht="14.25" thickTop="1" thickBot="1" x14ac:dyDescent="0.25">
      <c r="A57" s="50">
        <v>44166</v>
      </c>
      <c r="B57" s="51">
        <v>1.847</v>
      </c>
      <c r="C57" s="51">
        <v>1.35</v>
      </c>
      <c r="D57" s="51">
        <v>2.1509999999999998</v>
      </c>
      <c r="E57" s="51">
        <v>1.542</v>
      </c>
      <c r="F57" s="51">
        <v>2.3370000000000002</v>
      </c>
    </row>
    <row r="58" spans="1:6" s="14" customFormat="1" ht="14.25" thickTop="1" thickBot="1" x14ac:dyDescent="0.25">
      <c r="A58" s="50">
        <v>44136</v>
      </c>
      <c r="B58" s="51">
        <v>1.83</v>
      </c>
      <c r="C58" s="51">
        <v>1.341</v>
      </c>
      <c r="D58" s="51">
        <v>2.1389999999999998</v>
      </c>
      <c r="E58" s="51">
        <v>1.538</v>
      </c>
      <c r="F58" s="51">
        <v>2.2959999999999998</v>
      </c>
    </row>
    <row r="59" spans="1:6" s="14" customFormat="1" ht="14.25" thickTop="1" thickBot="1" x14ac:dyDescent="0.25">
      <c r="A59" s="50">
        <v>44105</v>
      </c>
      <c r="B59" s="51">
        <v>1.758</v>
      </c>
      <c r="C59" s="51">
        <v>1.323</v>
      </c>
      <c r="D59" s="51">
        <v>2.12</v>
      </c>
      <c r="E59" s="51">
        <v>1.518</v>
      </c>
      <c r="F59" s="51">
        <v>2.2709999999999999</v>
      </c>
    </row>
    <row r="60" spans="1:6" s="14" customFormat="1" ht="14.25" thickTop="1" thickBot="1" x14ac:dyDescent="0.25">
      <c r="A60" s="50">
        <v>44075</v>
      </c>
      <c r="B60" s="51">
        <v>1.754</v>
      </c>
      <c r="C60" s="51">
        <v>1.323</v>
      </c>
      <c r="D60" s="51">
        <v>2.12</v>
      </c>
      <c r="E60" s="51">
        <v>1.518</v>
      </c>
      <c r="F60" s="51">
        <v>2.27</v>
      </c>
    </row>
    <row r="61" spans="1:6" s="14" customFormat="1" ht="14.25" thickTop="1" thickBot="1" x14ac:dyDescent="0.25">
      <c r="A61" s="50">
        <v>44044</v>
      </c>
      <c r="B61" s="51">
        <v>1.7709999999999999</v>
      </c>
      <c r="C61" s="51">
        <v>1.323</v>
      </c>
      <c r="D61" s="51">
        <v>2.12</v>
      </c>
      <c r="E61" s="51">
        <v>1.518</v>
      </c>
      <c r="F61" s="51">
        <v>2.2719999999999998</v>
      </c>
    </row>
    <row r="62" spans="1:6" s="14" customFormat="1" ht="14.25" thickTop="1" thickBot="1" x14ac:dyDescent="0.25">
      <c r="A62" s="50">
        <v>44013</v>
      </c>
      <c r="B62" s="51">
        <v>1.7709999999999999</v>
      </c>
      <c r="C62" s="51">
        <v>1.323</v>
      </c>
      <c r="D62" s="51">
        <v>2.12</v>
      </c>
      <c r="E62" s="51">
        <v>1.518</v>
      </c>
      <c r="F62" s="51">
        <v>2.266</v>
      </c>
    </row>
    <row r="63" spans="1:6" s="14" customFormat="1" ht="14.25" thickTop="1" thickBot="1" x14ac:dyDescent="0.25">
      <c r="A63" s="50">
        <v>43983</v>
      </c>
      <c r="B63" s="51">
        <v>1.7869999999999999</v>
      </c>
      <c r="C63" s="51">
        <v>1.323</v>
      </c>
      <c r="D63" s="51">
        <v>2.1</v>
      </c>
      <c r="E63" s="51">
        <v>1.5109999999999999</v>
      </c>
      <c r="F63" s="51">
        <v>2.294</v>
      </c>
    </row>
    <row r="64" spans="1:6" s="14" customFormat="1" ht="14.25" thickTop="1" thickBot="1" x14ac:dyDescent="0.25">
      <c r="A64" s="50">
        <v>43952</v>
      </c>
      <c r="B64" s="51">
        <v>1.758</v>
      </c>
      <c r="C64" s="51">
        <v>1.323</v>
      </c>
      <c r="D64" s="51">
        <v>2.0640000000000001</v>
      </c>
      <c r="E64" s="51">
        <v>1.5149999999999999</v>
      </c>
      <c r="F64" s="51">
        <v>2.327</v>
      </c>
    </row>
    <row r="65" spans="1:6" s="14" customFormat="1" ht="14.25" thickTop="1" thickBot="1" x14ac:dyDescent="0.25">
      <c r="A65" s="50">
        <v>43922</v>
      </c>
      <c r="B65" s="51">
        <v>1.8260000000000001</v>
      </c>
      <c r="C65" s="51">
        <v>1.4219999999999999</v>
      </c>
      <c r="D65" s="51">
        <v>2.181</v>
      </c>
      <c r="E65" s="51">
        <v>1.5209999999999999</v>
      </c>
      <c r="F65" s="51">
        <v>2.335</v>
      </c>
    </row>
    <row r="66" spans="1:6" s="14" customFormat="1" ht="14.25" thickTop="1" thickBot="1" x14ac:dyDescent="0.25">
      <c r="A66" s="50">
        <v>43891</v>
      </c>
      <c r="B66" s="51">
        <v>1.988</v>
      </c>
      <c r="C66" s="51">
        <v>1.5</v>
      </c>
      <c r="D66" s="51">
        <v>2.3279999999999998</v>
      </c>
      <c r="E66" s="51">
        <v>1.579</v>
      </c>
      <c r="F66" s="51">
        <v>2.2370000000000001</v>
      </c>
    </row>
    <row r="67" spans="1:6" s="14" customFormat="1" ht="14.25" thickTop="1" thickBot="1" x14ac:dyDescent="0.25">
      <c r="A67" s="50">
        <v>43862</v>
      </c>
      <c r="B67" s="51">
        <v>1.988</v>
      </c>
      <c r="C67" s="51">
        <v>1.5</v>
      </c>
      <c r="D67" s="51">
        <v>2.3279999999999998</v>
      </c>
      <c r="E67" s="51">
        <v>1.579</v>
      </c>
      <c r="F67" s="51">
        <v>2.2050000000000001</v>
      </c>
    </row>
    <row r="68" spans="1:6" s="14" customFormat="1" ht="14.25" thickTop="1" thickBot="1" x14ac:dyDescent="0.25">
      <c r="A68" s="50">
        <v>43831</v>
      </c>
      <c r="B68" s="51">
        <v>1.988</v>
      </c>
      <c r="C68" s="51">
        <v>1.5</v>
      </c>
      <c r="D68" s="51">
        <v>2.3260000000000001</v>
      </c>
      <c r="E68" s="51">
        <v>1.579</v>
      </c>
      <c r="F68" s="51">
        <v>2.2069999999999999</v>
      </c>
    </row>
    <row r="69" spans="1:6" s="14" customFormat="1" ht="14.25" thickTop="1" thickBot="1" x14ac:dyDescent="0.25">
      <c r="A69" s="52" t="s">
        <v>25</v>
      </c>
      <c r="B69" s="53">
        <f>AVERAGE(B70:B81)</f>
        <v>1.8580833333333331</v>
      </c>
      <c r="C69" s="53">
        <f>AVERAGE(C70:C81)</f>
        <v>1.5175000000000001</v>
      </c>
      <c r="D69" s="53">
        <f>AVERAGE(D70:D81)</f>
        <v>2.1739166666666674</v>
      </c>
      <c r="E69" s="53">
        <f>AVERAGE(E70:E81)</f>
        <v>1.4834999999999996</v>
      </c>
      <c r="F69" s="53">
        <f>AVERAGE(F70:F81)</f>
        <v>2.226</v>
      </c>
    </row>
    <row r="70" spans="1:6" s="14" customFormat="1" ht="14.25" thickTop="1" thickBot="1" x14ac:dyDescent="0.25">
      <c r="A70" s="50">
        <v>43800</v>
      </c>
      <c r="B70" s="51">
        <v>1.92</v>
      </c>
      <c r="C70" s="51">
        <v>1.5449999999999999</v>
      </c>
      <c r="D70" s="51">
        <v>2.2069999999999999</v>
      </c>
      <c r="E70" s="51">
        <v>1.514</v>
      </c>
      <c r="F70" s="51">
        <v>2.2170000000000001</v>
      </c>
    </row>
    <row r="71" spans="1:6" s="14" customFormat="1" ht="14.25" thickTop="1" thickBot="1" x14ac:dyDescent="0.25">
      <c r="A71" s="50">
        <v>43770</v>
      </c>
      <c r="B71" s="51">
        <v>1.829</v>
      </c>
      <c r="C71" s="51">
        <v>1.5449999999999999</v>
      </c>
      <c r="D71" s="51">
        <v>2.1360000000000001</v>
      </c>
      <c r="E71" s="51">
        <v>1.476</v>
      </c>
      <c r="F71" s="51">
        <v>2.2210000000000001</v>
      </c>
    </row>
    <row r="72" spans="1:6" s="14" customFormat="1" ht="14.25" thickTop="1" thickBot="1" x14ac:dyDescent="0.25">
      <c r="A72" s="50">
        <v>43739</v>
      </c>
      <c r="B72" s="51">
        <v>1.7989999999999999</v>
      </c>
      <c r="C72" s="51">
        <v>1.4770000000000001</v>
      </c>
      <c r="D72" s="51">
        <v>2.1030000000000002</v>
      </c>
      <c r="E72" s="51">
        <v>1.427</v>
      </c>
      <c r="F72" s="51">
        <v>2.206</v>
      </c>
    </row>
    <row r="73" spans="1:6" s="14" customFormat="1" ht="14.25" thickTop="1" thickBot="1" x14ac:dyDescent="0.25">
      <c r="A73" s="50">
        <v>43709</v>
      </c>
      <c r="B73" s="51">
        <v>1.768</v>
      </c>
      <c r="C73" s="51">
        <v>1.4770000000000001</v>
      </c>
      <c r="D73" s="51">
        <v>2.0569999999999999</v>
      </c>
      <c r="E73" s="51">
        <v>1.43</v>
      </c>
      <c r="F73" s="51">
        <v>2.202</v>
      </c>
    </row>
    <row r="74" spans="1:6" s="14" customFormat="1" ht="14.25" thickTop="1" thickBot="1" x14ac:dyDescent="0.25">
      <c r="A74" s="50">
        <v>43678</v>
      </c>
      <c r="B74" s="51">
        <v>1.8260000000000001</v>
      </c>
      <c r="C74" s="51">
        <v>1.4810000000000001</v>
      </c>
      <c r="D74" s="51">
        <v>2.1110000000000002</v>
      </c>
      <c r="E74" s="51">
        <v>1.431</v>
      </c>
      <c r="F74" s="51">
        <v>2.202</v>
      </c>
    </row>
    <row r="75" spans="1:6" s="14" customFormat="1" ht="14.25" thickTop="1" thickBot="1" x14ac:dyDescent="0.25">
      <c r="A75" s="50">
        <v>43647</v>
      </c>
      <c r="B75" s="51">
        <v>1.8280000000000001</v>
      </c>
      <c r="C75" s="51">
        <v>1.4810000000000001</v>
      </c>
      <c r="D75" s="51">
        <v>2.1110000000000002</v>
      </c>
      <c r="E75" s="51">
        <v>1.4510000000000001</v>
      </c>
      <c r="F75" s="51">
        <v>2.2000000000000002</v>
      </c>
    </row>
    <row r="76" spans="1:6" s="14" customFormat="1" ht="14.25" thickTop="1" thickBot="1" x14ac:dyDescent="0.25">
      <c r="A76" s="50">
        <v>43617</v>
      </c>
      <c r="B76" s="51">
        <v>1.901</v>
      </c>
      <c r="C76" s="51">
        <v>1.534</v>
      </c>
      <c r="D76" s="51">
        <v>2.2149999999999999</v>
      </c>
      <c r="E76" s="51">
        <v>1.508</v>
      </c>
      <c r="F76" s="51">
        <v>2.246</v>
      </c>
    </row>
    <row r="77" spans="1:6" s="14" customFormat="1" ht="14.25" thickTop="1" thickBot="1" x14ac:dyDescent="0.25">
      <c r="A77" s="50">
        <v>43586</v>
      </c>
      <c r="B77" s="51">
        <v>1.9019999999999999</v>
      </c>
      <c r="C77" s="51">
        <v>1.534</v>
      </c>
      <c r="D77" s="51">
        <v>2.2280000000000002</v>
      </c>
      <c r="E77" s="51">
        <v>1.508</v>
      </c>
      <c r="F77" s="51">
        <v>2.2480000000000002</v>
      </c>
    </row>
    <row r="78" spans="1:6" s="14" customFormat="1" ht="14.25" thickTop="1" thickBot="1" x14ac:dyDescent="0.25">
      <c r="A78" s="50">
        <v>43556</v>
      </c>
      <c r="B78" s="51">
        <v>1.9019999999999999</v>
      </c>
      <c r="C78" s="51">
        <v>1.534</v>
      </c>
      <c r="D78" s="51">
        <v>2.2280000000000002</v>
      </c>
      <c r="E78" s="51">
        <v>1.508</v>
      </c>
      <c r="F78" s="51">
        <v>2.2349999999999999</v>
      </c>
    </row>
    <row r="79" spans="1:6" s="14" customFormat="1" ht="14.25" thickTop="1" thickBot="1" x14ac:dyDescent="0.25">
      <c r="A79" s="50">
        <v>43525</v>
      </c>
      <c r="B79" s="51">
        <v>1.9019999999999999</v>
      </c>
      <c r="C79" s="51">
        <v>1.534</v>
      </c>
      <c r="D79" s="51">
        <v>2.2069999999999999</v>
      </c>
      <c r="E79" s="51">
        <v>1.5129999999999999</v>
      </c>
      <c r="F79" s="51">
        <v>2.2440000000000002</v>
      </c>
    </row>
    <row r="80" spans="1:6" s="14" customFormat="1" ht="14.25" thickTop="1" thickBot="1" x14ac:dyDescent="0.25">
      <c r="A80" s="50">
        <v>43497</v>
      </c>
      <c r="B80" s="51">
        <v>1.86</v>
      </c>
      <c r="C80" s="51">
        <v>1.534</v>
      </c>
      <c r="D80" s="51">
        <v>2.242</v>
      </c>
      <c r="E80" s="51">
        <v>1.518</v>
      </c>
      <c r="F80" s="51">
        <v>2.2360000000000002</v>
      </c>
    </row>
    <row r="81" spans="1:6" s="14" customFormat="1" ht="14.25" thickTop="1" thickBot="1" x14ac:dyDescent="0.25">
      <c r="A81" s="50">
        <v>43466</v>
      </c>
      <c r="B81" s="51">
        <v>1.86</v>
      </c>
      <c r="C81" s="51">
        <v>1.534</v>
      </c>
      <c r="D81" s="51">
        <v>2.242</v>
      </c>
      <c r="E81" s="51">
        <v>1.518</v>
      </c>
      <c r="F81" s="51">
        <v>2.2549999999999999</v>
      </c>
    </row>
    <row r="82" spans="1:6" s="14" customFormat="1" ht="14.25" thickTop="1" thickBot="1" x14ac:dyDescent="0.25">
      <c r="A82" s="52" t="s">
        <v>24</v>
      </c>
      <c r="B82" s="53">
        <f>AVERAGE(B83:B94)</f>
        <v>1.8884999999999998</v>
      </c>
      <c r="C82" s="53">
        <f>AVERAGE(C83:C94)</f>
        <v>1.4015833333333332</v>
      </c>
      <c r="D82" s="53">
        <f>AVERAGE(D83:D94)</f>
        <v>2.2444166666666665</v>
      </c>
      <c r="E82" s="53">
        <f>AVERAGE(E83:E94)</f>
        <v>1.4844166666666665</v>
      </c>
      <c r="F82" s="53">
        <f>AVERAGE(F83:F94)</f>
        <v>2.2111916666666667</v>
      </c>
    </row>
    <row r="83" spans="1:6" s="14" customFormat="1" ht="14.25" thickTop="1" thickBot="1" x14ac:dyDescent="0.25">
      <c r="A83" s="50">
        <v>43435</v>
      </c>
      <c r="B83" s="51">
        <v>1.9379999999999999</v>
      </c>
      <c r="C83" s="51">
        <v>1.4419999999999999</v>
      </c>
      <c r="D83" s="51">
        <v>2.25</v>
      </c>
      <c r="E83" s="51">
        <v>1.57</v>
      </c>
      <c r="F83" s="51">
        <v>2.258</v>
      </c>
    </row>
    <row r="84" spans="1:6" s="14" customFormat="1" ht="14.25" thickTop="1" thickBot="1" x14ac:dyDescent="0.25">
      <c r="A84" s="50">
        <v>43405</v>
      </c>
      <c r="B84" s="51">
        <v>1.9650000000000001</v>
      </c>
      <c r="C84" s="51">
        <v>1.4430000000000001</v>
      </c>
      <c r="D84" s="51">
        <v>2.3180000000000001</v>
      </c>
      <c r="E84" s="51">
        <v>1.57</v>
      </c>
      <c r="F84" s="51">
        <v>2.266</v>
      </c>
    </row>
    <row r="85" spans="1:6" s="14" customFormat="1" ht="14.25" thickTop="1" thickBot="1" x14ac:dyDescent="0.25">
      <c r="A85" s="50">
        <v>43374</v>
      </c>
      <c r="B85" s="51">
        <v>1.952</v>
      </c>
      <c r="C85" s="51">
        <v>1.4430000000000001</v>
      </c>
      <c r="D85" s="51">
        <v>2.2749999999999999</v>
      </c>
      <c r="E85" s="51">
        <v>1.554</v>
      </c>
      <c r="F85" s="51">
        <v>2.274</v>
      </c>
    </row>
    <row r="86" spans="1:6" s="14" customFormat="1" ht="14.25" thickTop="1" thickBot="1" x14ac:dyDescent="0.25">
      <c r="A86" s="50">
        <v>43344</v>
      </c>
      <c r="B86" s="51">
        <v>1.879</v>
      </c>
      <c r="C86" s="51">
        <v>1.391</v>
      </c>
      <c r="D86" s="51">
        <v>2.218</v>
      </c>
      <c r="E86" s="51">
        <v>1.46</v>
      </c>
      <c r="F86" s="51">
        <v>2.2799999999999998</v>
      </c>
    </row>
    <row r="87" spans="1:6" s="14" customFormat="1" ht="14.25" thickTop="1" thickBot="1" x14ac:dyDescent="0.25">
      <c r="A87" s="50">
        <v>43313</v>
      </c>
      <c r="B87" s="51">
        <v>1.865</v>
      </c>
      <c r="C87" s="51">
        <v>1.391</v>
      </c>
      <c r="D87" s="51">
        <v>2.2440000000000002</v>
      </c>
      <c r="E87" s="51">
        <v>1.46</v>
      </c>
      <c r="F87" s="51">
        <v>2.2559999999999998</v>
      </c>
    </row>
    <row r="88" spans="1:6" s="14" customFormat="1" ht="14.25" thickTop="1" thickBot="1" x14ac:dyDescent="0.25">
      <c r="A88" s="50">
        <v>43282</v>
      </c>
      <c r="B88" s="51">
        <v>1.865</v>
      </c>
      <c r="C88" s="51">
        <v>1.391</v>
      </c>
      <c r="D88" s="51">
        <v>2.2440000000000002</v>
      </c>
      <c r="E88" s="51">
        <v>1.46</v>
      </c>
      <c r="F88" s="51">
        <v>2.2309999999999999</v>
      </c>
    </row>
    <row r="89" spans="1:6" s="14" customFormat="1" ht="14.25" thickTop="1" thickBot="1" x14ac:dyDescent="0.25">
      <c r="A89" s="50">
        <v>43252</v>
      </c>
      <c r="B89" s="51">
        <v>1.857</v>
      </c>
      <c r="C89" s="51">
        <v>1.391</v>
      </c>
      <c r="D89" s="51">
        <v>2.2320000000000002</v>
      </c>
      <c r="E89" s="51">
        <v>1.468</v>
      </c>
      <c r="F89" s="51">
        <v>2.2050000000000001</v>
      </c>
    </row>
    <row r="90" spans="1:6" s="14" customFormat="1" ht="14.25" thickTop="1" thickBot="1" x14ac:dyDescent="0.25">
      <c r="A90" s="50">
        <v>43221</v>
      </c>
      <c r="B90" s="51">
        <v>1.8169999999999999</v>
      </c>
      <c r="C90" s="51">
        <v>1.331</v>
      </c>
      <c r="D90" s="51">
        <v>2.177</v>
      </c>
      <c r="E90" s="51">
        <v>1.4330000000000001</v>
      </c>
      <c r="F90" s="51">
        <v>2.1482999999999999</v>
      </c>
    </row>
    <row r="91" spans="1:6" s="14" customFormat="1" ht="14.25" thickTop="1" thickBot="1" x14ac:dyDescent="0.25">
      <c r="A91" s="50">
        <v>43191</v>
      </c>
      <c r="B91" s="51">
        <v>1.851</v>
      </c>
      <c r="C91" s="51">
        <v>1.347</v>
      </c>
      <c r="D91" s="51">
        <v>2.2010000000000001</v>
      </c>
      <c r="E91" s="51">
        <v>1.4350000000000001</v>
      </c>
      <c r="F91" s="51">
        <v>2.1480000000000001</v>
      </c>
    </row>
    <row r="92" spans="1:6" s="14" customFormat="1" ht="14.25" thickTop="1" thickBot="1" x14ac:dyDescent="0.25">
      <c r="A92" s="50">
        <v>43160</v>
      </c>
      <c r="B92" s="51">
        <v>1.8720000000000001</v>
      </c>
      <c r="C92" s="51">
        <v>1.373</v>
      </c>
      <c r="D92" s="51">
        <v>2.2309999999999999</v>
      </c>
      <c r="E92" s="51">
        <v>1.4410000000000001</v>
      </c>
      <c r="F92" s="51">
        <v>2.1459999999999999</v>
      </c>
    </row>
    <row r="93" spans="1:6" s="14" customFormat="1" ht="14.25" thickTop="1" thickBot="1" x14ac:dyDescent="0.25">
      <c r="A93" s="50">
        <v>43132</v>
      </c>
      <c r="B93" s="51">
        <v>1.8939999999999999</v>
      </c>
      <c r="C93" s="51">
        <v>1.4379999999999999</v>
      </c>
      <c r="D93" s="51">
        <v>2.2629999999999999</v>
      </c>
      <c r="E93" s="51">
        <v>1.486</v>
      </c>
      <c r="F93" s="51">
        <v>2.15</v>
      </c>
    </row>
    <row r="94" spans="1:6" s="14" customFormat="1" ht="14.25" thickTop="1" thickBot="1" x14ac:dyDescent="0.25">
      <c r="A94" s="50">
        <v>43101</v>
      </c>
      <c r="B94" s="51">
        <v>1.907</v>
      </c>
      <c r="C94" s="51">
        <v>1.4379999999999999</v>
      </c>
      <c r="D94" s="51">
        <v>2.2799999999999998</v>
      </c>
      <c r="E94" s="51">
        <v>1.476</v>
      </c>
      <c r="F94" s="51">
        <v>2.1720000000000002</v>
      </c>
    </row>
    <row r="95" spans="1:6" s="14" customFormat="1" ht="14.25" thickTop="1" thickBot="1" x14ac:dyDescent="0.25">
      <c r="A95" s="52" t="s">
        <v>23</v>
      </c>
      <c r="B95" s="53">
        <f>AVERAGE(B96:B107)</f>
        <v>1.7702500000000001</v>
      </c>
      <c r="C95" s="53">
        <f>AVERAGE(C96:C107)</f>
        <v>1.3084166666666666</v>
      </c>
      <c r="D95" s="53">
        <f>AVERAGE(D96:D107)</f>
        <v>2.0246666666666666</v>
      </c>
      <c r="E95" s="53">
        <f>AVERAGE(E96:E107)</f>
        <v>1.3406666666666667</v>
      </c>
      <c r="F95" s="53">
        <f>AVERAGE(F96:F107)</f>
        <v>2.0248333333333335</v>
      </c>
    </row>
    <row r="96" spans="1:6" s="14" customFormat="1" ht="14.25" thickTop="1" thickBot="1" x14ac:dyDescent="0.25">
      <c r="A96" s="50">
        <v>43070</v>
      </c>
      <c r="B96" s="51">
        <v>1.87</v>
      </c>
      <c r="C96" s="51">
        <v>1.3979999999999999</v>
      </c>
      <c r="D96" s="51">
        <v>2.2170000000000001</v>
      </c>
      <c r="E96" s="51">
        <v>1.4430000000000001</v>
      </c>
      <c r="F96" s="51">
        <v>2.1349999999999998</v>
      </c>
    </row>
    <row r="97" spans="1:6" s="14" customFormat="1" ht="14.25" thickTop="1" thickBot="1" x14ac:dyDescent="0.25">
      <c r="A97" s="50">
        <v>43040</v>
      </c>
      <c r="B97" s="51">
        <v>1.823</v>
      </c>
      <c r="C97" s="51">
        <v>1.341</v>
      </c>
      <c r="D97" s="51">
        <v>2.0910000000000002</v>
      </c>
      <c r="E97" s="51">
        <v>1.3959999999999999</v>
      </c>
      <c r="F97" s="51">
        <v>2.1059999999999999</v>
      </c>
    </row>
    <row r="98" spans="1:6" s="14" customFormat="1" ht="14.25" thickTop="1" thickBot="1" x14ac:dyDescent="0.25">
      <c r="A98" s="50">
        <v>43009</v>
      </c>
      <c r="B98" s="51">
        <v>1.7330000000000001</v>
      </c>
      <c r="C98" s="51">
        <v>1.3220000000000001</v>
      </c>
      <c r="D98" s="51">
        <v>1.988</v>
      </c>
      <c r="E98" s="51">
        <v>1.3109999999999999</v>
      </c>
      <c r="F98" s="51">
        <v>2.0699999999999998</v>
      </c>
    </row>
    <row r="99" spans="1:6" s="14" customFormat="1" ht="14.25" thickTop="1" thickBot="1" x14ac:dyDescent="0.25">
      <c r="A99" s="50">
        <v>42979</v>
      </c>
      <c r="B99" s="51">
        <v>1.7190000000000001</v>
      </c>
      <c r="C99" s="51">
        <v>1.2669999999999999</v>
      </c>
      <c r="D99" s="51">
        <v>1.968</v>
      </c>
      <c r="E99" s="51">
        <v>1.2949999999999999</v>
      </c>
      <c r="F99" s="51">
        <v>2.0369999999999999</v>
      </c>
    </row>
    <row r="100" spans="1:6" s="14" customFormat="1" ht="14.25" thickTop="1" thickBot="1" x14ac:dyDescent="0.25">
      <c r="A100" s="50">
        <v>42948</v>
      </c>
      <c r="B100" s="51">
        <v>1.6870000000000001</v>
      </c>
      <c r="C100" s="51">
        <v>1.2669999999999999</v>
      </c>
      <c r="D100" s="51">
        <v>1.9139999999999999</v>
      </c>
      <c r="E100" s="51">
        <v>1.2949999999999999</v>
      </c>
      <c r="F100" s="51">
        <v>2.0259999999999998</v>
      </c>
    </row>
    <row r="101" spans="1:6" s="14" customFormat="1" ht="14.25" thickTop="1" thickBot="1" x14ac:dyDescent="0.25">
      <c r="A101" s="50">
        <v>42917</v>
      </c>
      <c r="B101" s="51">
        <v>1.6870000000000001</v>
      </c>
      <c r="C101" s="51">
        <v>1.2669999999999999</v>
      </c>
      <c r="D101" s="51">
        <v>1.9139999999999999</v>
      </c>
      <c r="E101" s="51">
        <v>1.2949999999999999</v>
      </c>
      <c r="F101" s="51">
        <v>2.0030000000000001</v>
      </c>
    </row>
    <row r="102" spans="1:6" s="14" customFormat="1" ht="14.25" thickTop="1" thickBot="1" x14ac:dyDescent="0.25">
      <c r="A102" s="50">
        <v>42887</v>
      </c>
      <c r="B102" s="51">
        <v>1.7170000000000001</v>
      </c>
      <c r="C102" s="51">
        <v>1.3049999999999999</v>
      </c>
      <c r="D102" s="51">
        <v>1.9450000000000001</v>
      </c>
      <c r="E102" s="51">
        <v>1.306</v>
      </c>
      <c r="F102" s="51">
        <v>2.0169999999999999</v>
      </c>
    </row>
    <row r="103" spans="1:6" s="14" customFormat="1" ht="14.25" thickTop="1" thickBot="1" x14ac:dyDescent="0.25">
      <c r="A103" s="50">
        <v>42856</v>
      </c>
      <c r="B103" s="51">
        <v>1.798</v>
      </c>
      <c r="C103" s="51">
        <v>1.3260000000000001</v>
      </c>
      <c r="D103" s="51">
        <v>2.0219999999999998</v>
      </c>
      <c r="E103" s="51">
        <v>1.351</v>
      </c>
      <c r="F103" s="51">
        <v>2.0009999999999999</v>
      </c>
    </row>
    <row r="104" spans="1:6" s="14" customFormat="1" ht="14.25" thickTop="1" thickBot="1" x14ac:dyDescent="0.25">
      <c r="A104" s="50">
        <v>42826</v>
      </c>
      <c r="B104" s="51">
        <v>1.8180000000000001</v>
      </c>
      <c r="C104" s="51">
        <v>1.3460000000000001</v>
      </c>
      <c r="D104" s="51">
        <v>2.0649999999999999</v>
      </c>
      <c r="E104" s="51">
        <v>1.3680000000000001</v>
      </c>
      <c r="F104" s="51">
        <v>2</v>
      </c>
    </row>
    <row r="105" spans="1:6" s="14" customFormat="1" ht="14.25" thickTop="1" thickBot="1" x14ac:dyDescent="0.25">
      <c r="A105" s="50">
        <v>42795</v>
      </c>
      <c r="B105" s="51">
        <v>1.861</v>
      </c>
      <c r="C105" s="51">
        <v>1.3460000000000001</v>
      </c>
      <c r="D105" s="51">
        <v>2.113</v>
      </c>
      <c r="E105" s="51">
        <v>1.393</v>
      </c>
      <c r="F105" s="51">
        <v>2.0089999999999999</v>
      </c>
    </row>
    <row r="106" spans="1:6" s="14" customFormat="1" ht="14.25" thickTop="1" thickBot="1" x14ac:dyDescent="0.25">
      <c r="A106" s="50">
        <v>42767</v>
      </c>
      <c r="B106" s="51">
        <v>1.806</v>
      </c>
      <c r="C106" s="51">
        <v>1.288</v>
      </c>
      <c r="D106" s="51">
        <v>2.08</v>
      </c>
      <c r="E106" s="51">
        <v>1.355</v>
      </c>
      <c r="F106" s="51">
        <v>1.9510000000000001</v>
      </c>
    </row>
    <row r="107" spans="1:6" s="14" customFormat="1" ht="14.25" thickTop="1" thickBot="1" x14ac:dyDescent="0.25">
      <c r="A107" s="50">
        <v>42736</v>
      </c>
      <c r="B107" s="51">
        <v>1.724</v>
      </c>
      <c r="C107" s="51">
        <v>1.228</v>
      </c>
      <c r="D107" s="51">
        <v>1.9790000000000001</v>
      </c>
      <c r="E107" s="51">
        <v>1.28</v>
      </c>
      <c r="F107" s="51">
        <v>1.9430000000000001</v>
      </c>
    </row>
    <row r="108" spans="1:6" s="14" customFormat="1" ht="14.25" thickTop="1" thickBot="1" x14ac:dyDescent="0.25">
      <c r="A108" s="52" t="s">
        <v>22</v>
      </c>
      <c r="B108" s="53">
        <f>AVERAGE(B109:B120)</f>
        <v>1.5752499999999998</v>
      </c>
      <c r="C108" s="53">
        <f>AVERAGE(C109:C120)</f>
        <v>1.2325833333333331</v>
      </c>
      <c r="D108" s="53">
        <f>AVERAGE(D109:D120)</f>
        <v>1.8275833333333333</v>
      </c>
      <c r="E108" s="53">
        <f>AVERAGE(E109:E120)</f>
        <v>1.2350833333333333</v>
      </c>
      <c r="F108" s="53">
        <f>AVERAGE(F109:F120)</f>
        <v>1.8821666666666668</v>
      </c>
    </row>
    <row r="109" spans="1:6" s="14" customFormat="1" ht="14.25" thickTop="1" thickBot="1" x14ac:dyDescent="0.25">
      <c r="A109" s="50">
        <v>42705</v>
      </c>
      <c r="B109" s="51">
        <v>1.6419999999999999</v>
      </c>
      <c r="C109" s="51">
        <v>1.238</v>
      </c>
      <c r="D109" s="51">
        <v>1.8759999999999999</v>
      </c>
      <c r="E109" s="51">
        <v>1.2649999999999999</v>
      </c>
      <c r="F109" s="51">
        <v>1.9530000000000001</v>
      </c>
    </row>
    <row r="110" spans="1:6" s="14" customFormat="1" ht="14.25" thickTop="1" thickBot="1" x14ac:dyDescent="0.25">
      <c r="A110" s="50">
        <v>42675</v>
      </c>
      <c r="B110" s="51">
        <v>1.6419999999999999</v>
      </c>
      <c r="C110" s="51">
        <v>1.238</v>
      </c>
      <c r="D110" s="51">
        <v>1.8759999999999999</v>
      </c>
      <c r="E110" s="51">
        <v>1.2649999999999999</v>
      </c>
      <c r="F110" s="51">
        <v>1.9239999999999999</v>
      </c>
    </row>
    <row r="111" spans="1:6" s="14" customFormat="1" ht="14.25" thickTop="1" thickBot="1" x14ac:dyDescent="0.25">
      <c r="A111" s="50">
        <v>42644</v>
      </c>
      <c r="B111" s="51">
        <v>1.5580000000000001</v>
      </c>
      <c r="C111" s="51">
        <v>1.238</v>
      </c>
      <c r="D111" s="51">
        <v>1.831</v>
      </c>
      <c r="E111" s="51">
        <v>1.2210000000000001</v>
      </c>
      <c r="F111" s="51">
        <v>1.86</v>
      </c>
    </row>
    <row r="112" spans="1:6" s="14" customFormat="1" ht="14.25" thickTop="1" thickBot="1" x14ac:dyDescent="0.25">
      <c r="A112" s="50">
        <v>42614</v>
      </c>
      <c r="B112" s="51">
        <v>1.53</v>
      </c>
      <c r="C112" s="51">
        <v>1.238</v>
      </c>
      <c r="D112" s="51">
        <v>1.786</v>
      </c>
      <c r="E112" s="51">
        <v>1.2190000000000001</v>
      </c>
      <c r="F112" s="51">
        <v>1.845</v>
      </c>
    </row>
    <row r="113" spans="1:6" s="14" customFormat="1" ht="14.25" thickTop="1" thickBot="1" x14ac:dyDescent="0.25">
      <c r="A113" s="50">
        <v>42583</v>
      </c>
      <c r="B113" s="51">
        <v>1.53</v>
      </c>
      <c r="C113" s="51">
        <v>1.238</v>
      </c>
      <c r="D113" s="51">
        <v>1.786</v>
      </c>
      <c r="E113" s="51">
        <v>1.2190000000000001</v>
      </c>
      <c r="F113" s="51">
        <v>1.839</v>
      </c>
    </row>
    <row r="114" spans="1:6" s="14" customFormat="1" ht="14.25" thickTop="1" thickBot="1" x14ac:dyDescent="0.25">
      <c r="A114" s="50">
        <v>42552</v>
      </c>
      <c r="B114" s="51">
        <v>1.55</v>
      </c>
      <c r="C114" s="51">
        <v>1.238</v>
      </c>
      <c r="D114" s="51">
        <v>1.8</v>
      </c>
      <c r="E114" s="51">
        <v>1.2390000000000001</v>
      </c>
      <c r="F114" s="51">
        <v>1.8580000000000001</v>
      </c>
    </row>
    <row r="115" spans="1:6" s="14" customFormat="1" ht="14.25" thickTop="1" thickBot="1" x14ac:dyDescent="0.25">
      <c r="A115" s="50">
        <v>42522</v>
      </c>
      <c r="B115" s="51">
        <v>1.571</v>
      </c>
      <c r="C115" s="51">
        <v>1.238</v>
      </c>
      <c r="D115" s="51">
        <v>1.8120000000000001</v>
      </c>
      <c r="E115" s="51">
        <v>1.24</v>
      </c>
      <c r="F115" s="51">
        <v>1.8740000000000001</v>
      </c>
    </row>
    <row r="116" spans="1:6" s="14" customFormat="1" ht="14.25" thickTop="1" thickBot="1" x14ac:dyDescent="0.25">
      <c r="A116" s="50">
        <v>42491</v>
      </c>
      <c r="B116" s="51">
        <v>1.571</v>
      </c>
      <c r="C116" s="51">
        <v>1.238</v>
      </c>
      <c r="D116" s="51">
        <v>1.8120000000000001</v>
      </c>
      <c r="E116" s="51">
        <v>1.24</v>
      </c>
      <c r="F116" s="51">
        <v>1.877</v>
      </c>
    </row>
    <row r="117" spans="1:6" s="14" customFormat="1" ht="14.25" thickTop="1" thickBot="1" x14ac:dyDescent="0.25">
      <c r="A117" s="50">
        <v>42461</v>
      </c>
      <c r="B117" s="51">
        <v>1.579</v>
      </c>
      <c r="C117" s="51">
        <v>1.238</v>
      </c>
      <c r="D117" s="51">
        <v>1.837</v>
      </c>
      <c r="E117" s="51">
        <v>1.2310000000000001</v>
      </c>
      <c r="F117" s="51">
        <v>1.8779999999999999</v>
      </c>
    </row>
    <row r="118" spans="1:6" s="14" customFormat="1" ht="14.25" thickTop="1" thickBot="1" x14ac:dyDescent="0.25">
      <c r="A118" s="50">
        <v>42430</v>
      </c>
      <c r="B118" s="51">
        <v>1.5720000000000001</v>
      </c>
      <c r="C118" s="51">
        <v>1.196</v>
      </c>
      <c r="D118" s="51">
        <v>1.829</v>
      </c>
      <c r="E118" s="51">
        <v>1.212</v>
      </c>
      <c r="F118" s="51">
        <v>1.853</v>
      </c>
    </row>
    <row r="119" spans="1:6" s="14" customFormat="1" ht="14.25" thickTop="1" thickBot="1" x14ac:dyDescent="0.25">
      <c r="A119" s="50">
        <v>42401</v>
      </c>
      <c r="B119" s="51">
        <v>1.5720000000000001</v>
      </c>
      <c r="C119" s="51">
        <v>1.214</v>
      </c>
      <c r="D119" s="51">
        <v>1.8280000000000001</v>
      </c>
      <c r="E119" s="51">
        <v>1.23</v>
      </c>
      <c r="F119" s="51">
        <v>1.91</v>
      </c>
    </row>
    <row r="120" spans="1:6" s="14" customFormat="1" ht="14.25" thickTop="1" thickBot="1" x14ac:dyDescent="0.25">
      <c r="A120" s="50">
        <v>42370</v>
      </c>
      <c r="B120" s="51">
        <v>1.5860000000000001</v>
      </c>
      <c r="C120" s="51">
        <v>1.2390000000000001</v>
      </c>
      <c r="D120" s="51">
        <v>1.8580000000000001</v>
      </c>
      <c r="E120" s="51">
        <v>1.24</v>
      </c>
      <c r="F120" s="51">
        <v>1.915</v>
      </c>
    </row>
    <row r="121" spans="1:6" s="14" customFormat="1" ht="14.25" thickTop="1" thickBot="1" x14ac:dyDescent="0.25">
      <c r="A121" s="52" t="s">
        <v>21</v>
      </c>
      <c r="B121" s="53">
        <f>AVERAGE(B122:B133)</f>
        <v>1.6191666666666669</v>
      </c>
      <c r="C121" s="53">
        <f>AVERAGE(C122:C133)</f>
        <v>1.2847500000000003</v>
      </c>
      <c r="D121" s="53">
        <f>AVERAGE(D122:D133)</f>
        <v>1.9057500000000001</v>
      </c>
      <c r="E121" s="53">
        <f>AVERAGE(E122:E133)</f>
        <v>1.2745</v>
      </c>
      <c r="F121" s="53">
        <f>AVERAGE(F122:F133)</f>
        <v>1.9014166666666668</v>
      </c>
    </row>
    <row r="122" spans="1:6" s="14" customFormat="1" ht="14.25" thickTop="1" thickBot="1" x14ac:dyDescent="0.25">
      <c r="A122" s="50">
        <v>42339</v>
      </c>
      <c r="B122" s="51">
        <v>1.5780000000000001</v>
      </c>
      <c r="C122" s="51">
        <v>1.2569999999999999</v>
      </c>
      <c r="D122" s="51">
        <v>1.8540000000000001</v>
      </c>
      <c r="E122" s="51">
        <v>1.2390000000000001</v>
      </c>
      <c r="F122" s="51">
        <v>1.91</v>
      </c>
    </row>
    <row r="123" spans="1:6" s="14" customFormat="1" ht="14.25" thickTop="1" thickBot="1" x14ac:dyDescent="0.25">
      <c r="A123" s="50">
        <v>42309</v>
      </c>
      <c r="B123" s="51">
        <v>1.5780000000000001</v>
      </c>
      <c r="C123" s="51">
        <v>1.2569999999999999</v>
      </c>
      <c r="D123" s="51">
        <v>1.8540000000000001</v>
      </c>
      <c r="E123" s="51">
        <v>1.2390000000000001</v>
      </c>
      <c r="F123" s="51">
        <v>1.885</v>
      </c>
    </row>
    <row r="124" spans="1:6" s="14" customFormat="1" ht="14.25" thickTop="1" thickBot="1" x14ac:dyDescent="0.25">
      <c r="A124" s="50">
        <v>42278</v>
      </c>
      <c r="B124" s="51">
        <v>1.5780000000000001</v>
      </c>
      <c r="C124" s="51">
        <v>1.2569999999999999</v>
      </c>
      <c r="D124" s="51">
        <v>1.8540000000000001</v>
      </c>
      <c r="E124" s="51">
        <v>1.244</v>
      </c>
      <c r="F124" s="51">
        <v>1.885</v>
      </c>
    </row>
    <row r="125" spans="1:6" s="14" customFormat="1" ht="14.25" thickTop="1" thickBot="1" x14ac:dyDescent="0.25">
      <c r="A125" s="50">
        <v>42248</v>
      </c>
      <c r="B125" s="51">
        <v>1.5780000000000001</v>
      </c>
      <c r="C125" s="51">
        <v>1.2569999999999999</v>
      </c>
      <c r="D125" s="51">
        <v>1.8540000000000001</v>
      </c>
      <c r="E125" s="51">
        <v>1.244</v>
      </c>
      <c r="F125" s="51">
        <v>1.8819999999999999</v>
      </c>
    </row>
    <row r="126" spans="1:6" s="14" customFormat="1" ht="14.25" thickTop="1" thickBot="1" x14ac:dyDescent="0.25">
      <c r="A126" s="50">
        <v>42217</v>
      </c>
      <c r="B126" s="51">
        <v>1.5780000000000001</v>
      </c>
      <c r="C126" s="51">
        <v>1.2569999999999999</v>
      </c>
      <c r="D126" s="51">
        <v>1.8540000000000001</v>
      </c>
      <c r="E126" s="51">
        <v>1.244</v>
      </c>
      <c r="F126" s="51">
        <v>1.871</v>
      </c>
    </row>
    <row r="127" spans="1:6" s="14" customFormat="1" ht="14.25" thickTop="1" thickBot="1" x14ac:dyDescent="0.25">
      <c r="A127" s="50">
        <v>42186</v>
      </c>
      <c r="B127" s="51">
        <v>1.627</v>
      </c>
      <c r="C127" s="51">
        <v>1.27</v>
      </c>
      <c r="D127" s="51">
        <v>1.895</v>
      </c>
      <c r="E127" s="51">
        <v>1.2629999999999999</v>
      </c>
      <c r="F127" s="51">
        <v>1.873</v>
      </c>
    </row>
    <row r="128" spans="1:6" s="14" customFormat="1" ht="14.25" thickTop="1" thickBot="1" x14ac:dyDescent="0.25">
      <c r="A128" s="50">
        <v>42156</v>
      </c>
      <c r="B128" s="51">
        <v>1.6279999999999999</v>
      </c>
      <c r="C128" s="51">
        <v>1.288</v>
      </c>
      <c r="D128" s="51">
        <v>1.895</v>
      </c>
      <c r="E128" s="51">
        <v>1.2809999999999999</v>
      </c>
      <c r="F128" s="51">
        <v>1.833</v>
      </c>
    </row>
    <row r="129" spans="1:6" s="14" customFormat="1" ht="14.25" thickTop="1" thickBot="1" x14ac:dyDescent="0.25">
      <c r="A129" s="50">
        <v>42125</v>
      </c>
      <c r="B129" s="51">
        <v>1.67</v>
      </c>
      <c r="C129" s="51">
        <v>1.306</v>
      </c>
      <c r="D129" s="51">
        <v>1.9750000000000001</v>
      </c>
      <c r="E129" s="51">
        <v>1.3180000000000001</v>
      </c>
      <c r="F129" s="51">
        <v>1.9039999999999999</v>
      </c>
    </row>
    <row r="130" spans="1:6" s="14" customFormat="1" ht="14.25" thickTop="1" thickBot="1" x14ac:dyDescent="0.25">
      <c r="A130" s="50">
        <v>42095</v>
      </c>
      <c r="B130" s="51">
        <v>1.67</v>
      </c>
      <c r="C130" s="51">
        <v>1.306</v>
      </c>
      <c r="D130" s="51">
        <v>1.9750000000000001</v>
      </c>
      <c r="E130" s="51">
        <v>1.3180000000000001</v>
      </c>
      <c r="F130" s="51">
        <v>1.9419999999999999</v>
      </c>
    </row>
    <row r="131" spans="1:6" s="14" customFormat="1" ht="14.25" thickTop="1" thickBot="1" x14ac:dyDescent="0.25">
      <c r="A131" s="50">
        <v>42064</v>
      </c>
      <c r="B131" s="51">
        <v>1.627</v>
      </c>
      <c r="C131" s="51">
        <v>1.274</v>
      </c>
      <c r="D131" s="51">
        <v>1.9039999999999999</v>
      </c>
      <c r="E131" s="51">
        <v>1.28</v>
      </c>
      <c r="F131" s="51">
        <v>1.927</v>
      </c>
    </row>
    <row r="132" spans="1:6" s="14" customFormat="1" ht="14.25" thickTop="1" thickBot="1" x14ac:dyDescent="0.25">
      <c r="A132" s="50">
        <v>42036</v>
      </c>
      <c r="B132" s="51">
        <v>1.6220000000000001</v>
      </c>
      <c r="C132" s="51">
        <v>1.2969999999999999</v>
      </c>
      <c r="D132" s="51">
        <v>1.9750000000000001</v>
      </c>
      <c r="E132" s="51">
        <v>1.284</v>
      </c>
      <c r="F132" s="51">
        <v>1.9159999999999999</v>
      </c>
    </row>
    <row r="133" spans="1:6" s="14" customFormat="1" ht="14.25" thickTop="1" thickBot="1" x14ac:dyDescent="0.25">
      <c r="A133" s="50">
        <v>42005</v>
      </c>
      <c r="B133" s="51">
        <v>1.696</v>
      </c>
      <c r="C133" s="51">
        <v>1.391</v>
      </c>
      <c r="D133" s="51">
        <v>1.98</v>
      </c>
      <c r="E133" s="51">
        <v>1.34</v>
      </c>
      <c r="F133" s="51">
        <v>1.9890000000000001</v>
      </c>
    </row>
    <row r="134" spans="1:6" s="14" customFormat="1" ht="14.25" thickTop="1" thickBot="1" x14ac:dyDescent="0.25">
      <c r="A134" s="52" t="s">
        <v>20</v>
      </c>
      <c r="B134" s="53">
        <f>AVERAGE(B135:B146)</f>
        <v>1.8465</v>
      </c>
      <c r="C134" s="53">
        <f>AVERAGE(C135:C146)</f>
        <v>1.4512500000000002</v>
      </c>
      <c r="D134" s="53">
        <f>AVERAGE(D135:D146)</f>
        <v>2.182833333333333</v>
      </c>
      <c r="E134" s="53">
        <f>AVERAGE(E135:E146)</f>
        <v>1.4688333333333332</v>
      </c>
      <c r="F134" s="53">
        <f>AVERAGE(F135:F146)</f>
        <v>1.969166666666667</v>
      </c>
    </row>
    <row r="135" spans="1:6" s="14" customFormat="1" ht="14.25" thickTop="1" thickBot="1" x14ac:dyDescent="0.25">
      <c r="A135" s="50">
        <v>41974</v>
      </c>
      <c r="B135" s="51">
        <v>1.742</v>
      </c>
      <c r="C135" s="51">
        <v>1.397</v>
      </c>
      <c r="D135" s="51">
        <v>2.0350000000000001</v>
      </c>
      <c r="E135" s="51">
        <v>1.38</v>
      </c>
      <c r="F135" s="51">
        <v>1.8560000000000001</v>
      </c>
    </row>
    <row r="136" spans="1:6" s="14" customFormat="1" ht="14.25" thickTop="1" thickBot="1" x14ac:dyDescent="0.25">
      <c r="A136" s="50">
        <v>41944</v>
      </c>
      <c r="B136" s="51">
        <v>1.762</v>
      </c>
      <c r="C136" s="51">
        <v>1.4279999999999999</v>
      </c>
      <c r="D136" s="51">
        <v>2.0609999999999999</v>
      </c>
      <c r="E136" s="51">
        <v>1.4139999999999999</v>
      </c>
      <c r="F136" s="51">
        <v>1.897</v>
      </c>
    </row>
    <row r="137" spans="1:6" s="14" customFormat="1" ht="14.25" thickTop="1" thickBot="1" x14ac:dyDescent="0.25">
      <c r="A137" s="50">
        <v>41913</v>
      </c>
      <c r="B137" s="51">
        <v>1.8180000000000001</v>
      </c>
      <c r="C137" s="51">
        <v>1.4350000000000001</v>
      </c>
      <c r="D137" s="51">
        <v>2.165</v>
      </c>
      <c r="E137" s="51">
        <v>1.4410000000000001</v>
      </c>
      <c r="F137" s="51">
        <v>1.927</v>
      </c>
    </row>
    <row r="138" spans="1:6" s="14" customFormat="1" ht="14.25" thickTop="1" thickBot="1" x14ac:dyDescent="0.25">
      <c r="A138" s="50">
        <v>41883</v>
      </c>
      <c r="B138" s="51">
        <v>1.8180000000000001</v>
      </c>
      <c r="C138" s="51">
        <v>1.4350000000000001</v>
      </c>
      <c r="D138" s="51">
        <v>2.165</v>
      </c>
      <c r="E138" s="51">
        <v>1.4410000000000001</v>
      </c>
      <c r="F138" s="51">
        <v>1.921</v>
      </c>
    </row>
    <row r="139" spans="1:6" s="14" customFormat="1" ht="14.25" thickTop="1" thickBot="1" x14ac:dyDescent="0.25">
      <c r="A139" s="50">
        <v>41852</v>
      </c>
      <c r="B139" s="51">
        <v>1.8180000000000001</v>
      </c>
      <c r="C139" s="51">
        <v>1.4350000000000001</v>
      </c>
      <c r="D139" s="51">
        <v>2.165</v>
      </c>
      <c r="E139" s="51">
        <v>1.4410000000000001</v>
      </c>
      <c r="F139" s="51">
        <v>1.915</v>
      </c>
    </row>
    <row r="140" spans="1:6" s="14" customFormat="1" ht="14.25" thickTop="1" thickBot="1" x14ac:dyDescent="0.25">
      <c r="A140" s="50">
        <v>41821</v>
      </c>
      <c r="B140" s="51">
        <v>1.8180000000000001</v>
      </c>
      <c r="C140" s="51">
        <v>1.4350000000000001</v>
      </c>
      <c r="D140" s="51">
        <v>2.165</v>
      </c>
      <c r="E140" s="51">
        <v>1.4410000000000001</v>
      </c>
      <c r="F140" s="51">
        <v>1.915</v>
      </c>
    </row>
    <row r="141" spans="1:6" s="14" customFormat="1" ht="14.25" thickTop="1" thickBot="1" x14ac:dyDescent="0.25">
      <c r="A141" s="50">
        <v>41791</v>
      </c>
      <c r="B141" s="51">
        <v>1.8380000000000001</v>
      </c>
      <c r="C141" s="51">
        <v>1.4350000000000001</v>
      </c>
      <c r="D141" s="51">
        <v>2.1970000000000001</v>
      </c>
      <c r="E141" s="51">
        <v>1.4470000000000001</v>
      </c>
      <c r="F141" s="51">
        <v>1.9119999999999999</v>
      </c>
    </row>
    <row r="142" spans="1:6" s="14" customFormat="1" ht="14.25" thickTop="1" thickBot="1" x14ac:dyDescent="0.25">
      <c r="A142" s="50">
        <v>41760</v>
      </c>
      <c r="B142" s="51">
        <v>1.8919999999999999</v>
      </c>
      <c r="C142" s="51">
        <v>1.48</v>
      </c>
      <c r="D142" s="51">
        <v>2.1989999999999998</v>
      </c>
      <c r="E142" s="51">
        <v>1.508</v>
      </c>
      <c r="F142" s="51">
        <v>2.0529999999999999</v>
      </c>
    </row>
    <row r="143" spans="1:6" s="14" customFormat="1" ht="14.25" thickTop="1" thickBot="1" x14ac:dyDescent="0.25">
      <c r="A143" s="50">
        <v>41730</v>
      </c>
      <c r="B143" s="51">
        <v>1.8919999999999999</v>
      </c>
      <c r="C143" s="51">
        <v>1.48</v>
      </c>
      <c r="D143" s="51">
        <v>2.226</v>
      </c>
      <c r="E143" s="51">
        <v>1.508</v>
      </c>
      <c r="F143" s="51">
        <v>2.0529999999999999</v>
      </c>
    </row>
    <row r="144" spans="1:6" s="14" customFormat="1" ht="14.25" thickTop="1" thickBot="1" x14ac:dyDescent="0.25">
      <c r="A144" s="50">
        <v>41699</v>
      </c>
      <c r="B144" s="51">
        <v>1.92</v>
      </c>
      <c r="C144" s="51">
        <v>1.4850000000000001</v>
      </c>
      <c r="D144" s="51">
        <v>2.2719999999999998</v>
      </c>
      <c r="E144" s="51">
        <v>1.5349999999999999</v>
      </c>
      <c r="F144" s="51">
        <v>2.0619999999999998</v>
      </c>
    </row>
    <row r="145" spans="1:6" s="14" customFormat="1" ht="14.25" thickTop="1" thickBot="1" x14ac:dyDescent="0.25">
      <c r="A145" s="50">
        <v>41671</v>
      </c>
      <c r="B145" s="51">
        <v>1.92</v>
      </c>
      <c r="C145" s="51">
        <v>1.4850000000000001</v>
      </c>
      <c r="D145" s="51">
        <v>2.2719999999999998</v>
      </c>
      <c r="E145" s="51">
        <v>1.5349999999999999</v>
      </c>
      <c r="F145" s="51">
        <v>2.0569999999999999</v>
      </c>
    </row>
    <row r="146" spans="1:6" s="14" customFormat="1" ht="14.25" thickTop="1" thickBot="1" x14ac:dyDescent="0.25">
      <c r="A146" s="50">
        <v>41640</v>
      </c>
      <c r="B146" s="51">
        <v>1.92</v>
      </c>
      <c r="C146" s="51">
        <v>1.4850000000000001</v>
      </c>
      <c r="D146" s="51">
        <v>2.2719999999999998</v>
      </c>
      <c r="E146" s="51">
        <v>1.5349999999999999</v>
      </c>
      <c r="F146" s="51">
        <v>2.0619999999999998</v>
      </c>
    </row>
    <row r="147" spans="1:6" s="14" customFormat="1" ht="14.25" thickTop="1" thickBot="1" x14ac:dyDescent="0.25">
      <c r="A147" s="52" t="s">
        <v>19</v>
      </c>
      <c r="B147" s="53">
        <f>AVERAGE(B148:B159)</f>
        <v>1.9563333333333335</v>
      </c>
      <c r="C147" s="53">
        <f>AVERAGE(C148:C159)</f>
        <v>1.5484999999999998</v>
      </c>
      <c r="D147" s="53">
        <f>AVERAGE(D148:D159)</f>
        <v>2.3120833333333333</v>
      </c>
      <c r="E147" s="53">
        <f>AVERAGE(E148:E159)</f>
        <v>1.5634166666666669</v>
      </c>
      <c r="F147" s="53">
        <f>AVERAGE(F148:F159)</f>
        <v>2.0516666666666667</v>
      </c>
    </row>
    <row r="148" spans="1:6" s="14" customFormat="1" ht="14.25" thickTop="1" thickBot="1" x14ac:dyDescent="0.25">
      <c r="A148" s="50">
        <v>41609</v>
      </c>
      <c r="B148" s="51">
        <v>1.9139999999999999</v>
      </c>
      <c r="C148" s="51">
        <v>1.53</v>
      </c>
      <c r="D148" s="51">
        <v>2.2679999999999998</v>
      </c>
      <c r="E148" s="51">
        <v>1.536</v>
      </c>
      <c r="F148" s="51">
        <v>2.06</v>
      </c>
    </row>
    <row r="149" spans="1:6" s="14" customFormat="1" ht="14.25" thickTop="1" thickBot="1" x14ac:dyDescent="0.25">
      <c r="A149" s="50">
        <v>41579</v>
      </c>
      <c r="B149" s="51">
        <v>1.9279999999999999</v>
      </c>
      <c r="C149" s="51">
        <v>1.5269999999999999</v>
      </c>
      <c r="D149" s="51">
        <v>2.2690000000000001</v>
      </c>
      <c r="E149" s="51">
        <v>1.534</v>
      </c>
      <c r="F149" s="51">
        <v>1.992</v>
      </c>
    </row>
    <row r="150" spans="1:6" s="14" customFormat="1" ht="14.25" thickTop="1" thickBot="1" x14ac:dyDescent="0.25">
      <c r="A150" s="50">
        <v>41548</v>
      </c>
      <c r="B150" s="51">
        <v>1.9279999999999999</v>
      </c>
      <c r="C150" s="51">
        <v>1.5269999999999999</v>
      </c>
      <c r="D150" s="51">
        <v>2.2690000000000001</v>
      </c>
      <c r="E150" s="51">
        <v>1.534</v>
      </c>
      <c r="F150" s="51">
        <v>1.992</v>
      </c>
    </row>
    <row r="151" spans="1:6" s="14" customFormat="1" ht="14.25" thickTop="1" thickBot="1" x14ac:dyDescent="0.25">
      <c r="A151" s="50">
        <v>41518</v>
      </c>
      <c r="B151" s="51">
        <v>1.9279999999999999</v>
      </c>
      <c r="C151" s="51">
        <v>1.5269999999999999</v>
      </c>
      <c r="D151" s="51">
        <v>2.2690000000000001</v>
      </c>
      <c r="E151" s="51">
        <v>1.534</v>
      </c>
      <c r="F151" s="51">
        <v>1.992</v>
      </c>
    </row>
    <row r="152" spans="1:6" s="14" customFormat="1" ht="14.25" thickTop="1" thickBot="1" x14ac:dyDescent="0.25">
      <c r="A152" s="50">
        <v>41487</v>
      </c>
      <c r="B152" s="51">
        <v>1.9279999999999999</v>
      </c>
      <c r="C152" s="51">
        <v>1.5269999999999999</v>
      </c>
      <c r="D152" s="51">
        <v>2.2690000000000001</v>
      </c>
      <c r="E152" s="51">
        <v>1.534</v>
      </c>
      <c r="F152" s="51">
        <v>1.994</v>
      </c>
    </row>
    <row r="153" spans="1:6" s="14" customFormat="1" ht="14.25" thickTop="1" thickBot="1" x14ac:dyDescent="0.25">
      <c r="A153" s="50">
        <v>41456</v>
      </c>
      <c r="B153" s="51">
        <v>1.9279999999999999</v>
      </c>
      <c r="C153" s="51">
        <v>1.5269999999999999</v>
      </c>
      <c r="D153" s="51">
        <v>2.2690000000000001</v>
      </c>
      <c r="E153" s="51">
        <v>1.534</v>
      </c>
      <c r="F153" s="51">
        <v>1.994</v>
      </c>
    </row>
    <row r="154" spans="1:6" s="14" customFormat="1" ht="14.25" thickTop="1" thickBot="1" x14ac:dyDescent="0.25">
      <c r="A154" s="50">
        <v>41426</v>
      </c>
      <c r="B154" s="51">
        <v>1.9279999999999999</v>
      </c>
      <c r="C154" s="51">
        <v>1.5269999999999999</v>
      </c>
      <c r="D154" s="51">
        <v>2.2690000000000001</v>
      </c>
      <c r="E154" s="51">
        <v>1.534</v>
      </c>
      <c r="F154" s="51">
        <v>1.994</v>
      </c>
    </row>
    <row r="155" spans="1:6" s="14" customFormat="1" ht="14.25" thickTop="1" thickBot="1" x14ac:dyDescent="0.25">
      <c r="A155" s="50">
        <v>41395</v>
      </c>
      <c r="B155" s="51">
        <v>1.9279999999999999</v>
      </c>
      <c r="C155" s="51">
        <v>1.5349999999999999</v>
      </c>
      <c r="D155" s="51">
        <v>2.2690000000000001</v>
      </c>
      <c r="E155" s="51">
        <v>1.5429999999999999</v>
      </c>
      <c r="F155" s="51">
        <v>1.988</v>
      </c>
    </row>
    <row r="156" spans="1:6" s="14" customFormat="1" ht="14.25" thickTop="1" thickBot="1" x14ac:dyDescent="0.25">
      <c r="A156" s="50">
        <v>41365</v>
      </c>
      <c r="B156" s="51">
        <v>1.974</v>
      </c>
      <c r="C156" s="51">
        <v>1.5469999999999999</v>
      </c>
      <c r="D156" s="51">
        <v>2.3239999999999998</v>
      </c>
      <c r="E156" s="51">
        <v>1.5720000000000001</v>
      </c>
      <c r="F156" s="51">
        <v>2.048</v>
      </c>
    </row>
    <row r="157" spans="1:6" s="14" customFormat="1" ht="14.25" thickTop="1" thickBot="1" x14ac:dyDescent="0.25">
      <c r="A157" s="50">
        <v>41334</v>
      </c>
      <c r="B157" s="51">
        <v>2.02</v>
      </c>
      <c r="C157" s="51">
        <v>1.5880000000000001</v>
      </c>
      <c r="D157" s="51">
        <v>2.3860000000000001</v>
      </c>
      <c r="E157" s="51">
        <v>1.62</v>
      </c>
      <c r="F157" s="51">
        <v>2.1480000000000001</v>
      </c>
    </row>
    <row r="158" spans="1:6" s="14" customFormat="1" ht="14.25" thickTop="1" thickBot="1" x14ac:dyDescent="0.25">
      <c r="A158" s="50">
        <v>41306</v>
      </c>
      <c r="B158" s="51">
        <v>2.036</v>
      </c>
      <c r="C158" s="51">
        <v>1.61</v>
      </c>
      <c r="D158" s="51">
        <v>2.4420000000000002</v>
      </c>
      <c r="E158" s="51">
        <v>1.643</v>
      </c>
      <c r="F158" s="51">
        <v>2.2090000000000001</v>
      </c>
    </row>
    <row r="159" spans="1:6" s="14" customFormat="1" ht="14.25" thickTop="1" thickBot="1" x14ac:dyDescent="0.25">
      <c r="A159" s="50">
        <v>41275</v>
      </c>
      <c r="B159" s="51">
        <v>2.036</v>
      </c>
      <c r="C159" s="51">
        <v>1.61</v>
      </c>
      <c r="D159" s="51">
        <v>2.4420000000000002</v>
      </c>
      <c r="E159" s="51">
        <v>1.643</v>
      </c>
      <c r="F159" s="51">
        <v>2.2090000000000001</v>
      </c>
    </row>
    <row r="160" spans="1:6" s="14" customFormat="1" ht="14.25" thickTop="1" thickBot="1" x14ac:dyDescent="0.25">
      <c r="A160" s="52" t="s">
        <v>18</v>
      </c>
      <c r="B160" s="53">
        <f>AVERAGE(B161:B172)</f>
        <v>1.8835833333333334</v>
      </c>
      <c r="C160" s="53">
        <f>AVERAGE(C161:C172)</f>
        <v>1.49925</v>
      </c>
      <c r="D160" s="53">
        <f>AVERAGE(D161:D172)</f>
        <v>2.27</v>
      </c>
      <c r="E160" s="53">
        <f>AVERAGE(E161:E172)</f>
        <v>1.5325</v>
      </c>
      <c r="F160" s="53">
        <f>AVERAGE(F161:F172)</f>
        <v>2.1388333333333329</v>
      </c>
    </row>
    <row r="161" spans="1:6" s="14" customFormat="1" ht="14.25" thickTop="1" thickBot="1" x14ac:dyDescent="0.25">
      <c r="A161" s="50">
        <v>41244</v>
      </c>
      <c r="B161" s="51">
        <v>2.036</v>
      </c>
      <c r="C161" s="51">
        <v>1.601</v>
      </c>
      <c r="D161" s="51">
        <v>2.4420000000000002</v>
      </c>
      <c r="E161" s="51">
        <v>1.643</v>
      </c>
      <c r="F161" s="51">
        <v>2.2040000000000002</v>
      </c>
    </row>
    <row r="162" spans="1:6" s="14" customFormat="1" ht="14.25" thickTop="1" thickBot="1" x14ac:dyDescent="0.25">
      <c r="A162" s="50">
        <v>41214</v>
      </c>
      <c r="B162" s="51">
        <v>1.994</v>
      </c>
      <c r="C162" s="51">
        <v>1.583</v>
      </c>
      <c r="D162" s="51">
        <v>2.3940000000000001</v>
      </c>
      <c r="E162" s="51">
        <v>1.63</v>
      </c>
      <c r="F162" s="51">
        <v>2.2040000000000002</v>
      </c>
    </row>
    <row r="163" spans="1:6" s="14" customFormat="1" ht="14.25" thickTop="1" thickBot="1" x14ac:dyDescent="0.25">
      <c r="A163" s="50">
        <v>41183</v>
      </c>
      <c r="B163" s="51">
        <v>1.9319999999999999</v>
      </c>
      <c r="C163" s="51">
        <v>1.5289999999999999</v>
      </c>
      <c r="D163" s="51">
        <v>2.3130000000000002</v>
      </c>
      <c r="E163" s="51">
        <v>1.57</v>
      </c>
      <c r="F163" s="51">
        <v>2.2000000000000002</v>
      </c>
    </row>
    <row r="164" spans="1:6" s="14" customFormat="1" ht="14.25" thickTop="1" thickBot="1" x14ac:dyDescent="0.25">
      <c r="A164" s="50">
        <v>41153</v>
      </c>
      <c r="B164" s="51">
        <v>1.855</v>
      </c>
      <c r="C164" s="51">
        <v>1.5049999999999999</v>
      </c>
      <c r="D164" s="51">
        <v>2.2189999999999999</v>
      </c>
      <c r="E164" s="51">
        <v>1.532</v>
      </c>
      <c r="F164" s="51">
        <v>2.1309999999999998</v>
      </c>
    </row>
    <row r="165" spans="1:6" s="14" customFormat="1" ht="14.25" thickTop="1" thickBot="1" x14ac:dyDescent="0.25">
      <c r="A165" s="50">
        <v>41122</v>
      </c>
      <c r="B165" s="51">
        <v>1.8129999999999999</v>
      </c>
      <c r="C165" s="51">
        <v>1.458</v>
      </c>
      <c r="D165" s="51">
        <v>2.173</v>
      </c>
      <c r="E165" s="51">
        <v>1.4750000000000001</v>
      </c>
      <c r="F165" s="51">
        <v>2.1309999999999998</v>
      </c>
    </row>
    <row r="166" spans="1:6" s="14" customFormat="1" ht="14.25" thickTop="1" thickBot="1" x14ac:dyDescent="0.25">
      <c r="A166" s="50">
        <v>41091</v>
      </c>
      <c r="B166" s="51">
        <v>1.8129999999999999</v>
      </c>
      <c r="C166" s="51">
        <v>1.458</v>
      </c>
      <c r="D166" s="51">
        <v>2.173</v>
      </c>
      <c r="E166" s="51">
        <v>1.4750000000000001</v>
      </c>
      <c r="F166" s="51">
        <v>2.1309999999999998</v>
      </c>
    </row>
    <row r="167" spans="1:6" s="14" customFormat="1" ht="14.25" thickTop="1" thickBot="1" x14ac:dyDescent="0.25">
      <c r="A167" s="50">
        <v>41061</v>
      </c>
      <c r="B167" s="51">
        <v>1.893</v>
      </c>
      <c r="C167" s="51">
        <v>1.5089999999999999</v>
      </c>
      <c r="D167" s="51">
        <v>2.2799999999999998</v>
      </c>
      <c r="E167" s="51">
        <v>1.542</v>
      </c>
      <c r="F167" s="51">
        <v>2.1309999999999998</v>
      </c>
    </row>
    <row r="168" spans="1:6" s="14" customFormat="1" ht="14.25" thickTop="1" thickBot="1" x14ac:dyDescent="0.25">
      <c r="A168" s="50">
        <v>41030</v>
      </c>
      <c r="B168" s="51">
        <v>1.893</v>
      </c>
      <c r="C168" s="51">
        <v>1.5089999999999999</v>
      </c>
      <c r="D168" s="51">
        <v>2.2799999999999998</v>
      </c>
      <c r="E168" s="51">
        <v>1.542</v>
      </c>
      <c r="F168" s="51">
        <v>2.109</v>
      </c>
    </row>
    <row r="169" spans="1:6" s="14" customFormat="1" ht="14.25" thickTop="1" thickBot="1" x14ac:dyDescent="0.25">
      <c r="A169" s="50">
        <v>41000</v>
      </c>
      <c r="B169" s="51">
        <v>1.889</v>
      </c>
      <c r="C169" s="51">
        <v>1.5089999999999999</v>
      </c>
      <c r="D169" s="51">
        <v>2.2730000000000001</v>
      </c>
      <c r="E169" s="51">
        <v>1.542</v>
      </c>
      <c r="F169" s="51">
        <v>2.1040000000000001</v>
      </c>
    </row>
    <row r="170" spans="1:6" s="14" customFormat="1" ht="14.25" thickTop="1" thickBot="1" x14ac:dyDescent="0.25">
      <c r="A170" s="50">
        <v>40969</v>
      </c>
      <c r="B170" s="51">
        <v>1.8220000000000001</v>
      </c>
      <c r="C170" s="51">
        <v>1.4530000000000001</v>
      </c>
      <c r="D170" s="51">
        <v>2.2109999999999999</v>
      </c>
      <c r="E170" s="51">
        <v>1.4910000000000001</v>
      </c>
      <c r="F170" s="51">
        <v>2.0979999999999999</v>
      </c>
    </row>
    <row r="171" spans="1:6" s="14" customFormat="1" ht="14.25" thickTop="1" thickBot="1" x14ac:dyDescent="0.25">
      <c r="A171" s="50">
        <v>40940</v>
      </c>
      <c r="B171" s="51">
        <v>1.8220000000000001</v>
      </c>
      <c r="C171" s="51">
        <v>1.4530000000000001</v>
      </c>
      <c r="D171" s="51">
        <v>2.2109999999999999</v>
      </c>
      <c r="E171" s="51">
        <v>1.4910000000000001</v>
      </c>
      <c r="F171" s="51">
        <v>2.1070000000000002</v>
      </c>
    </row>
    <row r="172" spans="1:6" s="14" customFormat="1" ht="14.25" thickTop="1" thickBot="1" x14ac:dyDescent="0.25">
      <c r="A172" s="50">
        <v>40909</v>
      </c>
      <c r="B172" s="51">
        <v>1.841</v>
      </c>
      <c r="C172" s="51">
        <v>1.4239999999999999</v>
      </c>
      <c r="D172" s="51">
        <v>2.2709999999999999</v>
      </c>
      <c r="E172" s="51">
        <v>1.4570000000000001</v>
      </c>
      <c r="F172" s="51">
        <v>2.1160000000000001</v>
      </c>
    </row>
    <row r="173" spans="1:6" s="14" customFormat="1" ht="14.25" thickTop="1" thickBot="1" x14ac:dyDescent="0.25">
      <c r="A173" s="52" t="s">
        <v>17</v>
      </c>
      <c r="B173" s="53">
        <f>AVERAGE(B174:B185)</f>
        <v>1.84</v>
      </c>
      <c r="C173" s="53">
        <f>AVERAGE(C174:C185)</f>
        <v>1.4075</v>
      </c>
      <c r="D173" s="53">
        <f>AVERAGE(D174:D185)</f>
        <v>2.27</v>
      </c>
      <c r="E173" s="53">
        <f>AVERAGE(E174:E185)</f>
        <v>1.4583333333333337</v>
      </c>
      <c r="F173" s="53">
        <f>AVERAGE(F174:F185)</f>
        <v>2.0786666666666664</v>
      </c>
    </row>
    <row r="174" spans="1:6" s="14" customFormat="1" ht="14.25" thickTop="1" thickBot="1" x14ac:dyDescent="0.25">
      <c r="A174" s="50">
        <v>40888</v>
      </c>
      <c r="B174" s="51">
        <v>1.84</v>
      </c>
      <c r="C174" s="51">
        <v>1.41</v>
      </c>
      <c r="D174" s="51">
        <v>2.27</v>
      </c>
      <c r="E174" s="51">
        <v>1.46</v>
      </c>
      <c r="F174" s="51">
        <v>2.0779999999999998</v>
      </c>
    </row>
    <row r="175" spans="1:6" s="14" customFormat="1" ht="14.25" thickTop="1" thickBot="1" x14ac:dyDescent="0.25">
      <c r="A175" s="50">
        <v>40858</v>
      </c>
      <c r="B175" s="51">
        <v>1.84</v>
      </c>
      <c r="C175" s="51">
        <v>1.41</v>
      </c>
      <c r="D175" s="51">
        <v>2.27</v>
      </c>
      <c r="E175" s="51">
        <v>1.46</v>
      </c>
      <c r="F175" s="51">
        <v>2.08</v>
      </c>
    </row>
    <row r="176" spans="1:6" s="14" customFormat="1" ht="14.25" thickTop="1" thickBot="1" x14ac:dyDescent="0.25">
      <c r="A176" s="50">
        <v>40817</v>
      </c>
      <c r="B176" s="51">
        <v>1.84</v>
      </c>
      <c r="C176" s="51">
        <v>1.41</v>
      </c>
      <c r="D176" s="51">
        <v>2.27</v>
      </c>
      <c r="E176" s="51">
        <v>1.46</v>
      </c>
      <c r="F176" s="51">
        <v>2.0819999999999999</v>
      </c>
    </row>
    <row r="177" spans="1:6" s="14" customFormat="1" ht="14.25" thickTop="1" thickBot="1" x14ac:dyDescent="0.25">
      <c r="A177" s="50">
        <v>40796</v>
      </c>
      <c r="B177" s="51">
        <v>1.84</v>
      </c>
      <c r="C177" s="51">
        <v>1.41</v>
      </c>
      <c r="D177" s="51">
        <v>2.27</v>
      </c>
      <c r="E177" s="51">
        <v>1.46</v>
      </c>
      <c r="F177" s="51">
        <v>2.0779999999999998</v>
      </c>
    </row>
    <row r="178" spans="1:6" s="14" customFormat="1" ht="14.25" thickTop="1" thickBot="1" x14ac:dyDescent="0.25">
      <c r="A178" s="50">
        <v>40765</v>
      </c>
      <c r="B178" s="51">
        <v>1.84</v>
      </c>
      <c r="C178" s="51">
        <v>1.41</v>
      </c>
      <c r="D178" s="51">
        <v>2.27</v>
      </c>
      <c r="E178" s="51">
        <v>1.46</v>
      </c>
      <c r="F178" s="51">
        <v>2.1230000000000002</v>
      </c>
    </row>
    <row r="179" spans="1:6" s="14" customFormat="1" ht="14.25" thickTop="1" thickBot="1" x14ac:dyDescent="0.25">
      <c r="A179" s="50">
        <v>40734</v>
      </c>
      <c r="B179" s="51">
        <v>1.84</v>
      </c>
      <c r="C179" s="51">
        <v>1.41</v>
      </c>
      <c r="D179" s="51">
        <v>2.27</v>
      </c>
      <c r="E179" s="51">
        <v>1.46</v>
      </c>
      <c r="F179" s="51">
        <v>2.1179999999999999</v>
      </c>
    </row>
    <row r="180" spans="1:6" s="14" customFormat="1" ht="14.25" thickTop="1" thickBot="1" x14ac:dyDescent="0.25">
      <c r="A180" s="50">
        <v>40695</v>
      </c>
      <c r="B180" s="51">
        <v>1.84</v>
      </c>
      <c r="C180" s="51">
        <v>1.41</v>
      </c>
      <c r="D180" s="51">
        <v>2.27</v>
      </c>
      <c r="E180" s="51">
        <v>1.46</v>
      </c>
      <c r="F180" s="51">
        <v>2.09</v>
      </c>
    </row>
    <row r="181" spans="1:6" s="14" customFormat="1" ht="14.25" thickTop="1" thickBot="1" x14ac:dyDescent="0.25">
      <c r="A181" s="50">
        <v>40664</v>
      </c>
      <c r="B181" s="51">
        <v>1.84</v>
      </c>
      <c r="C181" s="51">
        <v>1.41</v>
      </c>
      <c r="D181" s="51">
        <v>2.27</v>
      </c>
      <c r="E181" s="51">
        <v>1.46</v>
      </c>
      <c r="F181" s="51">
        <v>2.06</v>
      </c>
    </row>
    <row r="182" spans="1:6" s="14" customFormat="1" ht="14.25" thickTop="1" thickBot="1" x14ac:dyDescent="0.25">
      <c r="A182" s="50">
        <v>40634</v>
      </c>
      <c r="B182" s="51">
        <v>1.84</v>
      </c>
      <c r="C182" s="51">
        <v>1.41</v>
      </c>
      <c r="D182" s="51">
        <v>2.27</v>
      </c>
      <c r="E182" s="51">
        <v>1.46</v>
      </c>
      <c r="F182" s="51">
        <v>2.0760000000000001</v>
      </c>
    </row>
    <row r="183" spans="1:6" s="14" customFormat="1" ht="14.25" thickTop="1" thickBot="1" x14ac:dyDescent="0.25">
      <c r="A183" s="50">
        <v>40603</v>
      </c>
      <c r="B183" s="51">
        <v>1.84</v>
      </c>
      <c r="C183" s="51">
        <v>1.41</v>
      </c>
      <c r="D183" s="51">
        <v>2.27</v>
      </c>
      <c r="E183" s="51">
        <v>1.46</v>
      </c>
      <c r="F183" s="51">
        <v>2.0510000000000002</v>
      </c>
    </row>
    <row r="184" spans="1:6" s="14" customFormat="1" ht="14.25" thickTop="1" thickBot="1" x14ac:dyDescent="0.25">
      <c r="A184" s="50">
        <v>40575</v>
      </c>
      <c r="B184" s="51">
        <v>1.84</v>
      </c>
      <c r="C184" s="51">
        <v>1.41</v>
      </c>
      <c r="D184" s="51">
        <v>2.27</v>
      </c>
      <c r="E184" s="51">
        <v>1.46</v>
      </c>
      <c r="F184" s="51">
        <v>2.0569999999999999</v>
      </c>
    </row>
    <row r="185" spans="1:6" s="14" customFormat="1" ht="14.25" thickTop="1" thickBot="1" x14ac:dyDescent="0.25">
      <c r="A185" s="50">
        <v>40544</v>
      </c>
      <c r="B185" s="51">
        <v>1.84</v>
      </c>
      <c r="C185" s="51">
        <v>1.38</v>
      </c>
      <c r="D185" s="51">
        <v>2.27</v>
      </c>
      <c r="E185" s="51">
        <v>1.44</v>
      </c>
      <c r="F185" s="51">
        <v>2.0510000000000002</v>
      </c>
    </row>
    <row r="186" spans="1:6" s="14" customFormat="1" ht="14.25" thickTop="1" thickBot="1" x14ac:dyDescent="0.25">
      <c r="A186" s="52" t="s">
        <v>8</v>
      </c>
      <c r="B186" s="53">
        <f>AVERAGE(B187:B198)</f>
        <v>1.5983333333333329</v>
      </c>
      <c r="C186" s="53">
        <f>AVERAGE(C187:C198)</f>
        <v>1.2291666666666667</v>
      </c>
      <c r="D186" s="53">
        <f>AVERAGE(D187:D198)</f>
        <v>1.950833333333333</v>
      </c>
      <c r="E186" s="53">
        <f>AVERAGE(E187:E198)</f>
        <v>1.2483333333333333</v>
      </c>
      <c r="F186" s="53">
        <f>AVERAGE(F187:F198)</f>
        <v>1.8933333333333333</v>
      </c>
    </row>
    <row r="187" spans="1:6" s="14" customFormat="1" ht="14.25" thickTop="1" thickBot="1" x14ac:dyDescent="0.25">
      <c r="A187" s="50">
        <v>40513</v>
      </c>
      <c r="B187" s="51">
        <v>1.75</v>
      </c>
      <c r="C187" s="51">
        <v>1.32</v>
      </c>
      <c r="D187" s="51">
        <v>2.12</v>
      </c>
      <c r="E187" s="51">
        <v>1.35</v>
      </c>
      <c r="F187" s="51">
        <v>1.95</v>
      </c>
    </row>
    <row r="188" spans="1:6" s="14" customFormat="1" ht="14.25" thickTop="1" thickBot="1" x14ac:dyDescent="0.25">
      <c r="A188" s="50">
        <v>40492</v>
      </c>
      <c r="B188" s="51">
        <v>1.64</v>
      </c>
      <c r="C188" s="51">
        <v>1.26</v>
      </c>
      <c r="D188" s="51">
        <v>1.99</v>
      </c>
      <c r="E188" s="51">
        <v>1.26</v>
      </c>
      <c r="F188" s="51">
        <v>1.9</v>
      </c>
    </row>
    <row r="189" spans="1:6" s="14" customFormat="1" ht="14.25" thickTop="1" thickBot="1" x14ac:dyDescent="0.25">
      <c r="A189" s="50">
        <v>40452</v>
      </c>
      <c r="B189" s="51">
        <v>1.63</v>
      </c>
      <c r="C189" s="51">
        <v>1.26</v>
      </c>
      <c r="D189" s="51">
        <v>1.98</v>
      </c>
      <c r="E189" s="51">
        <v>1.26</v>
      </c>
      <c r="F189" s="51">
        <v>1.9</v>
      </c>
    </row>
    <row r="190" spans="1:6" s="14" customFormat="1" ht="14.25" thickTop="1" thickBot="1" x14ac:dyDescent="0.25">
      <c r="A190" s="50">
        <v>40431</v>
      </c>
      <c r="B190" s="51">
        <v>1.58</v>
      </c>
      <c r="C190" s="51">
        <v>1.22</v>
      </c>
      <c r="D190" s="51">
        <v>1.92</v>
      </c>
      <c r="E190" s="51">
        <v>1.23</v>
      </c>
      <c r="F190" s="51">
        <v>1.87</v>
      </c>
    </row>
    <row r="191" spans="1:6" s="14" customFormat="1" ht="14.25" thickTop="1" thickBot="1" x14ac:dyDescent="0.25">
      <c r="A191" s="50">
        <v>40400</v>
      </c>
      <c r="B191" s="51">
        <v>1.58</v>
      </c>
      <c r="C191" s="51">
        <v>1.22</v>
      </c>
      <c r="D191" s="51">
        <v>1.93</v>
      </c>
      <c r="E191" s="51">
        <v>1.23</v>
      </c>
      <c r="F191" s="51">
        <v>1.88</v>
      </c>
    </row>
    <row r="192" spans="1:6" s="14" customFormat="1" ht="14.25" thickTop="1" thickBot="1" x14ac:dyDescent="0.25">
      <c r="A192" s="50">
        <v>40369</v>
      </c>
      <c r="B192" s="51">
        <v>1.6</v>
      </c>
      <c r="C192" s="51">
        <v>1.23</v>
      </c>
      <c r="D192" s="51">
        <v>1.97</v>
      </c>
      <c r="E192" s="51">
        <v>1.26</v>
      </c>
      <c r="F192" s="51">
        <v>1.93</v>
      </c>
    </row>
    <row r="193" spans="1:7" s="14" customFormat="1" ht="14.25" thickTop="1" thickBot="1" x14ac:dyDescent="0.25">
      <c r="A193" s="50">
        <v>40339</v>
      </c>
      <c r="B193" s="51">
        <v>1.6</v>
      </c>
      <c r="C193" s="51">
        <v>1.23</v>
      </c>
      <c r="D193" s="51">
        <v>1.97</v>
      </c>
      <c r="E193" s="51">
        <v>1.26</v>
      </c>
      <c r="F193" s="51">
        <v>1.91</v>
      </c>
    </row>
    <row r="194" spans="1:7" s="14" customFormat="1" ht="14.25" thickTop="1" thickBot="1" x14ac:dyDescent="0.25">
      <c r="A194" s="50">
        <v>40308</v>
      </c>
      <c r="B194" s="51">
        <v>1.6</v>
      </c>
      <c r="C194" s="51">
        <v>1.23</v>
      </c>
      <c r="D194" s="51">
        <v>1.97</v>
      </c>
      <c r="E194" s="51">
        <v>1.26</v>
      </c>
      <c r="F194" s="51">
        <v>1.92</v>
      </c>
    </row>
    <row r="195" spans="1:7" s="14" customFormat="1" ht="14.25" thickTop="1" thickBot="1" x14ac:dyDescent="0.25">
      <c r="A195" s="50">
        <v>40278</v>
      </c>
      <c r="B195" s="51">
        <v>1.59</v>
      </c>
      <c r="C195" s="51">
        <v>1.23</v>
      </c>
      <c r="D195" s="51">
        <v>1.95</v>
      </c>
      <c r="E195" s="51">
        <v>1.26</v>
      </c>
      <c r="F195" s="51">
        <v>1.91</v>
      </c>
    </row>
    <row r="196" spans="1:7" s="14" customFormat="1" ht="14.25" thickTop="1" thickBot="1" x14ac:dyDescent="0.25">
      <c r="A196" s="50">
        <v>40238</v>
      </c>
      <c r="B196" s="51">
        <v>1.56</v>
      </c>
      <c r="C196" s="51">
        <v>1.2</v>
      </c>
      <c r="D196" s="51">
        <v>1.9</v>
      </c>
      <c r="E196" s="51">
        <v>1.22</v>
      </c>
      <c r="F196" s="51">
        <v>1.86</v>
      </c>
    </row>
    <row r="197" spans="1:7" s="14" customFormat="1" ht="14.25" thickTop="1" thickBot="1" x14ac:dyDescent="0.25">
      <c r="A197" s="50">
        <v>40210</v>
      </c>
      <c r="B197" s="51">
        <v>1.56</v>
      </c>
      <c r="C197" s="51">
        <v>1.2</v>
      </c>
      <c r="D197" s="51">
        <v>1.9</v>
      </c>
      <c r="E197" s="51">
        <v>1.22</v>
      </c>
      <c r="F197" s="51">
        <v>1.87</v>
      </c>
    </row>
    <row r="198" spans="1:7" s="14" customFormat="1" ht="14.25" thickTop="1" thickBot="1" x14ac:dyDescent="0.25">
      <c r="A198" s="50">
        <v>40179</v>
      </c>
      <c r="B198" s="51">
        <v>1.49</v>
      </c>
      <c r="C198" s="51">
        <v>1.1499999999999999</v>
      </c>
      <c r="D198" s="51">
        <v>1.81</v>
      </c>
      <c r="E198" s="51">
        <v>1.17</v>
      </c>
      <c r="F198" s="51">
        <v>1.82</v>
      </c>
    </row>
    <row r="199" spans="1:7" s="14" customFormat="1" ht="14.25" thickTop="1" thickBot="1" x14ac:dyDescent="0.25">
      <c r="A199" s="52" t="s">
        <v>16</v>
      </c>
      <c r="B199" s="53">
        <v>1.33</v>
      </c>
      <c r="C199" s="53">
        <v>1.07</v>
      </c>
      <c r="D199" s="53">
        <v>1.6</v>
      </c>
      <c r="E199" s="53">
        <v>1.08</v>
      </c>
      <c r="F199" s="53">
        <v>1.67</v>
      </c>
    </row>
    <row r="200" spans="1:7" s="14" customFormat="1" ht="14.25" thickTop="1" thickBot="1" x14ac:dyDescent="0.25">
      <c r="A200" s="50">
        <v>40148</v>
      </c>
      <c r="B200" s="51">
        <v>1.35</v>
      </c>
      <c r="C200" s="51">
        <v>1.07</v>
      </c>
      <c r="D200" s="51">
        <v>1.64</v>
      </c>
      <c r="E200" s="51">
        <v>1.1000000000000001</v>
      </c>
      <c r="F200" s="51">
        <v>1.62</v>
      </c>
    </row>
    <row r="201" spans="1:7" s="47" customFormat="1" ht="14.25" thickTop="1" thickBot="1" x14ac:dyDescent="0.25">
      <c r="A201" s="50">
        <v>40126</v>
      </c>
      <c r="B201" s="51">
        <v>1.3</v>
      </c>
      <c r="C201" s="51">
        <v>1.06</v>
      </c>
      <c r="D201" s="51">
        <v>1.59</v>
      </c>
      <c r="E201" s="51">
        <v>1.08</v>
      </c>
      <c r="F201" s="51">
        <v>1.61</v>
      </c>
      <c r="G201" s="14"/>
    </row>
    <row r="202" spans="1:7" s="14" customFormat="1" ht="14.25" thickTop="1" thickBot="1" x14ac:dyDescent="0.25">
      <c r="A202" s="50">
        <v>40095</v>
      </c>
      <c r="B202" s="51">
        <v>1.28</v>
      </c>
      <c r="C202" s="51">
        <v>1.08</v>
      </c>
      <c r="D202" s="51">
        <v>1.56</v>
      </c>
      <c r="E202" s="51">
        <v>1.06</v>
      </c>
      <c r="F202" s="51">
        <v>1.61</v>
      </c>
    </row>
    <row r="203" spans="1:7" s="14" customFormat="1" ht="14.25" thickTop="1" thickBot="1" x14ac:dyDescent="0.25">
      <c r="A203" s="50">
        <v>40065</v>
      </c>
      <c r="B203" s="51">
        <v>1.28</v>
      </c>
      <c r="C203" s="51">
        <v>1.08</v>
      </c>
      <c r="D203" s="51">
        <v>1.56</v>
      </c>
      <c r="E203" s="51">
        <v>1.06</v>
      </c>
      <c r="F203" s="51">
        <v>1.61</v>
      </c>
    </row>
    <row r="204" spans="1:7" s="14" customFormat="1" ht="14.25" thickTop="1" thickBot="1" x14ac:dyDescent="0.25">
      <c r="A204" s="50">
        <v>40026</v>
      </c>
      <c r="B204" s="51">
        <v>1.28</v>
      </c>
      <c r="C204" s="51">
        <v>1.08</v>
      </c>
      <c r="D204" s="51">
        <v>1.56</v>
      </c>
      <c r="E204" s="51">
        <v>1.08</v>
      </c>
      <c r="F204" s="51">
        <v>1.61</v>
      </c>
    </row>
    <row r="205" spans="1:7" s="14" customFormat="1" ht="14.25" thickTop="1" thickBot="1" x14ac:dyDescent="0.25">
      <c r="A205" s="50">
        <v>39995</v>
      </c>
      <c r="B205" s="51">
        <v>1.3</v>
      </c>
      <c r="C205" s="51">
        <v>1.08</v>
      </c>
      <c r="D205" s="51">
        <v>1.57</v>
      </c>
      <c r="E205" s="51">
        <v>1.08</v>
      </c>
      <c r="F205" s="51">
        <v>1.61</v>
      </c>
    </row>
    <row r="206" spans="1:7" s="14" customFormat="1" ht="14.25" thickTop="1" thickBot="1" x14ac:dyDescent="0.25">
      <c r="A206" s="50">
        <v>39965</v>
      </c>
      <c r="B206" s="51">
        <v>1.3</v>
      </c>
      <c r="C206" s="51">
        <v>1.08</v>
      </c>
      <c r="D206" s="51">
        <v>1.57</v>
      </c>
      <c r="E206" s="51">
        <v>1.08</v>
      </c>
      <c r="F206" s="51">
        <v>1.63</v>
      </c>
    </row>
    <row r="207" spans="1:7" s="14" customFormat="1" ht="14.25" thickTop="1" thickBot="1" x14ac:dyDescent="0.25">
      <c r="A207" s="50">
        <v>39934</v>
      </c>
      <c r="B207" s="51">
        <v>1.3</v>
      </c>
      <c r="C207" s="51">
        <v>1.08</v>
      </c>
      <c r="D207" s="51">
        <v>1.57</v>
      </c>
      <c r="E207" s="51">
        <v>1.08</v>
      </c>
      <c r="F207" s="51">
        <v>1.63</v>
      </c>
    </row>
    <row r="208" spans="1:7" s="14" customFormat="1" ht="14.25" thickTop="1" thickBot="1" x14ac:dyDescent="0.25">
      <c r="A208" s="50">
        <v>39904</v>
      </c>
      <c r="B208" s="51">
        <v>1.3</v>
      </c>
      <c r="C208" s="51">
        <v>1.08</v>
      </c>
      <c r="D208" s="51">
        <v>1.57</v>
      </c>
      <c r="E208" s="51">
        <v>1.08</v>
      </c>
      <c r="F208" s="51">
        <v>1.63</v>
      </c>
    </row>
    <row r="209" spans="1:6" s="14" customFormat="1" ht="14.25" thickTop="1" thickBot="1" x14ac:dyDescent="0.25">
      <c r="A209" s="50">
        <v>39873</v>
      </c>
      <c r="B209" s="51">
        <v>1.39</v>
      </c>
      <c r="C209" s="51">
        <v>1.1000000000000001</v>
      </c>
      <c r="D209" s="51">
        <v>1.67</v>
      </c>
      <c r="E209" s="51">
        <v>1.1000000000000001</v>
      </c>
      <c r="F209" s="51">
        <v>1.81</v>
      </c>
    </row>
    <row r="210" spans="1:6" s="14" customFormat="1" ht="14.25" thickTop="1" thickBot="1" x14ac:dyDescent="0.25">
      <c r="A210" s="50">
        <v>39845</v>
      </c>
      <c r="B210" s="51">
        <v>1.41</v>
      </c>
      <c r="C210" s="51">
        <v>1.1000000000000001</v>
      </c>
      <c r="D210" s="51">
        <v>1.69</v>
      </c>
      <c r="E210" s="51">
        <v>1.1200000000000001</v>
      </c>
      <c r="F210" s="51">
        <v>1.81</v>
      </c>
    </row>
    <row r="211" spans="1:6" s="14" customFormat="1" ht="14.25" thickTop="1" thickBot="1" x14ac:dyDescent="0.25">
      <c r="A211" s="50">
        <v>39814</v>
      </c>
      <c r="B211" s="51">
        <v>1.41</v>
      </c>
      <c r="C211" s="51">
        <v>1.1000000000000001</v>
      </c>
      <c r="D211" s="51">
        <v>1.69</v>
      </c>
      <c r="E211" s="51">
        <v>1.1200000000000001</v>
      </c>
      <c r="F211" s="51">
        <v>1.81</v>
      </c>
    </row>
    <row r="212" spans="1:6" s="14" customFormat="1" ht="14.25" thickTop="1" thickBot="1" x14ac:dyDescent="0.25">
      <c r="A212" s="52" t="s">
        <v>9</v>
      </c>
      <c r="B212" s="53">
        <v>1.58</v>
      </c>
      <c r="C212" s="53">
        <v>1.1399999999999999</v>
      </c>
      <c r="D212" s="53">
        <v>1.91</v>
      </c>
      <c r="E212" s="53">
        <v>1.24</v>
      </c>
      <c r="F212" s="53">
        <v>1.87</v>
      </c>
    </row>
    <row r="213" spans="1:6" s="14" customFormat="1" ht="14.25" thickTop="1" thickBot="1" x14ac:dyDescent="0.25">
      <c r="A213" s="50">
        <v>39783</v>
      </c>
      <c r="B213" s="51">
        <v>1.41</v>
      </c>
      <c r="C213" s="51">
        <v>1.0900000000000001</v>
      </c>
      <c r="D213" s="51">
        <v>1.69</v>
      </c>
      <c r="E213" s="51">
        <v>1.1200000000000001</v>
      </c>
      <c r="F213" s="51">
        <v>1.81</v>
      </c>
    </row>
    <row r="214" spans="1:6" s="14" customFormat="1" ht="14.25" thickTop="1" thickBot="1" x14ac:dyDescent="0.25">
      <c r="A214" s="50">
        <v>39753</v>
      </c>
      <c r="B214" s="51">
        <v>1.56</v>
      </c>
      <c r="C214" s="51">
        <v>1.1499999999999999</v>
      </c>
      <c r="D214" s="51">
        <v>1.91</v>
      </c>
      <c r="E214" s="51">
        <v>1.22</v>
      </c>
      <c r="F214" s="51">
        <v>1.89</v>
      </c>
    </row>
    <row r="215" spans="1:6" s="14" customFormat="1" ht="14.25" thickTop="1" thickBot="1" x14ac:dyDescent="0.25">
      <c r="A215" s="50">
        <v>39722</v>
      </c>
      <c r="B215" s="51">
        <v>1.64</v>
      </c>
      <c r="C215" s="51">
        <v>1.1499999999999999</v>
      </c>
      <c r="D215" s="51">
        <v>1.97</v>
      </c>
      <c r="E215" s="51">
        <v>1.26</v>
      </c>
      <c r="F215" s="51">
        <v>1.89</v>
      </c>
    </row>
    <row r="216" spans="1:6" s="14" customFormat="1" ht="14.25" thickTop="1" thickBot="1" x14ac:dyDescent="0.25">
      <c r="A216" s="50">
        <v>39692</v>
      </c>
      <c r="B216" s="51">
        <v>1.64</v>
      </c>
      <c r="C216" s="51">
        <v>1.17</v>
      </c>
      <c r="D216" s="51">
        <v>1.97</v>
      </c>
      <c r="E216" s="51">
        <v>1.29</v>
      </c>
      <c r="F216" s="51">
        <v>1.89</v>
      </c>
    </row>
    <row r="217" spans="1:6" s="14" customFormat="1" ht="14.25" thickTop="1" thickBot="1" x14ac:dyDescent="0.25">
      <c r="A217" s="50">
        <v>39661</v>
      </c>
      <c r="B217" s="51">
        <v>1.64</v>
      </c>
      <c r="C217" s="51">
        <v>1.17</v>
      </c>
      <c r="D217" s="51">
        <v>1.97</v>
      </c>
      <c r="E217" s="51">
        <v>1.29</v>
      </c>
      <c r="F217" s="51">
        <v>1.89</v>
      </c>
    </row>
    <row r="218" spans="1:6" s="14" customFormat="1" ht="14.25" thickTop="1" thickBot="1" x14ac:dyDescent="0.25">
      <c r="A218" s="50">
        <v>39630</v>
      </c>
      <c r="B218" s="51">
        <v>1.61</v>
      </c>
      <c r="C218" s="51">
        <v>1.1399999999999999</v>
      </c>
      <c r="D218" s="51">
        <v>1.94</v>
      </c>
      <c r="E218" s="51">
        <v>1.26</v>
      </c>
      <c r="F218" s="51">
        <v>1.89</v>
      </c>
    </row>
    <row r="219" spans="1:6" s="14" customFormat="1" ht="14.25" thickTop="1" thickBot="1" x14ac:dyDescent="0.25">
      <c r="A219" s="50">
        <v>39600</v>
      </c>
      <c r="B219" s="51">
        <v>1.58</v>
      </c>
      <c r="C219" s="51">
        <v>1.1499999999999999</v>
      </c>
      <c r="D219" s="51">
        <v>1.91</v>
      </c>
      <c r="E219" s="51">
        <v>1.24</v>
      </c>
      <c r="F219" s="51">
        <v>1.88</v>
      </c>
    </row>
    <row r="220" spans="1:6" s="14" customFormat="1" ht="14.25" thickTop="1" thickBot="1" x14ac:dyDescent="0.25">
      <c r="A220" s="50">
        <v>39569</v>
      </c>
      <c r="B220" s="51">
        <v>1.59</v>
      </c>
      <c r="C220" s="51">
        <v>1.1499999999999999</v>
      </c>
      <c r="D220" s="51">
        <v>1.92</v>
      </c>
      <c r="E220" s="51">
        <v>1.24</v>
      </c>
      <c r="F220" s="51">
        <v>1.88</v>
      </c>
    </row>
    <row r="221" spans="1:6" s="14" customFormat="1" ht="14.25" thickTop="1" thickBot="1" x14ac:dyDescent="0.25">
      <c r="A221" s="50">
        <v>39539</v>
      </c>
      <c r="B221" s="51">
        <v>1.59</v>
      </c>
      <c r="C221" s="51">
        <v>1.1499999999999999</v>
      </c>
      <c r="D221" s="51">
        <v>1.92</v>
      </c>
      <c r="E221" s="51">
        <v>1.24</v>
      </c>
      <c r="F221" s="51">
        <v>1.88</v>
      </c>
    </row>
    <row r="222" spans="1:6" s="14" customFormat="1" ht="14.25" thickTop="1" thickBot="1" x14ac:dyDescent="0.25">
      <c r="A222" s="50">
        <v>39508</v>
      </c>
      <c r="B222" s="51">
        <v>1.59</v>
      </c>
      <c r="C222" s="51">
        <v>1.1499999999999999</v>
      </c>
      <c r="D222" s="51">
        <v>1.92</v>
      </c>
      <c r="E222" s="51">
        <v>1.24</v>
      </c>
      <c r="F222" s="51">
        <v>1.88</v>
      </c>
    </row>
    <row r="223" spans="1:6" s="14" customFormat="1" ht="14.25" thickTop="1" thickBot="1" x14ac:dyDescent="0.25">
      <c r="A223" s="50">
        <v>39479</v>
      </c>
      <c r="B223" s="51">
        <v>1.59</v>
      </c>
      <c r="C223" s="51">
        <v>1.1499999999999999</v>
      </c>
      <c r="D223" s="51">
        <v>1.92</v>
      </c>
      <c r="E223" s="51">
        <v>1.24</v>
      </c>
      <c r="F223" s="51">
        <v>1.88</v>
      </c>
    </row>
    <row r="224" spans="1:6" s="14" customFormat="1" ht="14.25" thickTop="1" thickBot="1" x14ac:dyDescent="0.25">
      <c r="A224" s="50">
        <v>39448</v>
      </c>
      <c r="B224" s="51">
        <v>1.59</v>
      </c>
      <c r="C224" s="51">
        <v>1.1499999999999999</v>
      </c>
      <c r="D224" s="51">
        <v>1.92</v>
      </c>
      <c r="E224" s="51">
        <v>1.24</v>
      </c>
      <c r="F224" s="51">
        <v>1.88</v>
      </c>
    </row>
    <row r="225" spans="1:6" s="14" customFormat="1" ht="14.25" thickTop="1" thickBot="1" x14ac:dyDescent="0.25">
      <c r="A225" s="52" t="s">
        <v>10</v>
      </c>
      <c r="B225" s="53">
        <v>1.39</v>
      </c>
      <c r="C225" s="53">
        <v>1.1000000000000001</v>
      </c>
      <c r="D225" s="53">
        <v>1.7</v>
      </c>
      <c r="E225" s="53">
        <v>1.1000000000000001</v>
      </c>
      <c r="F225" s="53">
        <v>1.66</v>
      </c>
    </row>
    <row r="226" spans="1:6" s="14" customFormat="1" ht="14.25" thickTop="1" thickBot="1" x14ac:dyDescent="0.25">
      <c r="A226" s="50">
        <v>39417</v>
      </c>
      <c r="B226" s="51">
        <v>1.58</v>
      </c>
      <c r="C226" s="51">
        <v>1.25</v>
      </c>
      <c r="D226" s="51">
        <v>1.88</v>
      </c>
      <c r="E226" s="51">
        <v>1.25</v>
      </c>
      <c r="F226" s="51">
        <v>1.86</v>
      </c>
    </row>
    <row r="227" spans="1:6" s="14" customFormat="1" ht="14.25" thickTop="1" thickBot="1" x14ac:dyDescent="0.25">
      <c r="A227" s="50">
        <v>39387</v>
      </c>
      <c r="B227" s="51">
        <v>1.51</v>
      </c>
      <c r="C227" s="51">
        <v>1.18</v>
      </c>
      <c r="D227" s="51">
        <v>1.8</v>
      </c>
      <c r="E227" s="51">
        <v>1.18</v>
      </c>
      <c r="F227" s="51">
        <v>1.77</v>
      </c>
    </row>
    <row r="228" spans="1:6" s="14" customFormat="1" ht="14.25" thickTop="1" thickBot="1" x14ac:dyDescent="0.25">
      <c r="A228" s="50">
        <v>39356</v>
      </c>
      <c r="B228" s="51">
        <v>1.42</v>
      </c>
      <c r="C228" s="51">
        <v>1.1299999999999999</v>
      </c>
      <c r="D228" s="51">
        <v>1.73</v>
      </c>
      <c r="E228" s="51">
        <v>1.1299999999999999</v>
      </c>
      <c r="F228" s="51">
        <v>1.7</v>
      </c>
    </row>
    <row r="229" spans="1:6" s="14" customFormat="1" ht="14.25" thickTop="1" thickBot="1" x14ac:dyDescent="0.25">
      <c r="A229" s="50">
        <v>39326</v>
      </c>
      <c r="B229" s="51">
        <v>1.38</v>
      </c>
      <c r="C229" s="51">
        <v>1.1000000000000001</v>
      </c>
      <c r="D229" s="51">
        <v>1.7</v>
      </c>
      <c r="E229" s="51">
        <v>1.1000000000000001</v>
      </c>
      <c r="F229" s="51">
        <v>1.65</v>
      </c>
    </row>
    <row r="230" spans="1:6" s="14" customFormat="1" ht="14.25" thickTop="1" thickBot="1" x14ac:dyDescent="0.25">
      <c r="A230" s="50">
        <v>39295</v>
      </c>
      <c r="B230" s="51">
        <v>1.38</v>
      </c>
      <c r="C230" s="51">
        <v>1.1000000000000001</v>
      </c>
      <c r="D230" s="51">
        <v>1.7</v>
      </c>
      <c r="E230" s="51">
        <v>1.1000000000000001</v>
      </c>
      <c r="F230" s="51">
        <v>1.65</v>
      </c>
    </row>
    <row r="231" spans="1:6" s="14" customFormat="1" ht="14.25" thickTop="1" thickBot="1" x14ac:dyDescent="0.25">
      <c r="A231" s="50">
        <v>39264</v>
      </c>
      <c r="B231" s="51">
        <v>1.38</v>
      </c>
      <c r="C231" s="51">
        <v>1.1000000000000001</v>
      </c>
      <c r="D231" s="51">
        <v>1.7</v>
      </c>
      <c r="E231" s="51">
        <v>1.1000000000000001</v>
      </c>
      <c r="F231" s="51">
        <v>1.65</v>
      </c>
    </row>
    <row r="232" spans="1:6" s="14" customFormat="1" ht="14.25" thickTop="1" thickBot="1" x14ac:dyDescent="0.25">
      <c r="A232" s="50">
        <v>39234</v>
      </c>
      <c r="B232" s="51">
        <v>1.34</v>
      </c>
      <c r="C232" s="51">
        <v>1.0733080456999999</v>
      </c>
      <c r="D232" s="51">
        <v>1.65</v>
      </c>
      <c r="E232" s="51">
        <v>1.07</v>
      </c>
      <c r="F232" s="51">
        <v>1.63</v>
      </c>
    </row>
    <row r="233" spans="1:6" s="14" customFormat="1" ht="14.25" thickTop="1" thickBot="1" x14ac:dyDescent="0.25">
      <c r="A233" s="50">
        <v>39203</v>
      </c>
      <c r="B233" s="51">
        <v>1.34</v>
      </c>
      <c r="C233" s="51">
        <v>1.0733080456999999</v>
      </c>
      <c r="D233" s="51">
        <v>1.65</v>
      </c>
      <c r="E233" s="51">
        <v>1.07</v>
      </c>
      <c r="F233" s="51">
        <v>1.63</v>
      </c>
    </row>
    <row r="234" spans="1:6" s="14" customFormat="1" ht="14.25" thickTop="1" thickBot="1" x14ac:dyDescent="0.25">
      <c r="A234" s="50">
        <v>39173</v>
      </c>
      <c r="B234" s="51">
        <v>1.34</v>
      </c>
      <c r="C234" s="51">
        <v>1.0733080456999999</v>
      </c>
      <c r="D234" s="51">
        <v>1.65</v>
      </c>
      <c r="E234" s="51">
        <v>1.07</v>
      </c>
      <c r="F234" s="51">
        <v>1.63</v>
      </c>
    </row>
    <row r="235" spans="1:6" s="14" customFormat="1" ht="14.25" thickTop="1" thickBot="1" x14ac:dyDescent="0.25">
      <c r="A235" s="50">
        <v>39142</v>
      </c>
      <c r="B235" s="51">
        <v>1.3348678172307695</v>
      </c>
      <c r="C235" s="51">
        <v>1.0477397890333333</v>
      </c>
      <c r="D235" s="51">
        <v>1.6321131208727275</v>
      </c>
      <c r="E235" s="51">
        <v>1.0573440376493379</v>
      </c>
      <c r="F235" s="51">
        <v>1.5866512793822394</v>
      </c>
    </row>
    <row r="236" spans="1:6" s="14" customFormat="1" ht="14.25" thickTop="1" thickBot="1" x14ac:dyDescent="0.25">
      <c r="A236" s="50">
        <v>39114</v>
      </c>
      <c r="B236" s="51">
        <v>1.3348678172307695</v>
      </c>
      <c r="C236" s="51">
        <v>1.0477397890333333</v>
      </c>
      <c r="D236" s="51">
        <v>1.6321131208727275</v>
      </c>
      <c r="E236" s="51">
        <v>1.0573440376493379</v>
      </c>
      <c r="F236" s="51">
        <v>1.5866512793822394</v>
      </c>
    </row>
    <row r="237" spans="1:6" s="14" customFormat="1" ht="14.25" thickTop="1" thickBot="1" x14ac:dyDescent="0.25">
      <c r="A237" s="50">
        <v>39083</v>
      </c>
      <c r="B237" s="51">
        <v>1.3679420600000003</v>
      </c>
      <c r="C237" s="51">
        <v>1.0677699635</v>
      </c>
      <c r="D237" s="51">
        <v>1.7087783040000002</v>
      </c>
      <c r="E237" s="51">
        <v>1.0680213528493379</v>
      </c>
      <c r="F237" s="51">
        <v>1.622799928030888</v>
      </c>
    </row>
    <row r="238" spans="1:6" s="14" customFormat="1" ht="14.25" thickTop="1" thickBot="1" x14ac:dyDescent="0.25">
      <c r="A238" s="55" t="s">
        <v>11</v>
      </c>
      <c r="B238" s="56">
        <v>1.36</v>
      </c>
      <c r="C238" s="56">
        <v>1.05</v>
      </c>
      <c r="D238" s="56">
        <v>1.7</v>
      </c>
      <c r="E238" s="56">
        <v>1.05</v>
      </c>
      <c r="F238" s="56">
        <v>1.58</v>
      </c>
    </row>
    <row r="239" spans="1:6" s="14" customFormat="1" ht="14.25" thickTop="1" thickBot="1" x14ac:dyDescent="0.25">
      <c r="A239" s="55" t="s">
        <v>12</v>
      </c>
      <c r="B239" s="56">
        <v>1.17</v>
      </c>
      <c r="C239" s="56">
        <v>0.87</v>
      </c>
      <c r="D239" s="56">
        <v>1.4</v>
      </c>
      <c r="E239" s="56">
        <v>0.87</v>
      </c>
      <c r="F239" s="56">
        <v>1.34</v>
      </c>
    </row>
    <row r="240" spans="1:6" s="14" customFormat="1" ht="14.25" thickTop="1" thickBot="1" x14ac:dyDescent="0.25">
      <c r="A240" s="23" t="s">
        <v>13</v>
      </c>
      <c r="B240" s="57">
        <v>1.03</v>
      </c>
      <c r="C240" s="57">
        <v>0.76</v>
      </c>
      <c r="D240" s="57">
        <v>1.24</v>
      </c>
      <c r="E240" s="57">
        <v>0.76</v>
      </c>
      <c r="F240" s="57">
        <v>1.2</v>
      </c>
    </row>
    <row r="241" spans="1:6" s="14" customFormat="1" ht="14.25" thickTop="1" thickBot="1" x14ac:dyDescent="0.25">
      <c r="A241" s="23" t="s">
        <v>14</v>
      </c>
      <c r="B241" s="57">
        <v>0.99</v>
      </c>
      <c r="C241" s="57">
        <v>0.74</v>
      </c>
      <c r="D241" s="57">
        <v>1.19</v>
      </c>
      <c r="E241" s="57">
        <v>0.73</v>
      </c>
      <c r="F241" s="57">
        <v>1.1200000000000001</v>
      </c>
    </row>
    <row r="242" spans="1:6" s="14" customFormat="1" ht="14.25" thickTop="1" thickBot="1" x14ac:dyDescent="0.25">
      <c r="A242" s="23" t="s">
        <v>15</v>
      </c>
      <c r="B242" s="57">
        <v>0.93</v>
      </c>
      <c r="C242" s="57">
        <v>0.67</v>
      </c>
      <c r="D242" s="57">
        <v>1.1100000000000001</v>
      </c>
      <c r="E242" s="57">
        <v>0.68</v>
      </c>
      <c r="F242" s="57">
        <v>1.01</v>
      </c>
    </row>
    <row r="243" spans="1:6" s="14" customFormat="1" ht="13.5" thickTop="1" x14ac:dyDescent="0.2">
      <c r="B243" s="3"/>
      <c r="C243" s="3"/>
      <c r="D243" s="3"/>
      <c r="E243" s="3"/>
      <c r="F243" s="3"/>
    </row>
    <row r="244" spans="1:6" s="14" customFormat="1" ht="12.75" x14ac:dyDescent="0.2">
      <c r="B244" s="3"/>
      <c r="C244" s="3"/>
      <c r="D244" s="3"/>
      <c r="E244" s="3"/>
      <c r="F244" s="3"/>
    </row>
    <row r="245" spans="1:6" s="14" customFormat="1" ht="11.25" customHeight="1" x14ac:dyDescent="0.2">
      <c r="A245" s="3"/>
      <c r="B245" s="3"/>
      <c r="C245" s="3"/>
      <c r="D245" s="3"/>
      <c r="E245" s="3"/>
      <c r="F245" s="3"/>
    </row>
    <row r="246" spans="1:6" s="14" customFormat="1" ht="18.75" customHeight="1" x14ac:dyDescent="0.2">
      <c r="A246" s="3"/>
      <c r="B246" s="3"/>
      <c r="C246" s="3"/>
      <c r="D246" s="3"/>
      <c r="E246" s="3"/>
      <c r="F246" s="3"/>
    </row>
    <row r="247" spans="1:6" s="14" customFormat="1" ht="18.75" customHeight="1" x14ac:dyDescent="0.2">
      <c r="A247" s="3"/>
      <c r="B247" s="3"/>
      <c r="C247" s="3"/>
      <c r="D247" s="3"/>
      <c r="E247" s="3"/>
      <c r="F247" s="3"/>
    </row>
    <row r="248" spans="1:6" ht="18.75" customHeight="1" x14ac:dyDescent="0.25">
      <c r="A248" s="2"/>
      <c r="B248" s="2"/>
      <c r="C248" s="2"/>
      <c r="D248" s="2"/>
      <c r="E248" s="2"/>
      <c r="F248" s="2"/>
    </row>
    <row r="259" spans="1:6" ht="10.5" customHeight="1" x14ac:dyDescent="0.25">
      <c r="A259" s="13"/>
      <c r="B259" s="5"/>
      <c r="C259" s="5"/>
      <c r="D259" s="6"/>
      <c r="E259" s="6"/>
      <c r="F259" s="6"/>
    </row>
  </sheetData>
  <mergeCells count="2">
    <mergeCell ref="A9:F9"/>
    <mergeCell ref="A8:F8"/>
  </mergeCells>
  <pageMargins left="0.74803149606299213" right="0.74803149606299213" top="0.98425196850393704" bottom="0.98425196850393704" header="0" footer="0"/>
  <pageSetup paperSize="9" scale="8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79998168889431442"/>
  </sheetPr>
  <dimension ref="A1:J67"/>
  <sheetViews>
    <sheetView showGridLines="0" topLeftCell="A4" workbookViewId="0">
      <selection activeCell="D46" sqref="D46"/>
    </sheetView>
  </sheetViews>
  <sheetFormatPr defaultColWidth="12.42578125" defaultRowHeight="12.75" x14ac:dyDescent="0.2"/>
  <cols>
    <col min="1" max="1" width="23.85546875" style="11" customWidth="1"/>
    <col min="2" max="2" width="13.5703125" style="10" bestFit="1" customWidth="1"/>
    <col min="3" max="3" width="12.140625" style="10" bestFit="1" customWidth="1"/>
    <col min="4" max="4" width="14.5703125" style="10" bestFit="1" customWidth="1"/>
    <col min="5" max="5" width="13.28515625" style="10" bestFit="1" customWidth="1"/>
    <col min="6" max="6" width="16.28515625" style="10" bestFit="1" customWidth="1"/>
    <col min="7" max="16384" width="12.42578125" style="7"/>
  </cols>
  <sheetData>
    <row r="1" spans="1:6" ht="14.25" x14ac:dyDescent="0.2">
      <c r="A1" s="17"/>
      <c r="B1" s="17"/>
      <c r="C1" s="17"/>
      <c r="D1" s="38"/>
      <c r="E1"/>
    </row>
    <row r="2" spans="1:6" ht="15.75" x14ac:dyDescent="0.25">
      <c r="A2" s="18" t="s">
        <v>29</v>
      </c>
      <c r="B2" s="39"/>
      <c r="C2" s="38"/>
      <c r="D2" s="38"/>
      <c r="E2"/>
    </row>
    <row r="3" spans="1:6" ht="15" x14ac:dyDescent="0.25">
      <c r="A3" s="20" t="s">
        <v>30</v>
      </c>
      <c r="B3" s="1"/>
      <c r="C3" s="1"/>
      <c r="D3" s="1"/>
      <c r="E3" s="6"/>
    </row>
    <row r="4" spans="1:6" ht="15" x14ac:dyDescent="0.25">
      <c r="A4" s="4"/>
    </row>
    <row r="5" spans="1:6" ht="15.75" customHeight="1" x14ac:dyDescent="0.2">
      <c r="A5" s="82" t="s">
        <v>228</v>
      </c>
      <c r="B5" s="82"/>
      <c r="C5" s="82"/>
      <c r="D5" s="82"/>
      <c r="E5" s="82"/>
      <c r="F5" s="82"/>
    </row>
    <row r="6" spans="1:6" ht="15.75" customHeight="1" x14ac:dyDescent="0.2">
      <c r="A6" s="81" t="s">
        <v>199</v>
      </c>
      <c r="B6" s="81"/>
      <c r="C6" s="81"/>
      <c r="D6" s="81"/>
      <c r="E6" s="81"/>
      <c r="F6" s="81"/>
    </row>
    <row r="7" spans="1:6" ht="15.75" customHeight="1" x14ac:dyDescent="0.2">
      <c r="A7" s="15"/>
      <c r="B7" s="15"/>
      <c r="C7" s="15"/>
      <c r="D7" s="15"/>
      <c r="E7" s="15"/>
      <c r="F7" s="15"/>
    </row>
    <row r="8" spans="1:6" ht="15.75" customHeight="1" x14ac:dyDescent="0.2">
      <c r="A8" s="72" t="s">
        <v>6</v>
      </c>
      <c r="B8" s="15"/>
      <c r="C8" s="15"/>
      <c r="D8" s="15"/>
      <c r="E8" s="15"/>
      <c r="F8" s="15"/>
    </row>
    <row r="9" spans="1:6" ht="15.75" customHeight="1" thickBot="1" x14ac:dyDescent="0.25">
      <c r="A9" s="72" t="s">
        <v>7</v>
      </c>
      <c r="B9" s="15"/>
      <c r="C9" s="15"/>
      <c r="D9" s="15"/>
      <c r="E9" s="15"/>
      <c r="F9" s="15"/>
    </row>
    <row r="10" spans="1:6" ht="15" customHeight="1" thickTop="1" thickBot="1" x14ac:dyDescent="0.25">
      <c r="A10" s="73"/>
      <c r="B10" s="73"/>
      <c r="C10" s="73"/>
      <c r="D10" s="73"/>
      <c r="E10" s="73"/>
      <c r="F10" s="54" t="s">
        <v>202</v>
      </c>
    </row>
    <row r="11" spans="1:6" s="80" customFormat="1" ht="27" thickTop="1" thickBot="1" x14ac:dyDescent="0.25">
      <c r="A11" s="74" t="s">
        <v>200</v>
      </c>
      <c r="B11" s="74" t="s">
        <v>0</v>
      </c>
      <c r="C11" s="74" t="s">
        <v>1</v>
      </c>
      <c r="D11" s="74" t="s">
        <v>2</v>
      </c>
      <c r="E11" s="74" t="s">
        <v>3</v>
      </c>
      <c r="F11" s="74" t="s">
        <v>4</v>
      </c>
    </row>
    <row r="12" spans="1:6" s="80" customFormat="1" ht="14.25" thickTop="1" thickBot="1" x14ac:dyDescent="0.25">
      <c r="A12" s="75">
        <v>2001</v>
      </c>
      <c r="B12" s="51">
        <v>194.98</v>
      </c>
      <c r="C12" s="51">
        <v>140.63</v>
      </c>
      <c r="D12" s="51">
        <f>236.02*0.00498798</f>
        <v>1.1772630396000001</v>
      </c>
      <c r="E12" s="51">
        <v>141.43</v>
      </c>
      <c r="F12" s="51">
        <v>209.15</v>
      </c>
    </row>
    <row r="13" spans="1:6" s="80" customFormat="1" ht="14.25" thickTop="1" thickBot="1" x14ac:dyDescent="0.25">
      <c r="A13" s="75">
        <v>2000</v>
      </c>
      <c r="B13" s="51">
        <v>172.59</v>
      </c>
      <c r="C13" s="51">
        <v>119.35</v>
      </c>
      <c r="D13" s="51">
        <f>204.09*0.00498798</f>
        <v>1.0179968382000002</v>
      </c>
      <c r="E13" s="51">
        <v>119.71</v>
      </c>
      <c r="F13" s="51">
        <v>183.55</v>
      </c>
    </row>
    <row r="14" spans="1:6" s="80" customFormat="1" ht="14.25" thickTop="1" thickBot="1" x14ac:dyDescent="0.25">
      <c r="A14" s="75">
        <v>1999</v>
      </c>
      <c r="B14" s="51">
        <v>146.68951582358977</v>
      </c>
      <c r="C14" s="51">
        <v>99.351204884114566</v>
      </c>
      <c r="D14" s="51">
        <f>170.623431895556*0.00498798</f>
        <v>0.85106626582639544</v>
      </c>
      <c r="E14" s="51">
        <v>99.37</v>
      </c>
      <c r="F14" s="51">
        <v>149.12</v>
      </c>
    </row>
    <row r="15" spans="1:6" s="80" customFormat="1" ht="14.25" thickTop="1" thickBot="1" x14ac:dyDescent="0.25">
      <c r="A15" s="75">
        <v>1998</v>
      </c>
      <c r="B15" s="51">
        <v>146.08000000000001</v>
      </c>
      <c r="C15" s="51">
        <v>99.08</v>
      </c>
      <c r="D15" s="51">
        <f>169.9*0.00498798</f>
        <v>0.84745780200000009</v>
      </c>
      <c r="E15" s="51">
        <v>99.096306106249997</v>
      </c>
      <c r="F15" s="51">
        <v>144.47999999999999</v>
      </c>
    </row>
    <row r="16" spans="1:6" s="80" customFormat="1" ht="14.25" thickTop="1" thickBot="1" x14ac:dyDescent="0.25">
      <c r="A16" s="75">
        <v>1997</v>
      </c>
      <c r="B16" s="51">
        <v>146.25032408000001</v>
      </c>
      <c r="C16" s="51">
        <v>99.056565812499997</v>
      </c>
      <c r="D16" s="51">
        <f>170.185000346667*0.00498798</f>
        <v>0.84887937802916813</v>
      </c>
      <c r="E16" s="51">
        <v>99.096306106249997</v>
      </c>
      <c r="F16" s="51">
        <v>145.84253238581272</v>
      </c>
    </row>
    <row r="17" spans="1:6" s="80" customFormat="1" ht="14.25" thickTop="1" thickBot="1" x14ac:dyDescent="0.25">
      <c r="A17" s="75">
        <v>1996</v>
      </c>
      <c r="B17" s="51">
        <v>126.52</v>
      </c>
      <c r="C17" s="51">
        <v>83.85</v>
      </c>
      <c r="D17" s="51">
        <f>142.86*0.00498798</f>
        <v>0.71258282280000007</v>
      </c>
      <c r="E17" s="51">
        <v>83.96</v>
      </c>
      <c r="F17" s="51">
        <v>129.16999999999999</v>
      </c>
    </row>
    <row r="18" spans="1:6" s="80" customFormat="1" ht="14.25" thickTop="1" thickBot="1" x14ac:dyDescent="0.25">
      <c r="A18" s="75">
        <v>1995</v>
      </c>
      <c r="B18" s="51">
        <v>123.59</v>
      </c>
      <c r="C18" s="51">
        <v>75.2</v>
      </c>
      <c r="D18" s="51">
        <f>138.76*0.00498798</f>
        <v>0.69213210479999998</v>
      </c>
      <c r="E18" s="51">
        <v>79.25</v>
      </c>
      <c r="F18" s="51">
        <v>116.1</v>
      </c>
    </row>
    <row r="19" spans="1:6" s="80" customFormat="1" ht="14.25" thickTop="1" thickBot="1" x14ac:dyDescent="0.25">
      <c r="A19" s="75">
        <v>1994</v>
      </c>
      <c r="B19" s="51">
        <v>122.25</v>
      </c>
      <c r="C19" s="51">
        <v>72.319999999999993</v>
      </c>
      <c r="D19" s="51">
        <f>127.73*0.00498798</f>
        <v>0.63711468540000005</v>
      </c>
      <c r="E19" s="51">
        <v>72.58</v>
      </c>
      <c r="F19" s="51">
        <v>109.38</v>
      </c>
    </row>
    <row r="20" spans="1:6" s="80" customFormat="1" ht="14.25" thickTop="1" thickBot="1" x14ac:dyDescent="0.25">
      <c r="A20" s="75">
        <v>1993</v>
      </c>
      <c r="B20" s="51">
        <v>119.44725038000001</v>
      </c>
      <c r="C20" s="51">
        <v>70.950415000000021</v>
      </c>
      <c r="D20" s="51">
        <v>123.93</v>
      </c>
      <c r="E20" s="51">
        <v>70.599999999999994</v>
      </c>
      <c r="F20" s="51">
        <v>105.82</v>
      </c>
    </row>
    <row r="21" spans="1:6" s="80" customFormat="1" ht="14.25" thickTop="1" thickBot="1" x14ac:dyDescent="0.25">
      <c r="A21" s="75">
        <v>1992</v>
      </c>
      <c r="B21" s="51">
        <v>109.66</v>
      </c>
      <c r="C21" s="51">
        <v>69.55</v>
      </c>
      <c r="D21" s="51">
        <v>113.54</v>
      </c>
      <c r="E21" s="51">
        <v>69.2</v>
      </c>
      <c r="F21" s="51">
        <v>93.69</v>
      </c>
    </row>
    <row r="22" spans="1:6" s="80" customFormat="1" ht="14.25" thickTop="1" thickBot="1" x14ac:dyDescent="0.25">
      <c r="A22" s="75">
        <v>1991</v>
      </c>
      <c r="B22" s="51">
        <v>98.46</v>
      </c>
      <c r="C22" s="51">
        <v>66.17</v>
      </c>
      <c r="D22" s="51">
        <v>107.08</v>
      </c>
      <c r="E22" s="51">
        <v>61.79</v>
      </c>
      <c r="F22" s="51">
        <v>92.98</v>
      </c>
    </row>
    <row r="23" spans="1:6" s="80" customFormat="1" ht="14.25" thickTop="1" thickBot="1" x14ac:dyDescent="0.25">
      <c r="A23" s="75">
        <v>1990</v>
      </c>
      <c r="B23" s="51">
        <v>85.76</v>
      </c>
      <c r="C23" s="51">
        <f>+(47.5*9+63.03*5)/12</f>
        <v>61.887499999999996</v>
      </c>
      <c r="D23" s="51">
        <f>(96.11*3+78*9)/12</f>
        <v>82.527499999999989</v>
      </c>
      <c r="E23" s="51">
        <v>52.67</v>
      </c>
      <c r="F23" s="51">
        <f>+(68.5*9+83.81*3)/12</f>
        <v>72.327500000000001</v>
      </c>
    </row>
    <row r="24" spans="1:6" s="80" customFormat="1" ht="14.25" thickTop="1" thickBot="1" x14ac:dyDescent="0.25">
      <c r="A24" s="75">
        <v>1989</v>
      </c>
      <c r="B24" s="51">
        <v>71.5</v>
      </c>
      <c r="C24" s="51">
        <v>45.5</v>
      </c>
      <c r="D24" s="51">
        <v>71</v>
      </c>
      <c r="E24" s="51">
        <v>45.5</v>
      </c>
      <c r="F24" s="51">
        <v>68.5</v>
      </c>
    </row>
    <row r="25" spans="1:6" s="80" customFormat="1" ht="14.25" thickTop="1" thickBot="1" x14ac:dyDescent="0.25">
      <c r="A25" s="75">
        <v>1988</v>
      </c>
      <c r="B25" s="51">
        <v>65.5</v>
      </c>
      <c r="C25" s="51">
        <v>42</v>
      </c>
      <c r="D25" s="51">
        <v>65</v>
      </c>
      <c r="E25" s="51">
        <v>42</v>
      </c>
      <c r="F25" s="51">
        <v>68.5</v>
      </c>
    </row>
    <row r="26" spans="1:6" s="80" customFormat="1" ht="14.25" thickTop="1" thickBot="1" x14ac:dyDescent="0.25">
      <c r="A26" s="75">
        <v>1987</v>
      </c>
      <c r="B26" s="51">
        <v>61.81</v>
      </c>
      <c r="C26" s="51">
        <f>+(39*9+42*3)/12</f>
        <v>39.75</v>
      </c>
      <c r="D26" s="51">
        <f>+(60*9+65*3)/12</f>
        <v>61.25</v>
      </c>
      <c r="E26" s="51">
        <v>39.78</v>
      </c>
      <c r="F26" s="51">
        <f>+(63*9+68.5*3)/12</f>
        <v>64.375</v>
      </c>
    </row>
    <row r="27" spans="1:6" s="80" customFormat="1" ht="14.25" thickTop="1" thickBot="1" x14ac:dyDescent="0.25">
      <c r="A27" s="75">
        <v>1986</v>
      </c>
      <c r="B27" s="51">
        <f>+(76.5*5+67.5*5+60.5*2)/12</f>
        <v>70.083333333333329</v>
      </c>
      <c r="C27" s="51">
        <f>+(61*5+54*5+39*2)/12</f>
        <v>54.416666666666664</v>
      </c>
      <c r="D27" s="51">
        <f>+(76*5+67*5+60*2)/12</f>
        <v>69.583333333333329</v>
      </c>
      <c r="E27" s="51">
        <f>+(61*5+54*5+39*2)/12</f>
        <v>54.416666666666664</v>
      </c>
      <c r="F27" s="51">
        <f>+(79*5+70*5+63*2)/12</f>
        <v>72.583333333333329</v>
      </c>
    </row>
    <row r="28" spans="1:6" s="80" customFormat="1" ht="14.25" thickTop="1" thickBot="1" x14ac:dyDescent="0.25">
      <c r="A28" s="75">
        <v>1985</v>
      </c>
      <c r="B28" s="51">
        <f>+(72.5*11+76.5)/12</f>
        <v>72.833333333333329</v>
      </c>
      <c r="C28" s="51">
        <f>+(58*11+61)/12</f>
        <v>58.25</v>
      </c>
      <c r="D28" s="51">
        <f>+(72*11+76)/12</f>
        <v>72.333333333333329</v>
      </c>
      <c r="E28" s="51">
        <f>+(58*7+61)/12</f>
        <v>38.916666666666664</v>
      </c>
      <c r="F28" s="51">
        <f>+(75*7+79)/12</f>
        <v>50.333333333333336</v>
      </c>
    </row>
    <row r="29" spans="1:6" s="80" customFormat="1" ht="14.25" thickTop="1" thickBot="1" x14ac:dyDescent="0.25">
      <c r="A29" s="75">
        <v>1984</v>
      </c>
      <c r="B29" s="51">
        <f>+(59*7+66*5)/12</f>
        <v>61.916666666666664</v>
      </c>
      <c r="C29" s="51">
        <f>+(53)</f>
        <v>53</v>
      </c>
      <c r="D29" s="51">
        <f>+(59.5*7+66.6*5)/12</f>
        <v>62.458333333333336</v>
      </c>
      <c r="E29" s="51">
        <v>53</v>
      </c>
      <c r="F29" s="51">
        <f>+(61.9*7+69*5)/12</f>
        <v>64.858333333333334</v>
      </c>
    </row>
    <row r="30" spans="1:6" s="80" customFormat="1" ht="14.25" thickTop="1" thickBot="1" x14ac:dyDescent="0.25">
      <c r="A30" s="75">
        <v>1983</v>
      </c>
      <c r="B30" s="51">
        <f>+(39*7+49.2*5)/12</f>
        <v>43.25</v>
      </c>
      <c r="C30" s="51">
        <f>+(39*7+45*5)/12</f>
        <v>41.5</v>
      </c>
      <c r="D30" s="51">
        <f>+(40*7+49.5*5)/12</f>
        <v>43.958333333333336</v>
      </c>
      <c r="E30" s="51">
        <f>+(39*7+45*5)/12</f>
        <v>41.5</v>
      </c>
      <c r="F30" s="51">
        <f>+(41.5*7+51*5)/12</f>
        <v>45.458333333333336</v>
      </c>
    </row>
    <row r="31" spans="1:6" s="80" customFormat="1" ht="14.25" thickTop="1" thickBot="1" x14ac:dyDescent="0.25">
      <c r="A31" s="75">
        <v>1982</v>
      </c>
      <c r="B31" s="51">
        <f>+(30*6+32.5*6)/12</f>
        <v>31.25</v>
      </c>
      <c r="C31" s="51">
        <f>+(30*6+32.5*6)/12</f>
        <v>31.25</v>
      </c>
      <c r="D31" s="51">
        <f>+(31*6+32.5*6)/12</f>
        <v>31.75</v>
      </c>
      <c r="E31" s="51">
        <f>+(30*6+32.5*6)/12</f>
        <v>31.25</v>
      </c>
      <c r="F31" s="51">
        <f>+(32.3*6+34.8*6)/12</f>
        <v>33.549999999999997</v>
      </c>
    </row>
    <row r="32" spans="1:6" s="80" customFormat="1" ht="14.25" thickTop="1" thickBot="1" x14ac:dyDescent="0.25">
      <c r="A32" s="75">
        <v>1981</v>
      </c>
      <c r="B32" s="51">
        <f>+(27.5*6+30*6)/12</f>
        <v>28.75</v>
      </c>
      <c r="C32" s="51">
        <f>+(25*6+27.5*6)/12</f>
        <v>26.25</v>
      </c>
      <c r="D32" s="51">
        <f>+(28.5*6+31*6)/12</f>
        <v>29.75</v>
      </c>
      <c r="E32" s="51">
        <f>+(25*6+27.5*6)/12</f>
        <v>26.25</v>
      </c>
      <c r="F32" s="51">
        <v>32.299999999999997</v>
      </c>
    </row>
    <row r="33" spans="1:10" s="80" customFormat="1" ht="14.25" thickTop="1" thickBot="1" x14ac:dyDescent="0.25">
      <c r="A33" s="75">
        <v>1980</v>
      </c>
      <c r="B33" s="51">
        <v>22.5</v>
      </c>
      <c r="C33" s="51">
        <v>20</v>
      </c>
      <c r="D33" s="51">
        <v>23.5</v>
      </c>
      <c r="E33" s="51">
        <v>20</v>
      </c>
      <c r="F33" s="51">
        <v>24.8</v>
      </c>
    </row>
    <row r="34" spans="1:10" s="80" customFormat="1" ht="14.25" thickTop="1" thickBot="1" x14ac:dyDescent="0.25">
      <c r="A34" s="75">
        <v>1979</v>
      </c>
      <c r="B34" s="51">
        <f>+(17.4*8+20.4*4)/12</f>
        <v>18.399999999999999</v>
      </c>
      <c r="C34" s="51">
        <f>+(12*8+15*4)/12</f>
        <v>13</v>
      </c>
      <c r="D34" s="51">
        <f>+(18.2*8+21.2*4)/12</f>
        <v>19.2</v>
      </c>
      <c r="E34" s="51">
        <f>+(12.5*8+15.5*4)/12</f>
        <v>13.5</v>
      </c>
      <c r="F34" s="51">
        <f>+(19.5*8+22.5*4)/12</f>
        <v>20.5</v>
      </c>
    </row>
    <row r="35" spans="1:10" s="80" customFormat="1" ht="14.25" thickTop="1" thickBot="1" x14ac:dyDescent="0.25">
      <c r="A35" s="75">
        <v>1978</v>
      </c>
      <c r="B35" s="51">
        <f>+(10.6*3+16.4*7+17.4*2)/12</f>
        <v>15.116666666666665</v>
      </c>
      <c r="C35" s="51">
        <f>+(7.2*3+11*7+12*2)/12</f>
        <v>10.216666666666667</v>
      </c>
      <c r="D35" s="51">
        <f>+(11.3*3+17.1*7+18.2*2)/12</f>
        <v>15.833333333333336</v>
      </c>
      <c r="E35" s="51">
        <f>+(7.6*3+11.5*7+12.5*2)/12</f>
        <v>10.691666666666668</v>
      </c>
      <c r="F35" s="51">
        <f>+(12.4*3+18.5*7+19.5*2)/12</f>
        <v>17.141666666666666</v>
      </c>
    </row>
    <row r="36" spans="1:10" s="80" customFormat="1" ht="14.25" thickTop="1" thickBot="1" x14ac:dyDescent="0.25">
      <c r="A36" s="75">
        <v>1977</v>
      </c>
      <c r="B36" s="51">
        <v>10.6</v>
      </c>
      <c r="C36" s="51">
        <v>7.2</v>
      </c>
      <c r="D36" s="51">
        <v>11.3</v>
      </c>
      <c r="E36" s="51">
        <v>7.6</v>
      </c>
      <c r="F36" s="51">
        <v>12.4</v>
      </c>
    </row>
    <row r="37" spans="1:10" s="80" customFormat="1" ht="14.25" thickTop="1" thickBot="1" x14ac:dyDescent="0.25">
      <c r="A37" s="75">
        <v>1976</v>
      </c>
      <c r="B37" s="51">
        <v>9.6</v>
      </c>
      <c r="C37" s="51">
        <f>+(3.9*3+4.5*2+5+5.5+6.2*5)/12</f>
        <v>5.1833333333333336</v>
      </c>
      <c r="D37" s="51">
        <v>10.3</v>
      </c>
      <c r="E37" s="51">
        <f>+(3.9*3+4.5*2+5+5.8+6.3*2+6.6*3)/12</f>
        <v>5.3250000000000002</v>
      </c>
      <c r="F37" s="51">
        <v>11.4</v>
      </c>
    </row>
    <row r="38" spans="1:10" s="80" customFormat="1" ht="14.25" thickTop="1" thickBot="1" x14ac:dyDescent="0.25">
      <c r="A38" s="75">
        <v>1975</v>
      </c>
      <c r="B38" s="51">
        <v>7.4</v>
      </c>
      <c r="C38" s="51">
        <v>3.9</v>
      </c>
      <c r="D38" s="51">
        <v>7.4</v>
      </c>
      <c r="E38" s="51">
        <v>3.9</v>
      </c>
      <c r="F38" s="51">
        <v>7.4</v>
      </c>
    </row>
    <row r="39" spans="1:10" s="80" customFormat="1" ht="14.25" thickTop="1" thickBot="1" x14ac:dyDescent="0.25">
      <c r="A39" s="75">
        <v>1974</v>
      </c>
      <c r="B39" s="51">
        <v>7.6</v>
      </c>
      <c r="C39" s="51">
        <v>3.9</v>
      </c>
      <c r="D39" s="51">
        <v>7.6</v>
      </c>
      <c r="E39" s="51">
        <v>3.9</v>
      </c>
      <c r="F39" s="51">
        <v>7.6</v>
      </c>
    </row>
    <row r="40" spans="1:10" s="29" customFormat="1" ht="14.25" thickTop="1" thickBot="1" x14ac:dyDescent="0.25">
      <c r="A40" s="75" t="s">
        <v>201</v>
      </c>
      <c r="B40" s="51">
        <v>5.6</v>
      </c>
      <c r="C40" s="51" t="s">
        <v>5</v>
      </c>
      <c r="D40" s="51">
        <v>5.6</v>
      </c>
      <c r="E40" s="51" t="s">
        <v>5</v>
      </c>
      <c r="F40" s="51" t="s">
        <v>5</v>
      </c>
    </row>
    <row r="41" spans="1:10" s="29" customFormat="1" ht="13.5" thickTop="1" x14ac:dyDescent="0.2">
      <c r="G41" s="78"/>
    </row>
    <row r="42" spans="1:10" s="29" customFormat="1" x14ac:dyDescent="0.2">
      <c r="G42" s="78"/>
    </row>
    <row r="43" spans="1:10" s="29" customFormat="1" x14ac:dyDescent="0.2">
      <c r="A43" s="76" t="s">
        <v>203</v>
      </c>
      <c r="B43" s="77"/>
      <c r="C43" s="77"/>
      <c r="D43" s="77"/>
      <c r="E43" s="77"/>
      <c r="F43" s="77"/>
      <c r="G43" s="78"/>
      <c r="H43" s="78"/>
      <c r="I43" s="78"/>
      <c r="J43" s="78"/>
    </row>
    <row r="44" spans="1:10" s="29" customFormat="1" x14ac:dyDescent="0.2">
      <c r="A44" s="79" t="s">
        <v>204</v>
      </c>
      <c r="B44" s="77"/>
      <c r="C44" s="77"/>
      <c r="D44" s="77"/>
      <c r="E44" s="77"/>
      <c r="F44" s="77"/>
      <c r="G44" s="78"/>
    </row>
    <row r="45" spans="1:10" s="29" customFormat="1" x14ac:dyDescent="0.2">
      <c r="A45" s="79" t="s">
        <v>205</v>
      </c>
      <c r="B45" s="77"/>
      <c r="C45" s="77"/>
      <c r="D45" s="77"/>
      <c r="E45" s="77"/>
      <c r="F45" s="77"/>
      <c r="G45" s="78"/>
    </row>
    <row r="46" spans="1:10" s="29" customFormat="1" x14ac:dyDescent="0.2">
      <c r="A46" s="79" t="s">
        <v>207</v>
      </c>
      <c r="B46" s="77"/>
      <c r="C46" s="77"/>
      <c r="D46" s="77"/>
      <c r="E46" s="77"/>
      <c r="F46" s="77"/>
      <c r="G46" s="78"/>
    </row>
    <row r="47" spans="1:10" s="29" customFormat="1" x14ac:dyDescent="0.2">
      <c r="A47" s="79" t="s">
        <v>208</v>
      </c>
      <c r="B47" s="77"/>
      <c r="C47" s="77"/>
      <c r="D47" s="77"/>
      <c r="E47" s="77"/>
      <c r="F47" s="77"/>
      <c r="G47" s="78"/>
    </row>
    <row r="48" spans="1:10" s="29" customFormat="1" x14ac:dyDescent="0.2">
      <c r="A48" s="79" t="s">
        <v>209</v>
      </c>
      <c r="B48" s="77"/>
      <c r="C48" s="77"/>
      <c r="D48" s="77"/>
      <c r="E48" s="77"/>
      <c r="F48" s="77"/>
      <c r="G48" s="78"/>
    </row>
    <row r="49" spans="1:7" s="29" customFormat="1" x14ac:dyDescent="0.2">
      <c r="A49" s="79" t="s">
        <v>206</v>
      </c>
      <c r="B49" s="77"/>
      <c r="C49" s="77"/>
      <c r="D49" s="77"/>
      <c r="E49" s="77"/>
      <c r="F49" s="77"/>
      <c r="G49" s="78"/>
    </row>
    <row r="50" spans="1:7" s="29" customFormat="1" x14ac:dyDescent="0.2">
      <c r="A50" s="79"/>
      <c r="B50" s="77"/>
      <c r="C50" s="77"/>
      <c r="D50" s="77"/>
      <c r="E50" s="77"/>
      <c r="F50" s="77"/>
      <c r="G50" s="78"/>
    </row>
    <row r="51" spans="1:7" x14ac:dyDescent="0.2">
      <c r="A51" s="9"/>
      <c r="G51" s="8"/>
    </row>
    <row r="52" spans="1:7" x14ac:dyDescent="0.2">
      <c r="A52" s="9"/>
      <c r="G52" s="8"/>
    </row>
    <row r="53" spans="1:7" x14ac:dyDescent="0.2">
      <c r="B53" s="12"/>
      <c r="C53" s="9"/>
    </row>
    <row r="54" spans="1:7" x14ac:dyDescent="0.2">
      <c r="B54" s="12"/>
      <c r="C54" s="9"/>
    </row>
    <row r="55" spans="1:7" x14ac:dyDescent="0.2">
      <c r="B55" s="12"/>
      <c r="C55" s="9"/>
    </row>
    <row r="56" spans="1:7" x14ac:dyDescent="0.2">
      <c r="B56" s="12"/>
      <c r="C56" s="9"/>
    </row>
    <row r="57" spans="1:7" x14ac:dyDescent="0.2">
      <c r="B57" s="12"/>
      <c r="C57" s="9"/>
    </row>
    <row r="58" spans="1:7" x14ac:dyDescent="0.2">
      <c r="B58" s="9"/>
    </row>
    <row r="59" spans="1:7" ht="6.75" customHeight="1" x14ac:dyDescent="0.2"/>
    <row r="60" spans="1:7" ht="15" x14ac:dyDescent="0.2">
      <c r="A60" s="2"/>
    </row>
    <row r="61" spans="1:7" ht="15" x14ac:dyDescent="0.2">
      <c r="A61" s="2"/>
    </row>
    <row r="62" spans="1:7" ht="8.4499999999999993" customHeight="1" x14ac:dyDescent="0.2">
      <c r="A62" s="2"/>
      <c r="B62" s="7"/>
      <c r="C62" s="7"/>
      <c r="D62" s="7"/>
      <c r="E62" s="7"/>
      <c r="F62" s="7"/>
    </row>
    <row r="63" spans="1:7" x14ac:dyDescent="0.2">
      <c r="A63" s="3"/>
    </row>
    <row r="66" s="7" customFormat="1" ht="6.75" customHeight="1" x14ac:dyDescent="0.2"/>
    <row r="67" s="7" customFormat="1" ht="7.5" customHeight="1" x14ac:dyDescent="0.2"/>
  </sheetData>
  <mergeCells count="2">
    <mergeCell ref="A5:F5"/>
    <mergeCell ref="A6:F6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I92"/>
  <sheetViews>
    <sheetView showGridLines="0" tabSelected="1" workbookViewId="0">
      <selection activeCell="O20" sqref="O20"/>
    </sheetView>
  </sheetViews>
  <sheetFormatPr defaultRowHeight="12.75" x14ac:dyDescent="0.2"/>
  <cols>
    <col min="2" max="2" width="10.42578125" bestFit="1" customWidth="1"/>
    <col min="3" max="3" width="11.28515625" bestFit="1" customWidth="1"/>
  </cols>
  <sheetData>
    <row r="1" spans="1:9" ht="14.25" x14ac:dyDescent="0.2">
      <c r="A1" s="17"/>
      <c r="B1" s="17"/>
      <c r="C1" s="17"/>
    </row>
    <row r="2" spans="1:9" ht="15.75" x14ac:dyDescent="0.25">
      <c r="A2" s="18" t="s">
        <v>29</v>
      </c>
      <c r="B2" s="19"/>
    </row>
    <row r="3" spans="1:9" ht="15.75" x14ac:dyDescent="0.25">
      <c r="A3" s="20" t="s">
        <v>30</v>
      </c>
      <c r="B3" s="1"/>
      <c r="C3" s="1"/>
      <c r="D3" s="21"/>
    </row>
    <row r="5" spans="1:9" s="14" customFormat="1" x14ac:dyDescent="0.2">
      <c r="A5" s="14" t="s">
        <v>34</v>
      </c>
    </row>
    <row r="6" spans="1:9" s="14" customFormat="1" x14ac:dyDescent="0.2">
      <c r="A6" s="14" t="s">
        <v>33</v>
      </c>
    </row>
    <row r="7" spans="1:9" s="14" customFormat="1" x14ac:dyDescent="0.2"/>
    <row r="8" spans="1:9" s="14" customFormat="1" ht="15" x14ac:dyDescent="0.25">
      <c r="A8" s="84" t="s">
        <v>224</v>
      </c>
      <c r="B8" s="84"/>
      <c r="C8" s="84"/>
      <c r="D8" s="84"/>
      <c r="E8" s="84"/>
      <c r="F8" s="84"/>
      <c r="G8" s="84"/>
      <c r="H8" s="84"/>
      <c r="I8" s="84"/>
    </row>
    <row r="9" spans="1:9" s="14" customFormat="1" ht="12.75" customHeight="1" x14ac:dyDescent="0.2">
      <c r="A9" s="87" t="s">
        <v>35</v>
      </c>
      <c r="B9" s="87"/>
      <c r="C9" s="87"/>
      <c r="D9" s="87"/>
      <c r="E9" s="87"/>
      <c r="F9" s="87"/>
      <c r="G9" s="87"/>
      <c r="H9" s="87"/>
      <c r="I9" s="87"/>
    </row>
    <row r="10" spans="1:9" s="14" customFormat="1" x14ac:dyDescent="0.2">
      <c r="A10" s="87"/>
      <c r="B10" s="87"/>
      <c r="C10" s="87"/>
      <c r="D10" s="87"/>
      <c r="E10" s="87"/>
      <c r="F10" s="87"/>
      <c r="G10" s="87"/>
      <c r="H10" s="87"/>
      <c r="I10" s="87"/>
    </row>
    <row r="11" spans="1:9" s="14" customFormat="1" x14ac:dyDescent="0.2">
      <c r="B11" s="22"/>
      <c r="C11" s="22"/>
      <c r="D11" s="22"/>
      <c r="E11" s="22"/>
      <c r="F11" s="22"/>
      <c r="G11" s="22"/>
      <c r="H11" s="22"/>
      <c r="I11" s="22"/>
    </row>
    <row r="12" spans="1:9" s="14" customFormat="1" ht="13.5" thickBot="1" x14ac:dyDescent="0.25"/>
    <row r="13" spans="1:9" s="14" customFormat="1" ht="14.25" thickTop="1" thickBot="1" x14ac:dyDescent="0.25">
      <c r="D13" s="88" t="s">
        <v>222</v>
      </c>
      <c r="E13" s="88"/>
      <c r="F13" s="88"/>
      <c r="G13" s="88"/>
    </row>
    <row r="14" spans="1:9" s="14" customFormat="1" ht="14.25" thickTop="1" thickBot="1" x14ac:dyDescent="0.25">
      <c r="D14" s="37" t="s">
        <v>190</v>
      </c>
      <c r="E14" s="37" t="s">
        <v>191</v>
      </c>
      <c r="F14" s="37" t="s">
        <v>192</v>
      </c>
      <c r="G14" s="37" t="s">
        <v>193</v>
      </c>
    </row>
    <row r="15" spans="1:9" s="14" customFormat="1" ht="14.25" thickTop="1" thickBot="1" x14ac:dyDescent="0.25">
      <c r="A15" s="23" t="s">
        <v>36</v>
      </c>
      <c r="B15" s="23" t="s">
        <v>37</v>
      </c>
      <c r="C15" s="24" t="s">
        <v>38</v>
      </c>
      <c r="D15" s="28" t="s">
        <v>187</v>
      </c>
      <c r="E15" s="28" t="s">
        <v>187</v>
      </c>
      <c r="F15" s="28" t="s">
        <v>187</v>
      </c>
      <c r="G15" s="28" t="s">
        <v>188</v>
      </c>
    </row>
    <row r="16" spans="1:9" s="14" customFormat="1" ht="2.25" customHeight="1" thickTop="1" thickBot="1" x14ac:dyDescent="0.25">
      <c r="D16" s="29"/>
      <c r="E16" s="29"/>
      <c r="F16" s="29"/>
      <c r="G16" s="29"/>
    </row>
    <row r="17" spans="1:7" s="14" customFormat="1" ht="14.25" thickTop="1" thickBot="1" x14ac:dyDescent="0.25">
      <c r="A17" s="85">
        <v>2024</v>
      </c>
      <c r="B17" s="25">
        <v>45323</v>
      </c>
      <c r="C17" s="26" t="s">
        <v>39</v>
      </c>
      <c r="D17" s="30">
        <v>7.9900000000000006E-3</v>
      </c>
      <c r="E17" s="32">
        <v>0.16325963960000001</v>
      </c>
      <c r="F17" s="32">
        <f>IF(ISNUMBER(D17),D17,0)+IF(ISNUMBER(#REF!),#REF!,0)+IF(ISNUMBER(E17),E17,0)</f>
        <v>0.1712496396</v>
      </c>
      <c r="G17" s="33">
        <v>0.23</v>
      </c>
    </row>
    <row r="18" spans="1:7" s="14" customFormat="1" ht="14.25" thickTop="1" thickBot="1" x14ac:dyDescent="0.25">
      <c r="A18" s="86"/>
      <c r="B18" s="26" t="s">
        <v>40</v>
      </c>
      <c r="C18" s="26" t="s">
        <v>41</v>
      </c>
      <c r="D18" s="30">
        <v>7.9900000000000006E-3</v>
      </c>
      <c r="E18" s="32">
        <v>0.16325963960000001</v>
      </c>
      <c r="F18" s="32">
        <f>IF(ISNUMBER(D18),D18,0)+IF(ISNUMBER(#REF!),#REF!,0)+IF(ISNUMBER(E18),E18,0)</f>
        <v>0.1712496396</v>
      </c>
      <c r="G18" s="33">
        <v>0.23</v>
      </c>
    </row>
    <row r="19" spans="1:7" s="14" customFormat="1" ht="14.25" thickTop="1" thickBot="1" x14ac:dyDescent="0.25">
      <c r="A19" s="85">
        <v>2023</v>
      </c>
      <c r="B19" s="26" t="s">
        <v>42</v>
      </c>
      <c r="C19" s="26" t="s">
        <v>43</v>
      </c>
      <c r="D19" s="30">
        <v>7.9900000000000006E-3</v>
      </c>
      <c r="E19" s="32">
        <v>0.16325963960000001</v>
      </c>
      <c r="F19" s="32">
        <f>IF(ISNUMBER(D19),D19,0)+IF(ISNUMBER(#REF!),#REF!,0)+IF(ISNUMBER(E19),E19,0)</f>
        <v>0.1712496396</v>
      </c>
      <c r="G19" s="33">
        <v>0.23</v>
      </c>
    </row>
    <row r="20" spans="1:7" s="14" customFormat="1" ht="14.25" thickTop="1" thickBot="1" x14ac:dyDescent="0.25">
      <c r="A20" s="85"/>
      <c r="B20" s="26" t="s">
        <v>44</v>
      </c>
      <c r="C20" s="26" t="s">
        <v>45</v>
      </c>
      <c r="D20" s="30">
        <v>7.9900000000000006E-3</v>
      </c>
      <c r="E20" s="32">
        <v>0.16325963960000001</v>
      </c>
      <c r="F20" s="32">
        <f>IF(ISNUMBER(D20),D20,0)+IF(ISNUMBER(#REF!),#REF!,0)+IF(ISNUMBER(E20),E20,0)</f>
        <v>0.1712496396</v>
      </c>
      <c r="G20" s="33">
        <v>0.23</v>
      </c>
    </row>
    <row r="21" spans="1:7" s="14" customFormat="1" ht="14.25" thickTop="1" thickBot="1" x14ac:dyDescent="0.25">
      <c r="A21" s="85"/>
      <c r="B21" s="26" t="s">
        <v>46</v>
      </c>
      <c r="C21" s="26" t="s">
        <v>47</v>
      </c>
      <c r="D21" s="30">
        <v>7.9900000000000006E-3</v>
      </c>
      <c r="E21" s="34">
        <v>0.16325963960000001</v>
      </c>
      <c r="F21" s="34">
        <f>IF(ISNUMBER(D21),D21,0)+IF(ISNUMBER(#REF!),#REF!,0)+IF(ISNUMBER(E21),E21,0)</f>
        <v>0.1712496396</v>
      </c>
      <c r="G21" s="33">
        <v>0.23</v>
      </c>
    </row>
    <row r="22" spans="1:7" s="14" customFormat="1" ht="14.25" thickTop="1" thickBot="1" x14ac:dyDescent="0.25">
      <c r="A22" s="85"/>
      <c r="B22" s="26" t="s">
        <v>48</v>
      </c>
      <c r="C22" s="26" t="s">
        <v>49</v>
      </c>
      <c r="D22" s="30">
        <v>7.9900000000000006E-3</v>
      </c>
      <c r="E22" s="34">
        <v>0.13980372900000002</v>
      </c>
      <c r="F22" s="34">
        <f>IF(ISNUMBER(D22),D22,0)+IF(ISNUMBER(#REF!),#REF!,0)+IF(ISNUMBER(E22),E22,0)</f>
        <v>0.14779372900000001</v>
      </c>
      <c r="G22" s="33">
        <v>0.23</v>
      </c>
    </row>
    <row r="23" spans="1:7" s="14" customFormat="1" ht="14.25" thickTop="1" thickBot="1" x14ac:dyDescent="0.25">
      <c r="A23" s="85"/>
      <c r="B23" s="26" t="s">
        <v>50</v>
      </c>
      <c r="C23" s="26" t="s">
        <v>51</v>
      </c>
      <c r="D23" s="30">
        <v>7.9900000000000006E-3</v>
      </c>
      <c r="E23" s="34">
        <v>0.11634799999999999</v>
      </c>
      <c r="F23" s="34">
        <f>IF(ISNUMBER(D23),D23,0)+IF(ISNUMBER(#REF!),#REF!,0)+IF(ISNUMBER(E23),E23,0)</f>
        <v>0.12433799999999999</v>
      </c>
      <c r="G23" s="33">
        <v>0.23</v>
      </c>
    </row>
    <row r="24" spans="1:7" s="14" customFormat="1" ht="14.25" thickTop="1" thickBot="1" x14ac:dyDescent="0.25">
      <c r="A24" s="85"/>
      <c r="B24" s="26" t="s">
        <v>52</v>
      </c>
      <c r="C24" s="26" t="s">
        <v>53</v>
      </c>
      <c r="D24" s="30">
        <v>7.9900000000000006E-3</v>
      </c>
      <c r="E24" s="34">
        <v>9.2889005199999999E-2</v>
      </c>
      <c r="F24" s="34">
        <f>IF(ISNUMBER(D24),D24,0)+IF(ISNUMBER(#REF!),#REF!,0)+IF(ISNUMBER(E24),E24,0)</f>
        <v>0.1008790052</v>
      </c>
      <c r="G24" s="33">
        <v>0.23</v>
      </c>
    </row>
    <row r="25" spans="1:7" s="14" customFormat="1" ht="14.25" thickTop="1" thickBot="1" x14ac:dyDescent="0.25">
      <c r="A25" s="85"/>
      <c r="B25" s="26" t="s">
        <v>54</v>
      </c>
      <c r="C25" s="26" t="s">
        <v>55</v>
      </c>
      <c r="D25" s="30">
        <v>7.9900000000000006E-3</v>
      </c>
      <c r="E25" s="30">
        <v>6.9433094600000009E-2</v>
      </c>
      <c r="F25" s="32">
        <f>IF(ISNUMBER(D25),D25,0)+IF(ISNUMBER(#REF!),#REF!,0)+IF(ISNUMBER(E25),E25,0)</f>
        <v>7.7423094600000006E-2</v>
      </c>
      <c r="G25" s="33">
        <v>0.23</v>
      </c>
    </row>
    <row r="26" spans="1:7" s="14" customFormat="1" ht="14.25" thickTop="1" thickBot="1" x14ac:dyDescent="0.25">
      <c r="A26" s="85"/>
      <c r="B26" s="26" t="s">
        <v>56</v>
      </c>
      <c r="C26" s="26" t="s">
        <v>57</v>
      </c>
      <c r="D26" s="30">
        <v>7.9900000000000006E-3</v>
      </c>
      <c r="E26" s="30">
        <v>6.9433094600000009E-2</v>
      </c>
      <c r="F26" s="32">
        <f>IF(ISNUMBER(D26),D26,0)+IF(ISNUMBER(#REF!),#REF!,0)+IF(ISNUMBER(E26),E26,0)</f>
        <v>7.7423094600000006E-2</v>
      </c>
      <c r="G26" s="33">
        <v>0.23</v>
      </c>
    </row>
    <row r="27" spans="1:7" s="14" customFormat="1" ht="14.25" thickTop="1" thickBot="1" x14ac:dyDescent="0.25">
      <c r="A27" s="85"/>
      <c r="B27" s="26" t="s">
        <v>58</v>
      </c>
      <c r="C27" s="26" t="s">
        <v>59</v>
      </c>
      <c r="D27" s="30">
        <v>7.9900000000000006E-3</v>
      </c>
      <c r="E27" s="30">
        <v>6.9433094600000009E-2</v>
      </c>
      <c r="F27" s="32">
        <f>IF(ISNUMBER(D27),D27,0)+IF(ISNUMBER(#REF!),#REF!,0)+IF(ISNUMBER(E27),E27,0)</f>
        <v>7.7423094600000006E-2</v>
      </c>
      <c r="G27" s="33">
        <v>0.23</v>
      </c>
    </row>
    <row r="28" spans="1:7" s="14" customFormat="1" ht="14.25" thickTop="1" thickBot="1" x14ac:dyDescent="0.25">
      <c r="A28" s="85"/>
      <c r="B28" s="26" t="s">
        <v>60</v>
      </c>
      <c r="C28" s="26" t="s">
        <v>61</v>
      </c>
      <c r="D28" s="30">
        <v>7.9900000000000006E-3</v>
      </c>
      <c r="E28" s="30">
        <v>6.9433094600000009E-2</v>
      </c>
      <c r="F28" s="32">
        <f>IF(ISNUMBER(D28),D28,0)+IF(ISNUMBER(#REF!),#REF!,0)+IF(ISNUMBER(E28),E28,0)</f>
        <v>7.7423094600000006E-2</v>
      </c>
      <c r="G28" s="33">
        <v>0.23</v>
      </c>
    </row>
    <row r="29" spans="1:7" s="14" customFormat="1" ht="14.25" thickTop="1" thickBot="1" x14ac:dyDescent="0.25">
      <c r="A29" s="85"/>
      <c r="B29" s="26" t="s">
        <v>62</v>
      </c>
      <c r="C29" s="26" t="s">
        <v>63</v>
      </c>
      <c r="D29" s="30">
        <v>7.9900000000000006E-3</v>
      </c>
      <c r="E29" s="30">
        <v>6.9433094600000009E-2</v>
      </c>
      <c r="F29" s="32">
        <f>IF(ISNUMBER(D29),D29,0)+IF(ISNUMBER(#REF!),#REF!,0)+IF(ISNUMBER(E29),E29,0)</f>
        <v>7.7423094600000006E-2</v>
      </c>
      <c r="G29" s="33">
        <v>0.23</v>
      </c>
    </row>
    <row r="30" spans="1:7" s="14" customFormat="1" ht="14.25" thickTop="1" thickBot="1" x14ac:dyDescent="0.25">
      <c r="A30" s="86"/>
      <c r="B30" s="26" t="s">
        <v>64</v>
      </c>
      <c r="C30" s="26" t="s">
        <v>64</v>
      </c>
      <c r="D30" s="30">
        <v>7.9900000000000006E-3</v>
      </c>
      <c r="E30" s="30">
        <v>6.9433094600000009E-2</v>
      </c>
      <c r="F30" s="32">
        <f>IF(ISNUMBER(D30),D30,0)+IF(ISNUMBER(#REF!),#REF!,0)+IF(ISNUMBER(E30),E30,0)</f>
        <v>7.7423094600000006E-2</v>
      </c>
      <c r="G30" s="33">
        <v>0.23</v>
      </c>
    </row>
    <row r="31" spans="1:7" s="14" customFormat="1" ht="14.25" thickTop="1" thickBot="1" x14ac:dyDescent="0.25">
      <c r="A31" s="83">
        <v>2022</v>
      </c>
      <c r="B31" s="26" t="s">
        <v>65</v>
      </c>
      <c r="C31" s="26" t="s">
        <v>66</v>
      </c>
      <c r="D31" s="30">
        <v>7.9900000000000006E-3</v>
      </c>
      <c r="E31" s="30">
        <v>6.9433094600000009E-2</v>
      </c>
      <c r="F31" s="32">
        <f>IF(ISNUMBER(D31),D31,0)+IF(ISNUMBER(#REF!),#REF!,0)+IF(ISNUMBER(E31),E31,0)</f>
        <v>7.7423094600000006E-2</v>
      </c>
      <c r="G31" s="33">
        <v>0.23</v>
      </c>
    </row>
    <row r="32" spans="1:7" s="14" customFormat="1" ht="14.25" thickTop="1" thickBot="1" x14ac:dyDescent="0.25">
      <c r="A32" s="83"/>
      <c r="B32" s="26" t="s">
        <v>67</v>
      </c>
      <c r="C32" s="26" t="s">
        <v>68</v>
      </c>
      <c r="D32" s="30">
        <v>7.9900000000000006E-3</v>
      </c>
      <c r="E32" s="30">
        <v>6.9433094600000009E-2</v>
      </c>
      <c r="F32" s="32">
        <f>IF(ISNUMBER(D32),D32,0)+IF(ISNUMBER(#REF!),#REF!,0)+IF(ISNUMBER(E32),E32,0)</f>
        <v>7.7423094600000006E-2</v>
      </c>
      <c r="G32" s="33">
        <v>0.23</v>
      </c>
    </row>
    <row r="33" spans="1:7" s="14" customFormat="1" ht="14.25" thickTop="1" thickBot="1" x14ac:dyDescent="0.25">
      <c r="A33" s="83"/>
      <c r="B33" s="26" t="s">
        <v>69</v>
      </c>
      <c r="C33" s="26" t="s">
        <v>70</v>
      </c>
      <c r="D33" s="30">
        <v>7.9900000000000006E-3</v>
      </c>
      <c r="E33" s="30">
        <v>6.9433094600000009E-2</v>
      </c>
      <c r="F33" s="32">
        <f>IF(ISNUMBER(D33),D33,0)+IF(ISNUMBER(#REF!),#REF!,0)+IF(ISNUMBER(E33),E33,0)</f>
        <v>7.7423094600000006E-2</v>
      </c>
      <c r="G33" s="33">
        <v>0.23</v>
      </c>
    </row>
    <row r="34" spans="1:7" s="14" customFormat="1" ht="14.25" thickTop="1" thickBot="1" x14ac:dyDescent="0.25">
      <c r="A34" s="83"/>
      <c r="B34" s="26" t="s">
        <v>71</v>
      </c>
      <c r="C34" s="26" t="s">
        <v>72</v>
      </c>
      <c r="D34" s="30">
        <v>7.9900000000000006E-3</v>
      </c>
      <c r="E34" s="30">
        <v>6.9433094600000009E-2</v>
      </c>
      <c r="F34" s="32">
        <f>IF(ISNUMBER(D34),D34,0)+IF(ISNUMBER(#REF!),#REF!,0)+IF(ISNUMBER(E34),E34,0)</f>
        <v>7.7423094600000006E-2</v>
      </c>
      <c r="G34" s="33">
        <v>0.23</v>
      </c>
    </row>
    <row r="35" spans="1:7" s="14" customFormat="1" ht="14.25" thickTop="1" thickBot="1" x14ac:dyDescent="0.25">
      <c r="A35" s="83"/>
      <c r="B35" s="26" t="s">
        <v>73</v>
      </c>
      <c r="C35" s="26" t="s">
        <v>74</v>
      </c>
      <c r="D35" s="30">
        <v>7.9900000000000006E-3</v>
      </c>
      <c r="E35" s="30">
        <v>6.9433094600000009E-2</v>
      </c>
      <c r="F35" s="32">
        <f>IF(ISNUMBER(D35),D35,0)+IF(ISNUMBER(#REF!),#REF!,0)+IF(ISNUMBER(E35),E35,0)</f>
        <v>7.7423094600000006E-2</v>
      </c>
      <c r="G35" s="33">
        <v>0.23</v>
      </c>
    </row>
    <row r="36" spans="1:7" s="14" customFormat="1" ht="14.25" thickTop="1" thickBot="1" x14ac:dyDescent="0.25">
      <c r="A36" s="83"/>
      <c r="B36" s="26" t="s">
        <v>75</v>
      </c>
      <c r="C36" s="26" t="s">
        <v>76</v>
      </c>
      <c r="D36" s="30">
        <v>7.9900000000000006E-3</v>
      </c>
      <c r="E36" s="32">
        <v>6.9433094600000009E-2</v>
      </c>
      <c r="F36" s="32">
        <f>IF(ISNUMBER(D36),D36,0)+IF(ISNUMBER(#REF!),#REF!,0)+IF(ISNUMBER(E36),E36,0)</f>
        <v>7.7423094600000006E-2</v>
      </c>
      <c r="G36" s="33">
        <v>0.23</v>
      </c>
    </row>
    <row r="37" spans="1:7" s="14" customFormat="1" ht="14.25" thickTop="1" thickBot="1" x14ac:dyDescent="0.25">
      <c r="A37" s="83"/>
      <c r="B37" s="26" t="s">
        <v>77</v>
      </c>
      <c r="C37" s="26" t="s">
        <v>78</v>
      </c>
      <c r="D37" s="30">
        <v>7.9900000000000006E-3</v>
      </c>
      <c r="E37" s="30">
        <v>6.9433094600000009E-2</v>
      </c>
      <c r="F37" s="32">
        <f>IF(ISNUMBER(D37),D37,0)+IF(ISNUMBER(#REF!),#REF!,0)+IF(ISNUMBER(E37),E37,0)</f>
        <v>7.7423094600000006E-2</v>
      </c>
      <c r="G37" s="33">
        <v>0.23</v>
      </c>
    </row>
    <row r="38" spans="1:7" s="14" customFormat="1" ht="14.25" thickTop="1" thickBot="1" x14ac:dyDescent="0.25">
      <c r="A38" s="83"/>
      <c r="B38" s="26" t="s">
        <v>79</v>
      </c>
      <c r="C38" s="26" t="s">
        <v>80</v>
      </c>
      <c r="D38" s="30">
        <v>7.9900000000000006E-3</v>
      </c>
      <c r="E38" s="32">
        <v>6.9433094600000009E-2</v>
      </c>
      <c r="F38" s="32">
        <f>IF(ISNUMBER(D38),D38,0)+IF(ISNUMBER(#REF!),#REF!,0)+IF(ISNUMBER(E38),E38,0)</f>
        <v>7.7423094600000006E-2</v>
      </c>
      <c r="G38" s="33">
        <v>0.23</v>
      </c>
    </row>
    <row r="39" spans="1:7" s="14" customFormat="1" ht="14.25" thickTop="1" thickBot="1" x14ac:dyDescent="0.25">
      <c r="A39" s="83"/>
      <c r="B39" s="26" t="s">
        <v>81</v>
      </c>
      <c r="C39" s="26" t="s">
        <v>82</v>
      </c>
      <c r="D39" s="30">
        <v>7.9900000000000006E-3</v>
      </c>
      <c r="E39" s="32">
        <v>6.9433094600000009E-2</v>
      </c>
      <c r="F39" s="32">
        <f>IF(ISNUMBER(D39),D39,0)+IF(ISNUMBER(#REF!),#REF!,0)+IF(ISNUMBER(E39),E39,0)</f>
        <v>7.7423094600000006E-2</v>
      </c>
      <c r="G39" s="33">
        <v>0.23</v>
      </c>
    </row>
    <row r="40" spans="1:7" s="14" customFormat="1" ht="14.25" thickTop="1" thickBot="1" x14ac:dyDescent="0.25">
      <c r="A40" s="83"/>
      <c r="B40" s="26" t="s">
        <v>83</v>
      </c>
      <c r="C40" s="26" t="s">
        <v>84</v>
      </c>
      <c r="D40" s="30">
        <v>7.9900000000000006E-3</v>
      </c>
      <c r="E40" s="32">
        <v>6.9433094600000009E-2</v>
      </c>
      <c r="F40" s="32">
        <f>IF(ISNUMBER(D40),D40,0)+IF(ISNUMBER(#REF!),#REF!,0)+IF(ISNUMBER(E40),E40,0)</f>
        <v>7.7423094600000006E-2</v>
      </c>
      <c r="G40" s="33">
        <v>0.23</v>
      </c>
    </row>
    <row r="41" spans="1:7" s="14" customFormat="1" ht="14.25" thickTop="1" thickBot="1" x14ac:dyDescent="0.25">
      <c r="A41" s="83"/>
      <c r="B41" s="26" t="s">
        <v>85</v>
      </c>
      <c r="C41" s="26" t="s">
        <v>86</v>
      </c>
      <c r="D41" s="30">
        <v>7.9900000000000006E-3</v>
      </c>
      <c r="E41" s="32">
        <v>6.9433094600000009E-2</v>
      </c>
      <c r="F41" s="32">
        <f>IF(ISNUMBER(D41),D41,0)+IF(ISNUMBER(#REF!),#REF!,0)+IF(ISNUMBER(E41),E41,0)</f>
        <v>7.7423094600000006E-2</v>
      </c>
      <c r="G41" s="33">
        <v>0.23</v>
      </c>
    </row>
    <row r="42" spans="1:7" s="14" customFormat="1" ht="14.25" thickTop="1" thickBot="1" x14ac:dyDescent="0.25">
      <c r="A42" s="83"/>
      <c r="B42" s="26" t="s">
        <v>87</v>
      </c>
      <c r="C42" s="26" t="s">
        <v>88</v>
      </c>
      <c r="D42" s="30">
        <v>7.9900000000000006E-3</v>
      </c>
      <c r="E42" s="32">
        <v>6.9433094600000009E-2</v>
      </c>
      <c r="F42" s="32">
        <f>IF(ISNUMBER(D42),D42,0)+IF(ISNUMBER(#REF!),#REF!,0)+IF(ISNUMBER(E42),E42,0)</f>
        <v>7.7423094600000006E-2</v>
      </c>
      <c r="G42" s="33">
        <v>0.23</v>
      </c>
    </row>
    <row r="43" spans="1:7" s="14" customFormat="1" ht="14.25" thickTop="1" thickBot="1" x14ac:dyDescent="0.25">
      <c r="A43" s="83"/>
      <c r="B43" s="26" t="s">
        <v>89</v>
      </c>
      <c r="C43" s="26" t="s">
        <v>90</v>
      </c>
      <c r="D43" s="30">
        <v>7.9900000000000006E-3</v>
      </c>
      <c r="E43" s="32">
        <v>6.9433094600000009E-2</v>
      </c>
      <c r="F43" s="32">
        <f>IF(ISNUMBER(D43),D43,0)+IF(ISNUMBER(#REF!),#REF!,0)+IF(ISNUMBER(E43),E43,0)</f>
        <v>7.7423094600000006E-2</v>
      </c>
      <c r="G43" s="33">
        <v>0.23</v>
      </c>
    </row>
    <row r="44" spans="1:7" s="14" customFormat="1" ht="14.25" thickTop="1" thickBot="1" x14ac:dyDescent="0.25">
      <c r="A44" s="83"/>
      <c r="B44" s="26" t="s">
        <v>91</v>
      </c>
      <c r="C44" s="26" t="s">
        <v>92</v>
      </c>
      <c r="D44" s="30">
        <v>7.9900000000000006E-3</v>
      </c>
      <c r="E44" s="32">
        <v>6.9433094600000009E-2</v>
      </c>
      <c r="F44" s="32">
        <f>IF(ISNUMBER(D44),D44,0)+IF(ISNUMBER(#REF!),#REF!,0)+IF(ISNUMBER(E44),E44,0)</f>
        <v>7.7423094600000006E-2</v>
      </c>
      <c r="G44" s="33">
        <v>0.23</v>
      </c>
    </row>
    <row r="45" spans="1:7" s="14" customFormat="1" ht="14.25" thickTop="1" thickBot="1" x14ac:dyDescent="0.25">
      <c r="A45" s="83"/>
      <c r="B45" s="26" t="s">
        <v>93</v>
      </c>
      <c r="C45" s="26" t="s">
        <v>94</v>
      </c>
      <c r="D45" s="30">
        <v>7.9900000000000006E-3</v>
      </c>
      <c r="E45" s="32">
        <v>6.9433094600000009E-2</v>
      </c>
      <c r="F45" s="32">
        <f>IF(ISNUMBER(D45),D45,0)+IF(ISNUMBER(#REF!),#REF!,0)+IF(ISNUMBER(E45),E45,0)</f>
        <v>7.7423094600000006E-2</v>
      </c>
      <c r="G45" s="33">
        <v>0.23</v>
      </c>
    </row>
    <row r="46" spans="1:7" s="14" customFormat="1" ht="14.25" thickTop="1" thickBot="1" x14ac:dyDescent="0.25">
      <c r="A46" s="83"/>
      <c r="B46" s="26" t="s">
        <v>95</v>
      </c>
      <c r="C46" s="26" t="s">
        <v>96</v>
      </c>
      <c r="D46" s="30">
        <v>7.9900000000000006E-3</v>
      </c>
      <c r="E46" s="32">
        <v>6.9433094600000009E-2</v>
      </c>
      <c r="F46" s="32">
        <f>IF(ISNUMBER(D46),D46,0)+IF(ISNUMBER(#REF!),#REF!,0)+IF(ISNUMBER(E46),E46,0)</f>
        <v>7.7423094600000006E-2</v>
      </c>
      <c r="G46" s="33">
        <v>0.23</v>
      </c>
    </row>
    <row r="47" spans="1:7" s="14" customFormat="1" ht="14.25" thickTop="1" thickBot="1" x14ac:dyDescent="0.25">
      <c r="A47" s="83"/>
      <c r="B47" s="26" t="s">
        <v>97</v>
      </c>
      <c r="C47" s="26" t="s">
        <v>98</v>
      </c>
      <c r="D47" s="30">
        <v>7.9900000000000006E-3</v>
      </c>
      <c r="E47" s="32">
        <v>6.9433094600000009E-2</v>
      </c>
      <c r="F47" s="32">
        <f>IF(ISNUMBER(D47),D47,0)+IF(ISNUMBER(#REF!),#REF!,0)+IF(ISNUMBER(E47),E47,0)</f>
        <v>7.7423094600000006E-2</v>
      </c>
      <c r="G47" s="33">
        <v>0.23</v>
      </c>
    </row>
    <row r="48" spans="1:7" s="14" customFormat="1" ht="14.25" thickTop="1" thickBot="1" x14ac:dyDescent="0.25">
      <c r="A48" s="83"/>
      <c r="B48" s="26" t="s">
        <v>99</v>
      </c>
      <c r="C48" s="26" t="s">
        <v>100</v>
      </c>
      <c r="D48" s="30">
        <v>7.9900000000000006E-3</v>
      </c>
      <c r="E48" s="32">
        <v>6.9433094600000009E-2</v>
      </c>
      <c r="F48" s="32">
        <f>IF(ISNUMBER(D48),D48,0)+IF(ISNUMBER(#REF!),#REF!,0)+IF(ISNUMBER(E48),E48,0)</f>
        <v>7.7423094600000006E-2</v>
      </c>
      <c r="G48" s="33">
        <v>0.23</v>
      </c>
    </row>
    <row r="49" spans="1:7" s="14" customFormat="1" ht="14.25" thickTop="1" thickBot="1" x14ac:dyDescent="0.25">
      <c r="A49" s="83"/>
      <c r="B49" s="26" t="s">
        <v>101</v>
      </c>
      <c r="C49" s="26" t="s">
        <v>102</v>
      </c>
      <c r="D49" s="30">
        <v>7.9900000000000006E-3</v>
      </c>
      <c r="E49" s="32">
        <v>6.9433094600000009E-2</v>
      </c>
      <c r="F49" s="32">
        <f>IF(ISNUMBER(D49),D49,0)+IF(ISNUMBER(#REF!),#REF!,0)+IF(ISNUMBER(E49),E49,0)</f>
        <v>7.7423094600000006E-2</v>
      </c>
      <c r="G49" s="33">
        <v>0.23</v>
      </c>
    </row>
    <row r="50" spans="1:7" s="14" customFormat="1" ht="14.25" thickTop="1" thickBot="1" x14ac:dyDescent="0.25">
      <c r="A50" s="83"/>
      <c r="B50" s="26" t="s">
        <v>103</v>
      </c>
      <c r="C50" s="26" t="s">
        <v>104</v>
      </c>
      <c r="D50" s="30">
        <v>7.9900000000000006E-3</v>
      </c>
      <c r="E50" s="32">
        <v>6.9433094600000009E-2</v>
      </c>
      <c r="F50" s="32">
        <f>IF(ISNUMBER(D50),D50,0)+IF(ISNUMBER(#REF!),#REF!,0)+IF(ISNUMBER(E50),E50,0)</f>
        <v>7.7423094600000006E-2</v>
      </c>
      <c r="G50" s="33">
        <v>0.23</v>
      </c>
    </row>
    <row r="51" spans="1:7" s="14" customFormat="1" ht="14.25" thickTop="1" thickBot="1" x14ac:dyDescent="0.25">
      <c r="A51" s="83"/>
      <c r="B51" s="26" t="s">
        <v>105</v>
      </c>
      <c r="C51" s="26" t="s">
        <v>106</v>
      </c>
      <c r="D51" s="30">
        <v>7.9900000000000006E-3</v>
      </c>
      <c r="E51" s="32">
        <v>6.9433094600000009E-2</v>
      </c>
      <c r="F51" s="32">
        <f>IF(ISNUMBER(D51),D51,0)+IF(ISNUMBER(#REF!),#REF!,0)+IF(ISNUMBER(E51),E51,0)</f>
        <v>7.7423094600000006E-2</v>
      </c>
      <c r="G51" s="33">
        <v>0.23</v>
      </c>
    </row>
    <row r="52" spans="1:7" s="14" customFormat="1" ht="14.25" thickTop="1" thickBot="1" x14ac:dyDescent="0.25">
      <c r="A52" s="83"/>
      <c r="B52" s="26" t="s">
        <v>107</v>
      </c>
      <c r="C52" s="26" t="s">
        <v>108</v>
      </c>
      <c r="D52" s="30">
        <v>7.9900000000000006E-3</v>
      </c>
      <c r="E52" s="32">
        <v>6.9433094600000009E-2</v>
      </c>
      <c r="F52" s="32">
        <f>IF(ISNUMBER(D52),D52,0)+IF(ISNUMBER(#REF!),#REF!,0)+IF(ISNUMBER(E52),E52,0)</f>
        <v>7.7423094600000006E-2</v>
      </c>
      <c r="G52" s="33">
        <v>0.23</v>
      </c>
    </row>
    <row r="53" spans="1:7" s="14" customFormat="1" ht="14.25" thickTop="1" thickBot="1" x14ac:dyDescent="0.25">
      <c r="A53" s="83"/>
      <c r="B53" s="26" t="s">
        <v>109</v>
      </c>
      <c r="C53" s="26" t="s">
        <v>110</v>
      </c>
      <c r="D53" s="30">
        <v>7.9900000000000006E-3</v>
      </c>
      <c r="E53" s="32">
        <v>6.9433094600000009E-2</v>
      </c>
      <c r="F53" s="32">
        <f>IF(ISNUMBER(D53),D53,0)+IF(ISNUMBER(#REF!),#REF!,0)+IF(ISNUMBER(E53),E53,0)</f>
        <v>7.7423094600000006E-2</v>
      </c>
      <c r="G53" s="33">
        <v>0.23</v>
      </c>
    </row>
    <row r="54" spans="1:7" s="14" customFormat="1" ht="14.25" thickTop="1" thickBot="1" x14ac:dyDescent="0.25">
      <c r="A54" s="83">
        <v>2021</v>
      </c>
      <c r="B54" s="26" t="s">
        <v>111</v>
      </c>
      <c r="C54" s="26" t="s">
        <v>112</v>
      </c>
      <c r="D54" s="30">
        <v>7.9900000000000006E-3</v>
      </c>
      <c r="E54" s="32">
        <v>6.9433094600000009E-2</v>
      </c>
      <c r="F54" s="32">
        <f>IF(ISNUMBER(D54),D54,0)+IF(ISNUMBER(#REF!),#REF!,0)+IF(ISNUMBER(E54),E54,0)</f>
        <v>7.7423094600000006E-2</v>
      </c>
      <c r="G54" s="33">
        <v>0.23</v>
      </c>
    </row>
    <row r="55" spans="1:7" s="14" customFormat="1" ht="14.25" thickTop="1" thickBot="1" x14ac:dyDescent="0.25">
      <c r="A55" s="83"/>
      <c r="B55" s="26" t="s">
        <v>113</v>
      </c>
      <c r="C55" s="26" t="s">
        <v>114</v>
      </c>
      <c r="D55" s="30">
        <v>7.9900000000000006E-3</v>
      </c>
      <c r="E55" s="34">
        <v>6.9433094600000009E-2</v>
      </c>
      <c r="F55" s="34">
        <f>IF(ISNUMBER(D55),D55,0)+IF(ISNUMBER(#REF!),#REF!,0)+IF(ISNUMBER(E55),E55,0)</f>
        <v>7.7423094600000006E-2</v>
      </c>
      <c r="G55" s="33">
        <v>0.23</v>
      </c>
    </row>
    <row r="56" spans="1:7" s="14" customFormat="1" ht="14.25" thickTop="1" thickBot="1" x14ac:dyDescent="0.25">
      <c r="A56" s="89">
        <v>2020</v>
      </c>
      <c r="B56" s="26" t="s">
        <v>115</v>
      </c>
      <c r="C56" s="26" t="s">
        <v>116</v>
      </c>
      <c r="D56" s="30">
        <v>7.9900000000000006E-3</v>
      </c>
      <c r="E56" s="34">
        <v>6.8556509399999993E-2</v>
      </c>
      <c r="F56" s="34">
        <f>IF(ISNUMBER(D56),D56,0)+IF(ISNUMBER(#REF!),#REF!,0)+IF(ISNUMBER(E56),E56,0)</f>
        <v>7.654650939999999E-2</v>
      </c>
      <c r="G56" s="33">
        <v>0.23</v>
      </c>
    </row>
    <row r="57" spans="1:7" s="14" customFormat="1" ht="14.25" thickTop="1" thickBot="1" x14ac:dyDescent="0.25">
      <c r="A57" s="90"/>
      <c r="B57" s="26" t="s">
        <v>117</v>
      </c>
      <c r="C57" s="26" t="s">
        <v>118</v>
      </c>
      <c r="D57" s="30">
        <v>7.9900000000000006E-3</v>
      </c>
      <c r="E57" s="32">
        <v>3.6979124000000002E-2</v>
      </c>
      <c r="F57" s="32">
        <f>IF(ISNUMBER(D57),D57,0)+IF(ISNUMBER(#REF!),#REF!,0)+IF(ISNUMBER(E57),E57,0)</f>
        <v>4.4969123999999999E-2</v>
      </c>
      <c r="G57" s="33">
        <v>0.23</v>
      </c>
    </row>
    <row r="58" spans="1:7" s="14" customFormat="1" ht="14.25" thickTop="1" thickBot="1" x14ac:dyDescent="0.25">
      <c r="A58" s="27">
        <v>2019</v>
      </c>
      <c r="B58" s="26" t="s">
        <v>119</v>
      </c>
      <c r="C58" s="26" t="s">
        <v>120</v>
      </c>
      <c r="D58" s="30">
        <v>7.9900000000000006E-3</v>
      </c>
      <c r="E58" s="35">
        <v>3.6979124000000002E-2</v>
      </c>
      <c r="F58" s="35">
        <f>IF(ISNUMBER(D58),D58,0)+IF(ISNUMBER(#REF!),#REF!,0)+IF(ISNUMBER(E58),E58,0)</f>
        <v>4.4969123999999999E-2</v>
      </c>
      <c r="G58" s="33">
        <v>0.23</v>
      </c>
    </row>
    <row r="59" spans="1:7" s="14" customFormat="1" ht="14.25" thickTop="1" thickBot="1" x14ac:dyDescent="0.25">
      <c r="A59" s="27">
        <v>2018</v>
      </c>
      <c r="B59" s="26" t="s">
        <v>121</v>
      </c>
      <c r="C59" s="26" t="s">
        <v>122</v>
      </c>
      <c r="D59" s="30">
        <v>7.9900000000000006E-3</v>
      </c>
      <c r="E59" s="32">
        <f>19.88281/1000</f>
        <v>1.9882810000000001E-2</v>
      </c>
      <c r="F59" s="32">
        <f>IF(ISNUMBER(D59),D59,0)+IF(ISNUMBER(#REF!),#REF!,0)+IF(ISNUMBER(E59),E59,0)</f>
        <v>2.7872810000000001E-2</v>
      </c>
      <c r="G59" s="33">
        <v>0.23</v>
      </c>
    </row>
    <row r="60" spans="1:7" s="14" customFormat="1" ht="14.25" thickTop="1" thickBot="1" x14ac:dyDescent="0.25">
      <c r="A60" s="27">
        <v>2017</v>
      </c>
      <c r="B60" s="26" t="s">
        <v>123</v>
      </c>
      <c r="C60" s="26" t="s">
        <v>124</v>
      </c>
      <c r="D60" s="30">
        <v>7.9900000000000006E-3</v>
      </c>
      <c r="E60" s="35">
        <f>19.88281/1000</f>
        <v>1.9882810000000001E-2</v>
      </c>
      <c r="F60" s="35">
        <f>IF(ISNUMBER(D60),D60,0)+IF(ISNUMBER(#REF!),#REF!,0)+IF(ISNUMBER(E60),E60,0)</f>
        <v>2.7872810000000001E-2</v>
      </c>
      <c r="G60" s="33">
        <v>0.23</v>
      </c>
    </row>
    <row r="61" spans="1:7" s="14" customFormat="1" ht="14.25" thickTop="1" thickBot="1" x14ac:dyDescent="0.25">
      <c r="A61" s="83">
        <v>2016</v>
      </c>
      <c r="B61" s="26" t="s">
        <v>125</v>
      </c>
      <c r="C61" s="26" t="s">
        <v>126</v>
      </c>
      <c r="D61" s="30">
        <v>7.9900000000000006E-3</v>
      </c>
      <c r="E61" s="32">
        <v>1.9360341999999999E-2</v>
      </c>
      <c r="F61" s="32">
        <f>IF(ISNUMBER(D61),D61,0)+IF(ISNUMBER(#REF!),#REF!,0)+IF(ISNUMBER(E61),E61,0)</f>
        <v>2.7350342E-2</v>
      </c>
      <c r="G61" s="33">
        <v>0.23</v>
      </c>
    </row>
    <row r="62" spans="1:7" s="14" customFormat="1" ht="14.25" thickTop="1" thickBot="1" x14ac:dyDescent="0.25">
      <c r="A62" s="83"/>
      <c r="B62" s="26" t="s">
        <v>127</v>
      </c>
      <c r="C62" s="26" t="s">
        <v>128</v>
      </c>
      <c r="D62" s="30">
        <v>7.9900000000000006E-3</v>
      </c>
      <c r="E62" s="32">
        <v>1.9360341999999999E-2</v>
      </c>
      <c r="F62" s="32">
        <f>IF(ISNUMBER(D62),D62,0)+IF(ISNUMBER(#REF!),#REF!,0)+IF(ISNUMBER(E62),E62,0)</f>
        <v>2.7350342E-2</v>
      </c>
      <c r="G62" s="33">
        <v>0.23</v>
      </c>
    </row>
    <row r="63" spans="1:7" s="14" customFormat="1" ht="14.25" thickTop="1" thickBot="1" x14ac:dyDescent="0.25">
      <c r="A63" s="83"/>
      <c r="B63" s="26" t="s">
        <v>129</v>
      </c>
      <c r="C63" s="26" t="s">
        <v>130</v>
      </c>
      <c r="D63" s="30">
        <v>7.9900000000000006E-3</v>
      </c>
      <c r="E63" s="32">
        <v>1.9360341999999999E-2</v>
      </c>
      <c r="F63" s="32">
        <f>IF(ISNUMBER(D63),D63,0)+IF(ISNUMBER(#REF!),#REF!,0)+IF(ISNUMBER(E63),E63,0)</f>
        <v>2.7350342E-2</v>
      </c>
      <c r="G63" s="33">
        <v>0.23</v>
      </c>
    </row>
    <row r="64" spans="1:7" s="14" customFormat="1" ht="14.25" thickTop="1" thickBot="1" x14ac:dyDescent="0.25">
      <c r="A64" s="83"/>
      <c r="B64" s="26" t="s">
        <v>131</v>
      </c>
      <c r="C64" s="26" t="s">
        <v>132</v>
      </c>
      <c r="D64" s="30">
        <v>7.9900000000000006E-3</v>
      </c>
      <c r="E64" s="35">
        <f>19.360342/1000</f>
        <v>1.9360341999999999E-2</v>
      </c>
      <c r="F64" s="35">
        <f>IF(ISNUMBER(D64),D64,0)+IF(ISNUMBER(#REF!),#REF!,0)+IF(ISNUMBER(E64),E64,0)</f>
        <v>2.7350342E-2</v>
      </c>
      <c r="G64" s="33">
        <v>0.23</v>
      </c>
    </row>
    <row r="65" spans="1:7" s="14" customFormat="1" ht="14.25" thickTop="1" thickBot="1" x14ac:dyDescent="0.25">
      <c r="A65" s="27">
        <v>2015</v>
      </c>
      <c r="B65" s="26" t="s">
        <v>133</v>
      </c>
      <c r="C65" s="26" t="s">
        <v>134</v>
      </c>
      <c r="D65" s="30">
        <v>7.9900000000000006E-3</v>
      </c>
      <c r="E65" s="35">
        <f>14.774234/1000</f>
        <v>1.4774234000000001E-2</v>
      </c>
      <c r="F65" s="35">
        <f>IF(ISNUMBER(D65),D65,0)+IF(ISNUMBER(#REF!),#REF!,0)+IF(ISNUMBER(E65),E65,0)</f>
        <v>2.2764234000000001E-2</v>
      </c>
      <c r="G65" s="33">
        <v>0.23</v>
      </c>
    </row>
    <row r="66" spans="1:7" s="14" customFormat="1" ht="14.25" thickTop="1" thickBot="1" x14ac:dyDescent="0.25">
      <c r="A66" s="27">
        <v>2014</v>
      </c>
      <c r="B66" s="26" t="s">
        <v>135</v>
      </c>
      <c r="C66" s="26" t="s">
        <v>136</v>
      </c>
      <c r="D66" s="30">
        <v>7.9900000000000006E-3</v>
      </c>
      <c r="E66" s="31" t="s">
        <v>189</v>
      </c>
      <c r="F66" s="32">
        <f>IF(ISNUMBER(D66),D66,0)+IF(ISNUMBER(#REF!),#REF!,0)+IF(ISNUMBER(E66),E66,0)</f>
        <v>7.9900000000000006E-3</v>
      </c>
      <c r="G66" s="33">
        <v>0.23</v>
      </c>
    </row>
    <row r="67" spans="1:7" s="14" customFormat="1" ht="14.25" thickTop="1" thickBot="1" x14ac:dyDescent="0.25">
      <c r="A67" s="83">
        <v>2013</v>
      </c>
      <c r="B67" s="26" t="s">
        <v>137</v>
      </c>
      <c r="C67" s="26" t="s">
        <v>138</v>
      </c>
      <c r="D67" s="30">
        <v>7.9900000000000006E-3</v>
      </c>
      <c r="E67" s="31" t="s">
        <v>189</v>
      </c>
      <c r="F67" s="32">
        <f>IF(ISNUMBER(D67),D67,0)+IF(ISNUMBER(#REF!),#REF!,0)+IF(ISNUMBER(E67),E67,0)</f>
        <v>7.9900000000000006E-3</v>
      </c>
      <c r="G67" s="33">
        <v>0.23</v>
      </c>
    </row>
    <row r="68" spans="1:7" s="14" customFormat="1" ht="14.25" thickTop="1" thickBot="1" x14ac:dyDescent="0.25">
      <c r="A68" s="83"/>
      <c r="B68" s="26" t="s">
        <v>139</v>
      </c>
      <c r="C68" s="26" t="s">
        <v>140</v>
      </c>
      <c r="D68" s="30">
        <v>7.9900000000000006E-3</v>
      </c>
      <c r="E68" s="31" t="s">
        <v>189</v>
      </c>
      <c r="F68" s="32">
        <f>IF(ISNUMBER(D68),D68,0)+IF(ISNUMBER(#REF!),#REF!,0)+IF(ISNUMBER(E68),E68,0)</f>
        <v>7.9900000000000006E-3</v>
      </c>
      <c r="G68" s="33">
        <v>0.23</v>
      </c>
    </row>
    <row r="69" spans="1:7" s="14" customFormat="1" ht="14.25" thickTop="1" thickBot="1" x14ac:dyDescent="0.25">
      <c r="A69" s="27">
        <v>2012</v>
      </c>
      <c r="B69" s="26" t="s">
        <v>141</v>
      </c>
      <c r="C69" s="26" t="s">
        <v>142</v>
      </c>
      <c r="D69" s="34">
        <v>7.9900000000000006E-3</v>
      </c>
      <c r="E69" s="31" t="s">
        <v>189</v>
      </c>
      <c r="F69" s="34">
        <f>IF(ISNUMBER(D69),D69,0)+IF(ISNUMBER(#REF!),#REF!,0)+IF(ISNUMBER(E69),E69,0)</f>
        <v>7.9900000000000006E-3</v>
      </c>
      <c r="G69" s="33">
        <v>0.23</v>
      </c>
    </row>
    <row r="70" spans="1:7" s="14" customFormat="1" ht="14.25" thickTop="1" thickBot="1" x14ac:dyDescent="0.25">
      <c r="A70" s="89">
        <v>2011</v>
      </c>
      <c r="B70" s="26" t="s">
        <v>143</v>
      </c>
      <c r="C70" s="26" t="s">
        <v>144</v>
      </c>
      <c r="D70" s="30">
        <v>7.8099999999999992E-3</v>
      </c>
      <c r="E70" s="31" t="s">
        <v>189</v>
      </c>
      <c r="F70" s="32">
        <f>IF(ISNUMBER(D70),D70,0)+IF(ISNUMBER(#REF!),#REF!,0)+IF(ISNUMBER(E70),E70,0)</f>
        <v>7.8099999999999992E-3</v>
      </c>
      <c r="G70" s="33">
        <v>0.23</v>
      </c>
    </row>
    <row r="71" spans="1:7" s="14" customFormat="1" ht="14.25" thickTop="1" thickBot="1" x14ac:dyDescent="0.25">
      <c r="A71" s="91"/>
      <c r="B71" s="26" t="s">
        <v>145</v>
      </c>
      <c r="C71" s="26" t="s">
        <v>146</v>
      </c>
      <c r="D71" s="30">
        <v>7.8099999999999992E-3</v>
      </c>
      <c r="E71" s="31" t="s">
        <v>189</v>
      </c>
      <c r="F71" s="32">
        <f>IF(ISNUMBER(D71),D71,0)+IF(ISNUMBER(#REF!),#REF!,0)+IF(ISNUMBER(E71),E71,0)</f>
        <v>7.8099999999999992E-3</v>
      </c>
      <c r="G71" s="33">
        <v>0.23</v>
      </c>
    </row>
    <row r="72" spans="1:7" s="14" customFormat="1" ht="14.25" thickTop="1" thickBot="1" x14ac:dyDescent="0.25">
      <c r="A72" s="90"/>
      <c r="B72" s="26" t="s">
        <v>147</v>
      </c>
      <c r="C72" s="26" t="s">
        <v>148</v>
      </c>
      <c r="D72" s="30">
        <v>7.8099999999999992E-3</v>
      </c>
      <c r="E72" s="31" t="s">
        <v>189</v>
      </c>
      <c r="F72" s="32">
        <f>IF(ISNUMBER(D72),D72,0)+IF(ISNUMBER(#REF!),#REF!,0)+IF(ISNUMBER(E72),E72,0)</f>
        <v>7.8099999999999992E-3</v>
      </c>
      <c r="G72" s="36">
        <v>0.23</v>
      </c>
    </row>
    <row r="73" spans="1:7" s="14" customFormat="1" ht="14.25" thickTop="1" thickBot="1" x14ac:dyDescent="0.25">
      <c r="A73" s="83">
        <v>2010</v>
      </c>
      <c r="B73" s="26" t="s">
        <v>149</v>
      </c>
      <c r="C73" s="26" t="s">
        <v>150</v>
      </c>
      <c r="D73" s="30">
        <v>7.8099999999999992E-3</v>
      </c>
      <c r="E73" s="31" t="s">
        <v>189</v>
      </c>
      <c r="F73" s="32">
        <f>IF(ISNUMBER(D73),D73,0)+IF(ISNUMBER(#REF!),#REF!,0)+IF(ISNUMBER(E73),E73,0)</f>
        <v>7.8099999999999992E-3</v>
      </c>
      <c r="G73" s="33">
        <v>0.21</v>
      </c>
    </row>
    <row r="74" spans="1:7" s="14" customFormat="1" ht="14.25" thickTop="1" thickBot="1" x14ac:dyDescent="0.25">
      <c r="A74" s="83"/>
      <c r="B74" s="26" t="s">
        <v>151</v>
      </c>
      <c r="C74" s="26" t="s">
        <v>152</v>
      </c>
      <c r="D74" s="30">
        <v>7.8099999999999992E-3</v>
      </c>
      <c r="E74" s="31" t="s">
        <v>189</v>
      </c>
      <c r="F74" s="32">
        <f>IF(ISNUMBER(D74),D74,0)+IF(ISNUMBER(#REF!),#REF!,0)+IF(ISNUMBER(E74),E74,0)</f>
        <v>7.8099999999999992E-3</v>
      </c>
      <c r="G74" s="36">
        <v>0.21</v>
      </c>
    </row>
    <row r="75" spans="1:7" s="14" customFormat="1" ht="14.25" thickTop="1" thickBot="1" x14ac:dyDescent="0.25">
      <c r="A75" s="83"/>
      <c r="B75" s="26" t="s">
        <v>153</v>
      </c>
      <c r="C75" s="26" t="s">
        <v>154</v>
      </c>
      <c r="D75" s="30">
        <v>7.8099999999999992E-3</v>
      </c>
      <c r="E75" s="31" t="s">
        <v>189</v>
      </c>
      <c r="F75" s="32">
        <f>IF(ISNUMBER(D75),D75,0)+IF(ISNUMBER(#REF!),#REF!,0)+IF(ISNUMBER(E75),E75,0)</f>
        <v>7.8099999999999992E-3</v>
      </c>
      <c r="G75" s="33">
        <v>0.2</v>
      </c>
    </row>
    <row r="76" spans="1:7" s="14" customFormat="1" ht="14.25" thickTop="1" thickBot="1" x14ac:dyDescent="0.25">
      <c r="A76" s="83"/>
      <c r="B76" s="26" t="s">
        <v>155</v>
      </c>
      <c r="C76" s="26" t="s">
        <v>156</v>
      </c>
      <c r="D76" s="30">
        <v>7.8099999999999992E-3</v>
      </c>
      <c r="E76" s="31" t="s">
        <v>189</v>
      </c>
      <c r="F76" s="32">
        <f>IF(ISNUMBER(D76),D76,0)+IF(ISNUMBER(#REF!),#REF!,0)+IF(ISNUMBER(E76),E76,0)</f>
        <v>7.8099999999999992E-3</v>
      </c>
      <c r="G76" s="33">
        <v>0.2</v>
      </c>
    </row>
    <row r="77" spans="1:7" s="14" customFormat="1" ht="14.25" thickTop="1" thickBot="1" x14ac:dyDescent="0.25">
      <c r="A77" s="83">
        <v>2009</v>
      </c>
      <c r="B77" s="26" t="s">
        <v>157</v>
      </c>
      <c r="C77" s="26" t="s">
        <v>158</v>
      </c>
      <c r="D77" s="30">
        <v>7.8099999999999992E-3</v>
      </c>
      <c r="E77" s="31" t="s">
        <v>189</v>
      </c>
      <c r="F77" s="32">
        <f>IF(ISNUMBER(D77),D77,0)+IF(ISNUMBER(#REF!),#REF!,0)+IF(ISNUMBER(E77),E77,0)</f>
        <v>7.8099999999999992E-3</v>
      </c>
      <c r="G77" s="33">
        <v>0.2</v>
      </c>
    </row>
    <row r="78" spans="1:7" s="14" customFormat="1" ht="14.25" thickTop="1" thickBot="1" x14ac:dyDescent="0.25">
      <c r="A78" s="83"/>
      <c r="B78" s="26" t="s">
        <v>159</v>
      </c>
      <c r="C78" s="26" t="s">
        <v>160</v>
      </c>
      <c r="D78" s="30">
        <v>7.8099999999999992E-3</v>
      </c>
      <c r="E78" s="31" t="s">
        <v>189</v>
      </c>
      <c r="F78" s="32">
        <f>IF(ISNUMBER(D78),D78,0)+IF(ISNUMBER(#REF!),#REF!,0)+IF(ISNUMBER(E78),E78,0)</f>
        <v>7.8099999999999992E-3</v>
      </c>
      <c r="G78" s="33">
        <v>0.2</v>
      </c>
    </row>
    <row r="79" spans="1:7" s="14" customFormat="1" ht="14.25" thickTop="1" thickBot="1" x14ac:dyDescent="0.25">
      <c r="A79" s="83">
        <v>2008</v>
      </c>
      <c r="B79" s="26" t="s">
        <v>161</v>
      </c>
      <c r="C79" s="26" t="s">
        <v>162</v>
      </c>
      <c r="D79" s="30">
        <v>7.8099999999999992E-3</v>
      </c>
      <c r="E79" s="31" t="s">
        <v>189</v>
      </c>
      <c r="F79" s="32">
        <f>IF(ISNUMBER(D79),D79,0)+IF(ISNUMBER(#REF!),#REF!,0)+IF(ISNUMBER(E79),E79,0)</f>
        <v>7.8099999999999992E-3</v>
      </c>
      <c r="G79" s="36">
        <v>0.2</v>
      </c>
    </row>
    <row r="80" spans="1:7" s="14" customFormat="1" ht="14.25" thickTop="1" thickBot="1" x14ac:dyDescent="0.25">
      <c r="A80" s="83"/>
      <c r="B80" s="26" t="s">
        <v>163</v>
      </c>
      <c r="C80" s="26" t="s">
        <v>164</v>
      </c>
      <c r="D80" s="30">
        <v>7.8099999999999992E-3</v>
      </c>
      <c r="E80" s="31" t="s">
        <v>189</v>
      </c>
      <c r="F80" s="32">
        <f>IF(ISNUMBER(D80),D80,0)+IF(ISNUMBER(#REF!),#REF!,0)+IF(ISNUMBER(E80),E80,0)</f>
        <v>7.8099999999999992E-3</v>
      </c>
      <c r="G80" s="33">
        <v>0.21</v>
      </c>
    </row>
    <row r="81" spans="1:7" s="14" customFormat="1" ht="14.25" thickTop="1" thickBot="1" x14ac:dyDescent="0.25">
      <c r="A81" s="83"/>
      <c r="B81" s="26" t="s">
        <v>165</v>
      </c>
      <c r="C81" s="26" t="s">
        <v>166</v>
      </c>
      <c r="D81" s="30">
        <v>7.8099999999999992E-3</v>
      </c>
      <c r="E81" s="31" t="s">
        <v>189</v>
      </c>
      <c r="F81" s="32">
        <f>IF(ISNUMBER(D81),D81,0)+IF(ISNUMBER(#REF!),#REF!,0)+IF(ISNUMBER(E81),E81,0)</f>
        <v>7.8099999999999992E-3</v>
      </c>
      <c r="G81" s="33">
        <v>0.21</v>
      </c>
    </row>
    <row r="82" spans="1:7" s="14" customFormat="1" ht="14.25" thickTop="1" thickBot="1" x14ac:dyDescent="0.25">
      <c r="A82" s="83">
        <v>2007</v>
      </c>
      <c r="B82" s="26" t="s">
        <v>167</v>
      </c>
      <c r="C82" s="26" t="s">
        <v>168</v>
      </c>
      <c r="D82" s="30">
        <v>7.8100000000000001E-3</v>
      </c>
      <c r="E82" s="31" t="s">
        <v>189</v>
      </c>
      <c r="F82" s="32">
        <f>IF(ISNUMBER(D82),D82,0)+IF(ISNUMBER(#REF!),#REF!,0)+IF(ISNUMBER(E82),E82,0)</f>
        <v>7.8100000000000001E-3</v>
      </c>
      <c r="G82" s="33">
        <v>0.21</v>
      </c>
    </row>
    <row r="83" spans="1:7" s="14" customFormat="1" ht="14.25" thickTop="1" thickBot="1" x14ac:dyDescent="0.25">
      <c r="A83" s="83"/>
      <c r="B83" s="26" t="s">
        <v>169</v>
      </c>
      <c r="C83" s="26" t="s">
        <v>170</v>
      </c>
      <c r="D83" s="30">
        <v>7.8100000000000001E-3</v>
      </c>
      <c r="E83" s="31" t="s">
        <v>189</v>
      </c>
      <c r="F83" s="32">
        <f>IF(ISNUMBER(D83),D83,0)+IF(ISNUMBER(#REF!),#REF!,0)+IF(ISNUMBER(E83),E83,0)</f>
        <v>7.8100000000000001E-3</v>
      </c>
      <c r="G83" s="33">
        <v>0.21</v>
      </c>
    </row>
    <row r="84" spans="1:7" s="14" customFormat="1" ht="14.25" thickTop="1" thickBot="1" x14ac:dyDescent="0.25">
      <c r="A84" s="83"/>
      <c r="B84" s="26" t="s">
        <v>171</v>
      </c>
      <c r="C84" s="26" t="s">
        <v>172</v>
      </c>
      <c r="D84" s="34">
        <v>7.8100000000000001E-3</v>
      </c>
      <c r="E84" s="31" t="s">
        <v>189</v>
      </c>
      <c r="F84" s="34">
        <f>IF(ISNUMBER(D84),D84,0)+IF(ISNUMBER(#REF!),#REF!,0)+IF(ISNUMBER(E84),E84,0)</f>
        <v>7.8100000000000001E-3</v>
      </c>
      <c r="G84" s="33">
        <v>0.21</v>
      </c>
    </row>
    <row r="85" spans="1:7" s="14" customFormat="1" ht="14.25" thickTop="1" thickBot="1" x14ac:dyDescent="0.25">
      <c r="A85" s="83">
        <v>2006</v>
      </c>
      <c r="B85" s="26" t="s">
        <v>173</v>
      </c>
      <c r="C85" s="26" t="s">
        <v>174</v>
      </c>
      <c r="D85" s="30">
        <v>7.6500000000000005E-3</v>
      </c>
      <c r="E85" s="31" t="s">
        <v>189</v>
      </c>
      <c r="F85" s="32">
        <f>IF(ISNUMBER(D85),D85,0)+IF(ISNUMBER(#REF!),#REF!,0)+IF(ISNUMBER(E85),E85,0)</f>
        <v>7.6500000000000005E-3</v>
      </c>
      <c r="G85" s="33">
        <v>0.21</v>
      </c>
    </row>
    <row r="86" spans="1:7" s="14" customFormat="1" ht="14.25" thickTop="1" thickBot="1" x14ac:dyDescent="0.25">
      <c r="A86" s="83"/>
      <c r="B86" s="26" t="s">
        <v>175</v>
      </c>
      <c r="C86" s="26" t="s">
        <v>176</v>
      </c>
      <c r="D86" s="34">
        <v>7.6500000000000005E-3</v>
      </c>
      <c r="E86" s="31" t="s">
        <v>189</v>
      </c>
      <c r="F86" s="34">
        <f>IF(ISNUMBER(D86),D86,0)+IF(ISNUMBER(#REF!),#REF!,0)+IF(ISNUMBER(E86),E86,0)</f>
        <v>7.6500000000000005E-3</v>
      </c>
      <c r="G86" s="33">
        <v>0.21</v>
      </c>
    </row>
    <row r="87" spans="1:7" s="14" customFormat="1" ht="14.25" thickTop="1" thickBot="1" x14ac:dyDescent="0.25">
      <c r="A87" s="92">
        <v>2005</v>
      </c>
      <c r="B87" s="26" t="s">
        <v>177</v>
      </c>
      <c r="C87" s="26" t="s">
        <v>178</v>
      </c>
      <c r="D87" s="30">
        <v>7.4800000000000005E-3</v>
      </c>
      <c r="E87" s="31" t="s">
        <v>189</v>
      </c>
      <c r="F87" s="32">
        <f>IF(ISNUMBER(D87),D87,0)+IF(ISNUMBER(#REF!),#REF!,0)+IF(ISNUMBER(E87),E87,0)</f>
        <v>7.4800000000000005E-3</v>
      </c>
      <c r="G87" s="36">
        <v>0.21</v>
      </c>
    </row>
    <row r="88" spans="1:7" s="14" customFormat="1" ht="14.25" thickTop="1" thickBot="1" x14ac:dyDescent="0.25">
      <c r="A88" s="92"/>
      <c r="B88" s="26" t="s">
        <v>179</v>
      </c>
      <c r="C88" s="26" t="s">
        <v>180</v>
      </c>
      <c r="D88" s="30">
        <v>7.4800000000000005E-3</v>
      </c>
      <c r="E88" s="31" t="s">
        <v>189</v>
      </c>
      <c r="F88" s="32">
        <f>IF(ISNUMBER(D88),D88,0)+IF(ISNUMBER(#REF!),#REF!,0)+IF(ISNUMBER(E88),E88,0)</f>
        <v>7.4800000000000005E-3</v>
      </c>
      <c r="G88" s="33">
        <v>0.19</v>
      </c>
    </row>
    <row r="89" spans="1:7" s="14" customFormat="1" ht="14.25" thickTop="1" thickBot="1" x14ac:dyDescent="0.25">
      <c r="A89" s="92"/>
      <c r="B89" s="26" t="s">
        <v>181</v>
      </c>
      <c r="C89" s="26" t="s">
        <v>182</v>
      </c>
      <c r="D89" s="30">
        <v>7.4800000000000005E-3</v>
      </c>
      <c r="E89" s="31" t="s">
        <v>189</v>
      </c>
      <c r="F89" s="32">
        <f>IF(ISNUMBER(D89),D89,0)+IF(ISNUMBER(#REF!),#REF!,0)+IF(ISNUMBER(E89),E89,0)</f>
        <v>7.4800000000000005E-3</v>
      </c>
      <c r="G89" s="33">
        <v>0.19</v>
      </c>
    </row>
    <row r="90" spans="1:7" s="14" customFormat="1" ht="14.25" thickTop="1" thickBot="1" x14ac:dyDescent="0.25">
      <c r="A90" s="83">
        <v>2004</v>
      </c>
      <c r="B90" s="26" t="s">
        <v>183</v>
      </c>
      <c r="C90" s="26" t="s">
        <v>184</v>
      </c>
      <c r="D90" s="30">
        <v>7.4800000000000005E-3</v>
      </c>
      <c r="E90" s="31" t="s">
        <v>189</v>
      </c>
      <c r="F90" s="32">
        <f>IF(ISNUMBER(D90),D90,0)+IF(ISNUMBER(#REF!),#REF!,0)+IF(ISNUMBER(E90),E90,0)</f>
        <v>7.4800000000000005E-3</v>
      </c>
      <c r="G90" s="33">
        <v>0.19</v>
      </c>
    </row>
    <row r="91" spans="1:7" s="14" customFormat="1" ht="14.25" thickTop="1" thickBot="1" x14ac:dyDescent="0.25">
      <c r="A91" s="83"/>
      <c r="B91" s="26" t="s">
        <v>185</v>
      </c>
      <c r="C91" s="26" t="s">
        <v>186</v>
      </c>
      <c r="D91" s="35">
        <v>7.4800000000000005E-3</v>
      </c>
      <c r="E91" s="31" t="s">
        <v>189</v>
      </c>
      <c r="F91" s="35">
        <f>IF(ISNUMBER(D91),D91,0)+IF(ISNUMBER(#REF!),#REF!,0)+IF(ISNUMBER(E91),E91,0)</f>
        <v>7.4800000000000005E-3</v>
      </c>
      <c r="G91" s="36">
        <v>0.19</v>
      </c>
    </row>
    <row r="92" spans="1:7" s="14" customFormat="1" ht="13.5" thickTop="1" x14ac:dyDescent="0.2"/>
  </sheetData>
  <mergeCells count="18">
    <mergeCell ref="A79:A81"/>
    <mergeCell ref="A82:A84"/>
    <mergeCell ref="A85:A86"/>
    <mergeCell ref="A87:A89"/>
    <mergeCell ref="A90:A91"/>
    <mergeCell ref="A73:A76"/>
    <mergeCell ref="A77:A78"/>
    <mergeCell ref="A8:I8"/>
    <mergeCell ref="A17:A18"/>
    <mergeCell ref="A19:A30"/>
    <mergeCell ref="A31:A53"/>
    <mergeCell ref="A54:A55"/>
    <mergeCell ref="A9:I10"/>
    <mergeCell ref="D13:G13"/>
    <mergeCell ref="A56:A57"/>
    <mergeCell ref="A61:A64"/>
    <mergeCell ref="A67:A68"/>
    <mergeCell ref="A70:A72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39"/>
  <sheetViews>
    <sheetView showGridLines="0" workbookViewId="0">
      <selection activeCell="O33" sqref="O33"/>
    </sheetView>
  </sheetViews>
  <sheetFormatPr defaultRowHeight="12.75" x14ac:dyDescent="0.2"/>
  <cols>
    <col min="1" max="16384" width="9.140625" style="60"/>
  </cols>
  <sheetData>
    <row r="1" spans="1:8" ht="15" x14ac:dyDescent="0.25">
      <c r="A1" s="58"/>
      <c r="B1" s="58"/>
      <c r="C1" s="58"/>
      <c r="D1" s="59"/>
      <c r="E1" s="59"/>
    </row>
    <row r="2" spans="1:8" ht="15.75" x14ac:dyDescent="0.25">
      <c r="A2" s="61" t="s">
        <v>29</v>
      </c>
      <c r="B2" s="62"/>
      <c r="C2" s="62"/>
      <c r="D2" s="63"/>
      <c r="E2" s="63"/>
      <c r="F2" s="63"/>
      <c r="G2" s="59"/>
    </row>
    <row r="3" spans="1:8" x14ac:dyDescent="0.2">
      <c r="A3" s="64" t="s">
        <v>30</v>
      </c>
      <c r="B3" s="65"/>
      <c r="C3" s="65"/>
      <c r="D3" s="65"/>
      <c r="E3" s="66"/>
      <c r="F3" s="65"/>
      <c r="G3" s="65"/>
    </row>
    <row r="6" spans="1:8" x14ac:dyDescent="0.2">
      <c r="A6" s="68"/>
      <c r="B6" s="59"/>
      <c r="C6" s="59"/>
      <c r="D6" s="59"/>
      <c r="E6" s="59"/>
      <c r="F6" s="59"/>
      <c r="G6" s="59"/>
      <c r="H6" s="59"/>
    </row>
    <row r="7" spans="1:8" x14ac:dyDescent="0.2">
      <c r="A7" s="67" t="s">
        <v>212</v>
      </c>
      <c r="B7" s="59"/>
      <c r="C7" s="59"/>
      <c r="D7" s="59"/>
      <c r="E7" s="59"/>
      <c r="F7" s="59"/>
      <c r="G7" s="59"/>
      <c r="H7" s="59"/>
    </row>
    <row r="8" spans="1:8" x14ac:dyDescent="0.2">
      <c r="A8" s="67"/>
      <c r="B8" s="59"/>
      <c r="C8" s="59"/>
      <c r="D8" s="59"/>
      <c r="E8" s="59"/>
      <c r="F8" s="59"/>
      <c r="G8" s="59"/>
      <c r="H8" s="59"/>
    </row>
    <row r="9" spans="1:8" x14ac:dyDescent="0.2">
      <c r="A9" s="93" t="s">
        <v>210</v>
      </c>
      <c r="B9" s="93"/>
      <c r="C9" s="93"/>
      <c r="D9" s="93"/>
      <c r="E9" s="93"/>
      <c r="F9" s="93"/>
      <c r="G9" s="93"/>
      <c r="H9" s="93"/>
    </row>
    <row r="10" spans="1:8" x14ac:dyDescent="0.2">
      <c r="A10" s="93"/>
      <c r="B10" s="93"/>
      <c r="C10" s="93"/>
      <c r="D10" s="93"/>
      <c r="E10" s="93"/>
      <c r="F10" s="93"/>
      <c r="G10" s="93"/>
      <c r="H10" s="93"/>
    </row>
    <row r="11" spans="1:8" x14ac:dyDescent="0.2">
      <c r="A11" s="93"/>
      <c r="B11" s="93"/>
      <c r="C11" s="93"/>
      <c r="D11" s="93"/>
      <c r="E11" s="93"/>
      <c r="F11" s="93"/>
      <c r="G11" s="93"/>
      <c r="H11" s="93"/>
    </row>
    <row r="12" spans="1:8" x14ac:dyDescent="0.2">
      <c r="A12" s="93"/>
      <c r="B12" s="93"/>
      <c r="C12" s="93"/>
      <c r="D12" s="93"/>
      <c r="E12" s="93"/>
      <c r="F12" s="93"/>
      <c r="G12" s="93"/>
      <c r="H12" s="93"/>
    </row>
    <row r="13" spans="1:8" x14ac:dyDescent="0.2">
      <c r="A13" s="93"/>
      <c r="B13" s="93"/>
      <c r="C13" s="93"/>
      <c r="D13" s="93"/>
      <c r="E13" s="93"/>
      <c r="F13" s="93"/>
      <c r="G13" s="93"/>
      <c r="H13" s="93"/>
    </row>
    <row r="14" spans="1:8" x14ac:dyDescent="0.2">
      <c r="A14" s="93"/>
      <c r="B14" s="93"/>
      <c r="C14" s="93"/>
      <c r="D14" s="93"/>
      <c r="E14" s="93"/>
      <c r="F14" s="93"/>
      <c r="G14" s="93"/>
      <c r="H14" s="93"/>
    </row>
    <row r="15" spans="1:8" x14ac:dyDescent="0.2">
      <c r="A15" s="94" t="s">
        <v>211</v>
      </c>
      <c r="B15" s="94"/>
      <c r="C15" s="94"/>
      <c r="D15" s="94"/>
      <c r="E15" s="94"/>
      <c r="F15" s="94"/>
      <c r="G15" s="94"/>
      <c r="H15" s="94"/>
    </row>
    <row r="16" spans="1:8" x14ac:dyDescent="0.2">
      <c r="A16" s="94"/>
      <c r="B16" s="94"/>
      <c r="C16" s="94"/>
      <c r="D16" s="94"/>
      <c r="E16" s="94"/>
      <c r="F16" s="94"/>
      <c r="G16" s="94"/>
      <c r="H16" s="94"/>
    </row>
    <row r="17" spans="1:8" x14ac:dyDescent="0.2">
      <c r="A17" s="94"/>
      <c r="B17" s="94"/>
      <c r="C17" s="94"/>
      <c r="D17" s="94"/>
      <c r="E17" s="94"/>
      <c r="F17" s="94"/>
      <c r="G17" s="94"/>
      <c r="H17" s="94"/>
    </row>
    <row r="18" spans="1:8" x14ac:dyDescent="0.2">
      <c r="A18" s="68"/>
      <c r="B18" s="59"/>
      <c r="C18" s="59"/>
      <c r="D18" s="59"/>
      <c r="E18" s="59"/>
      <c r="F18" s="59"/>
      <c r="G18" s="59"/>
      <c r="H18" s="59"/>
    </row>
    <row r="19" spans="1:8" x14ac:dyDescent="0.2">
      <c r="A19" s="68" t="s">
        <v>195</v>
      </c>
      <c r="B19" s="59"/>
      <c r="C19" s="59"/>
      <c r="D19" s="59"/>
      <c r="E19" s="59"/>
      <c r="F19" s="59"/>
      <c r="G19" s="59"/>
      <c r="H19" s="59"/>
    </row>
    <row r="20" spans="1:8" x14ac:dyDescent="0.2">
      <c r="A20" s="59" t="s">
        <v>213</v>
      </c>
      <c r="B20" s="59"/>
      <c r="C20" s="59"/>
      <c r="D20" s="59"/>
      <c r="E20" s="59"/>
      <c r="F20" s="59"/>
      <c r="G20" s="59"/>
      <c r="H20" s="59"/>
    </row>
    <row r="21" spans="1:8" ht="14.25" x14ac:dyDescent="0.25">
      <c r="A21" s="69" t="s">
        <v>214</v>
      </c>
      <c r="B21" s="59"/>
      <c r="C21" s="59"/>
      <c r="D21" s="59"/>
      <c r="E21" s="59"/>
      <c r="F21" s="59"/>
      <c r="G21" s="59"/>
      <c r="H21" s="59"/>
    </row>
    <row r="22" spans="1:8" ht="14.25" x14ac:dyDescent="0.25">
      <c r="A22" s="59" t="s">
        <v>227</v>
      </c>
      <c r="B22" s="59"/>
      <c r="C22" s="59"/>
      <c r="D22" s="59"/>
      <c r="E22" s="59"/>
      <c r="F22" s="59"/>
      <c r="G22" s="59"/>
      <c r="H22" s="59"/>
    </row>
    <row r="23" spans="1:8" x14ac:dyDescent="0.2">
      <c r="A23" s="59" t="s">
        <v>226</v>
      </c>
      <c r="B23" s="59"/>
      <c r="C23" s="59"/>
      <c r="D23" s="59"/>
      <c r="E23" s="59"/>
      <c r="F23" s="59"/>
      <c r="G23" s="59"/>
      <c r="H23" s="59"/>
    </row>
    <row r="24" spans="1:8" x14ac:dyDescent="0.2">
      <c r="A24" s="59" t="s">
        <v>225</v>
      </c>
      <c r="B24" s="59"/>
      <c r="C24" s="59"/>
      <c r="D24" s="59"/>
      <c r="E24" s="59"/>
      <c r="F24" s="59"/>
      <c r="G24" s="59"/>
      <c r="H24" s="59"/>
    </row>
    <row r="25" spans="1:8" x14ac:dyDescent="0.2">
      <c r="A25" s="59" t="s">
        <v>215</v>
      </c>
      <c r="B25" s="59"/>
      <c r="C25" s="59"/>
      <c r="D25" s="59"/>
      <c r="E25" s="59"/>
      <c r="F25" s="59"/>
      <c r="G25" s="59"/>
      <c r="H25" s="59"/>
    </row>
    <row r="26" spans="1:8" x14ac:dyDescent="0.2">
      <c r="A26" s="59" t="s">
        <v>216</v>
      </c>
      <c r="B26" s="59"/>
      <c r="C26" s="59"/>
      <c r="D26" s="59"/>
      <c r="E26" s="59"/>
      <c r="F26" s="59"/>
      <c r="G26" s="59"/>
      <c r="H26" s="59"/>
    </row>
    <row r="27" spans="1:8" x14ac:dyDescent="0.2">
      <c r="A27" s="69" t="s">
        <v>217</v>
      </c>
      <c r="B27" s="59"/>
      <c r="C27" s="59"/>
      <c r="D27" s="59"/>
      <c r="E27" s="59"/>
      <c r="F27" s="59"/>
      <c r="G27" s="59"/>
      <c r="H27" s="59"/>
    </row>
    <row r="28" spans="1:8" x14ac:dyDescent="0.2">
      <c r="A28" s="59" t="s">
        <v>218</v>
      </c>
      <c r="B28" s="59"/>
      <c r="C28" s="59"/>
      <c r="D28" s="59"/>
      <c r="E28" s="59"/>
      <c r="F28" s="59"/>
      <c r="G28" s="59"/>
      <c r="H28" s="59"/>
    </row>
    <row r="29" spans="1:8" x14ac:dyDescent="0.2">
      <c r="A29" s="59" t="s">
        <v>219</v>
      </c>
      <c r="B29" s="59"/>
      <c r="C29" s="59"/>
      <c r="D29" s="59"/>
      <c r="E29" s="59"/>
      <c r="F29" s="59"/>
      <c r="G29" s="59"/>
      <c r="H29" s="59"/>
    </row>
    <row r="30" spans="1:8" x14ac:dyDescent="0.2">
      <c r="A30" s="59" t="s">
        <v>220</v>
      </c>
      <c r="B30" s="59"/>
      <c r="C30" s="59"/>
      <c r="D30" s="59"/>
      <c r="E30" s="59"/>
      <c r="F30" s="59"/>
      <c r="G30" s="59"/>
      <c r="H30" s="59"/>
    </row>
    <row r="31" spans="1:8" x14ac:dyDescent="0.2">
      <c r="B31" s="59"/>
      <c r="C31" s="59"/>
      <c r="D31" s="59"/>
      <c r="E31" s="59"/>
      <c r="F31" s="59"/>
      <c r="G31" s="59"/>
      <c r="H31" s="59"/>
    </row>
    <row r="32" spans="1:8" x14ac:dyDescent="0.2">
      <c r="A32" s="67" t="s">
        <v>196</v>
      </c>
      <c r="B32" s="59"/>
      <c r="C32" s="59"/>
      <c r="D32" s="59"/>
      <c r="E32" s="59"/>
      <c r="F32" s="59"/>
      <c r="G32" s="59"/>
      <c r="H32" s="59"/>
    </row>
    <row r="33" spans="1:8" x14ac:dyDescent="0.2">
      <c r="A33" s="59" t="s">
        <v>197</v>
      </c>
      <c r="B33" s="59"/>
      <c r="C33" s="59"/>
      <c r="D33" s="59"/>
      <c r="E33" s="59"/>
      <c r="F33" s="59"/>
      <c r="G33" s="59"/>
      <c r="H33" s="59"/>
    </row>
    <row r="34" spans="1:8" x14ac:dyDescent="0.2">
      <c r="A34" s="70" t="s">
        <v>198</v>
      </c>
      <c r="B34" s="59"/>
      <c r="C34" s="59"/>
      <c r="D34" s="59"/>
      <c r="E34" s="59"/>
      <c r="F34" s="59"/>
      <c r="G34" s="59"/>
      <c r="H34" s="59"/>
    </row>
    <row r="35" spans="1:8" x14ac:dyDescent="0.2">
      <c r="A35" s="59"/>
      <c r="B35" s="59"/>
      <c r="C35" s="59"/>
      <c r="D35" s="59"/>
      <c r="E35" s="59"/>
      <c r="F35" s="59"/>
      <c r="G35" s="59"/>
      <c r="H35" s="59"/>
    </row>
    <row r="36" spans="1:8" x14ac:dyDescent="0.2">
      <c r="A36" s="59"/>
      <c r="B36" s="59"/>
      <c r="C36" s="59"/>
      <c r="D36" s="59"/>
      <c r="E36" s="59"/>
      <c r="F36" s="59"/>
      <c r="G36" s="59"/>
      <c r="H36" s="59"/>
    </row>
    <row r="37" spans="1:8" x14ac:dyDescent="0.2">
      <c r="A37" s="59"/>
    </row>
    <row r="38" spans="1:8" x14ac:dyDescent="0.2">
      <c r="A38" s="59"/>
    </row>
    <row r="39" spans="1:8" x14ac:dyDescent="0.2">
      <c r="A39" s="59"/>
    </row>
  </sheetData>
  <mergeCells count="2">
    <mergeCell ref="A9:H14"/>
    <mergeCell ref="A15:H17"/>
  </mergeCells>
  <hyperlinks>
    <hyperlink ref="A34" r:id="rId1" display="Diário da República - Legislação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</vt:i4>
      </vt:variant>
    </vt:vector>
  </HeadingPairs>
  <TitlesOfParts>
    <vt:vector size="5" baseType="lpstr">
      <vt:lpstr>Precos desde 2002</vt:lpstr>
      <vt:lpstr>Preços 1967 a 2001</vt:lpstr>
      <vt:lpstr>Fiscalidade</vt:lpstr>
      <vt:lpstr>Abreviaturas e conceitos</vt:lpstr>
      <vt:lpstr>'Precos desde 2002'!Área_de_Impressão</vt:lpstr>
    </vt:vector>
  </TitlesOfParts>
  <Company>Direção Geral de Energia e Geologia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Direção Geral de Energia e Geologia</dc:creator>
  <cp:lastModifiedBy>Sergio Cruz</cp:lastModifiedBy>
  <cp:lastPrinted>2016-06-14T09:47:33Z</cp:lastPrinted>
  <dcterms:created xsi:type="dcterms:W3CDTF">2014-11-27T11:42:02Z</dcterms:created>
  <dcterms:modified xsi:type="dcterms:W3CDTF">2024-09-11T08:37:37Z</dcterms:modified>
</cp:coreProperties>
</file>