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MsDev\2020\Photovoltaics_Power_BI\"/>
    </mc:Choice>
  </mc:AlternateContent>
  <xr:revisionPtr revIDLastSave="0" documentId="13_ncr:1_{3E9ED0E2-0AFA-4CCD-AD5F-E933448C0E7D}" xr6:coauthVersionLast="44" xr6:coauthVersionMax="44" xr10:uidLastSave="{00000000-0000-0000-0000-000000000000}"/>
  <bookViews>
    <workbookView xWindow="-110" yWindow="-110" windowWidth="19420" windowHeight="10560" firstSheet="9" activeTab="9" xr2:uid="{00000000-000D-0000-FFFF-FFFF00000000}"/>
  </bookViews>
  <sheets>
    <sheet name="42013" sheetId="18" r:id="rId1"/>
    <sheet name="32013" sheetId="17" r:id="rId2"/>
    <sheet name="12013" sheetId="10" r:id="rId3"/>
    <sheet name="22013" sheetId="6" r:id="rId4"/>
    <sheet name="Povinnosti" sheetId="11" r:id="rId5"/>
    <sheet name="Dodavka elektriny do DS" sheetId="19" r:id="rId6"/>
    <sheet name="Prognózy" sheetId="14" r:id="rId7"/>
    <sheet name="Denné záznamy" sheetId="12" r:id="rId8"/>
    <sheet name="Mesiace" sheetId="16" r:id="rId9"/>
    <sheet name="Mesiace korig." sheetId="22" r:id="rId10"/>
    <sheet name="Sheet1" sheetId="20" r:id="rId11"/>
    <sheet name="22013 (2)" sheetId="13" r:id="rId12"/>
    <sheet name="Roky" sheetId="21" r:id="rId13"/>
    <sheet name="Nove ročné kor." sheetId="23" r:id="rId14"/>
    <sheet name="Nove ročné nekor." sheetId="24" r:id="rId15"/>
    <sheet name="MesiaceDodávky" sheetId="25" r:id="rId16"/>
  </sheets>
  <externalReferences>
    <externalReference r:id="rId17"/>
  </externalReferences>
  <definedNames>
    <definedName name="_xlnm._FilterDatabase" localSheetId="5" hidden="1">'Dodavka elektriny do DS'!$A$6:$B$18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6" i="25" l="1"/>
  <c r="M86" i="25"/>
  <c r="L86" i="25"/>
  <c r="N86" i="25"/>
  <c r="P3" i="25"/>
  <c r="E2" i="25"/>
  <c r="L2" i="25" s="1"/>
  <c r="G86" i="25" l="1"/>
  <c r="G87" i="25"/>
  <c r="G88" i="25"/>
  <c r="G89" i="25"/>
  <c r="G90" i="25"/>
  <c r="G91" i="25"/>
  <c r="G92" i="25"/>
  <c r="G93" i="25"/>
  <c r="G94" i="25"/>
  <c r="G95" i="25"/>
  <c r="G96" i="25"/>
  <c r="F86" i="25"/>
  <c r="F87" i="25"/>
  <c r="F88" i="25"/>
  <c r="F89" i="25"/>
  <c r="F90" i="25"/>
  <c r="F91" i="25"/>
  <c r="F92" i="25"/>
  <c r="F93" i="25"/>
  <c r="F94" i="25"/>
  <c r="F95" i="25"/>
  <c r="F96" i="25"/>
  <c r="E87" i="25"/>
  <c r="E88" i="25"/>
  <c r="E89" i="25"/>
  <c r="E90" i="25"/>
  <c r="E91" i="25"/>
  <c r="E92" i="25"/>
  <c r="E93" i="25"/>
  <c r="E94" i="25"/>
  <c r="E95" i="25"/>
  <c r="E96" i="25"/>
  <c r="H85" i="25" l="1"/>
  <c r="F85" i="25"/>
  <c r="M85" i="25" s="1"/>
  <c r="E85" i="25"/>
  <c r="G85" i="25" s="1"/>
  <c r="K85" i="25" s="1"/>
  <c r="I85" i="25" l="1"/>
  <c r="J85" i="25"/>
  <c r="L85" i="25"/>
  <c r="P85" i="25" l="1"/>
  <c r="N85" i="25"/>
  <c r="H2" i="25" l="1"/>
  <c r="H3" i="25" l="1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6" i="25"/>
  <c r="H37" i="25"/>
  <c r="H38" i="25"/>
  <c r="H39" i="25"/>
  <c r="H40" i="25"/>
  <c r="H41" i="25"/>
  <c r="H42" i="25"/>
  <c r="H43" i="25"/>
  <c r="H44" i="25"/>
  <c r="H45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F84" i="25"/>
  <c r="M84" i="25" s="1"/>
  <c r="E84" i="25"/>
  <c r="I84" i="25" s="1"/>
  <c r="F83" i="25"/>
  <c r="M83" i="25" s="1"/>
  <c r="E83" i="25"/>
  <c r="I83" i="25" s="1"/>
  <c r="L82" i="25"/>
  <c r="F82" i="25"/>
  <c r="J82" i="25" s="1"/>
  <c r="E82" i="25"/>
  <c r="I82" i="25" s="1"/>
  <c r="M81" i="25"/>
  <c r="F81" i="25"/>
  <c r="J81" i="25" s="1"/>
  <c r="E81" i="25"/>
  <c r="L80" i="25"/>
  <c r="G80" i="25"/>
  <c r="K80" i="25" s="1"/>
  <c r="F80" i="25"/>
  <c r="M80" i="25" s="1"/>
  <c r="E80" i="25"/>
  <c r="I80" i="25" s="1"/>
  <c r="F79" i="25"/>
  <c r="M79" i="25" s="1"/>
  <c r="E79" i="25"/>
  <c r="I79" i="25" s="1"/>
  <c r="L78" i="25"/>
  <c r="G78" i="25"/>
  <c r="K78" i="25" s="1"/>
  <c r="F78" i="25"/>
  <c r="J78" i="25" s="1"/>
  <c r="E78" i="25"/>
  <c r="I78" i="25" s="1"/>
  <c r="J77" i="25"/>
  <c r="F77" i="25"/>
  <c r="M77" i="25" s="1"/>
  <c r="E77" i="25"/>
  <c r="L76" i="25"/>
  <c r="G76" i="25"/>
  <c r="K76" i="25" s="1"/>
  <c r="F76" i="25"/>
  <c r="E76" i="25"/>
  <c r="I76" i="25" s="1"/>
  <c r="J75" i="25"/>
  <c r="I75" i="25"/>
  <c r="F75" i="25"/>
  <c r="M75" i="25" s="1"/>
  <c r="E75" i="25"/>
  <c r="F74" i="25"/>
  <c r="J74" i="25" s="1"/>
  <c r="E74" i="25"/>
  <c r="I74" i="25" s="1"/>
  <c r="M73" i="25"/>
  <c r="J73" i="25"/>
  <c r="F73" i="25"/>
  <c r="E73" i="25"/>
  <c r="F72" i="25"/>
  <c r="E72" i="25"/>
  <c r="I72" i="25" s="1"/>
  <c r="J71" i="25"/>
  <c r="F71" i="25"/>
  <c r="M71" i="25" s="1"/>
  <c r="E71" i="25"/>
  <c r="G70" i="25"/>
  <c r="K70" i="25" s="1"/>
  <c r="F70" i="25"/>
  <c r="J70" i="25" s="1"/>
  <c r="E70" i="25"/>
  <c r="I70" i="25" s="1"/>
  <c r="J69" i="25"/>
  <c r="F69" i="25"/>
  <c r="M69" i="25" s="1"/>
  <c r="E69" i="25"/>
  <c r="G68" i="25"/>
  <c r="K68" i="25" s="1"/>
  <c r="F68" i="25"/>
  <c r="E68" i="25"/>
  <c r="I68" i="25" s="1"/>
  <c r="M67" i="25"/>
  <c r="J67" i="25"/>
  <c r="I67" i="25"/>
  <c r="F67" i="25"/>
  <c r="E67" i="25"/>
  <c r="L66" i="25"/>
  <c r="G66" i="25"/>
  <c r="K66" i="25" s="1"/>
  <c r="F66" i="25"/>
  <c r="J66" i="25" s="1"/>
  <c r="E66" i="25"/>
  <c r="I66" i="25" s="1"/>
  <c r="M65" i="25"/>
  <c r="F65" i="25"/>
  <c r="J65" i="25" s="1"/>
  <c r="E65" i="25"/>
  <c r="G64" i="25"/>
  <c r="K64" i="25" s="1"/>
  <c r="F64" i="25"/>
  <c r="E64" i="25"/>
  <c r="I64" i="25" s="1"/>
  <c r="F63" i="25"/>
  <c r="M63" i="25" s="1"/>
  <c r="E63" i="25"/>
  <c r="I63" i="25" s="1"/>
  <c r="L62" i="25"/>
  <c r="G62" i="25"/>
  <c r="K62" i="25" s="1"/>
  <c r="F62" i="25"/>
  <c r="J62" i="25" s="1"/>
  <c r="E62" i="25"/>
  <c r="I62" i="25" s="1"/>
  <c r="J61" i="25"/>
  <c r="F61" i="25"/>
  <c r="M61" i="25" s="1"/>
  <c r="E61" i="25"/>
  <c r="G60" i="25"/>
  <c r="K60" i="25" s="1"/>
  <c r="F60" i="25"/>
  <c r="E60" i="25"/>
  <c r="I60" i="25" s="1"/>
  <c r="J59" i="25"/>
  <c r="I59" i="25"/>
  <c r="F59" i="25"/>
  <c r="M59" i="25" s="1"/>
  <c r="E59" i="25"/>
  <c r="F58" i="25"/>
  <c r="J58" i="25" s="1"/>
  <c r="E58" i="25"/>
  <c r="I58" i="25" s="1"/>
  <c r="M57" i="25"/>
  <c r="J57" i="25"/>
  <c r="F57" i="25"/>
  <c r="E57" i="25"/>
  <c r="F56" i="25"/>
  <c r="E56" i="25"/>
  <c r="I56" i="25" s="1"/>
  <c r="F55" i="25"/>
  <c r="M55" i="25" s="1"/>
  <c r="E55" i="25"/>
  <c r="F54" i="25"/>
  <c r="J54" i="25" s="1"/>
  <c r="E54" i="25"/>
  <c r="I54" i="25" s="1"/>
  <c r="M53" i="25"/>
  <c r="J53" i="25"/>
  <c r="F53" i="25"/>
  <c r="E53" i="25"/>
  <c r="L52" i="25"/>
  <c r="F52" i="25"/>
  <c r="E52" i="25"/>
  <c r="I52" i="25" s="1"/>
  <c r="M51" i="25"/>
  <c r="J51" i="25"/>
  <c r="F51" i="25"/>
  <c r="E51" i="25"/>
  <c r="G51" i="25" s="1"/>
  <c r="K51" i="25" s="1"/>
  <c r="F50" i="25"/>
  <c r="J50" i="25" s="1"/>
  <c r="E50" i="25"/>
  <c r="I50" i="25" s="1"/>
  <c r="M49" i="25"/>
  <c r="F49" i="25"/>
  <c r="J49" i="25" s="1"/>
  <c r="E49" i="25"/>
  <c r="L48" i="25"/>
  <c r="F48" i="25"/>
  <c r="E48" i="25"/>
  <c r="I48" i="25" s="1"/>
  <c r="J47" i="25"/>
  <c r="F47" i="25"/>
  <c r="M47" i="25" s="1"/>
  <c r="E47" i="25"/>
  <c r="L46" i="25"/>
  <c r="F46" i="25"/>
  <c r="J46" i="25" s="1"/>
  <c r="E46" i="25"/>
  <c r="I46" i="25" s="1"/>
  <c r="J45" i="25"/>
  <c r="F45" i="25"/>
  <c r="M45" i="25" s="1"/>
  <c r="E45" i="25"/>
  <c r="G44" i="25"/>
  <c r="K44" i="25" s="1"/>
  <c r="F44" i="25"/>
  <c r="E44" i="25"/>
  <c r="I44" i="25" s="1"/>
  <c r="J43" i="25"/>
  <c r="F43" i="25"/>
  <c r="M43" i="25" s="1"/>
  <c r="E43" i="25"/>
  <c r="L42" i="25"/>
  <c r="F42" i="25"/>
  <c r="J42" i="25" s="1"/>
  <c r="E42" i="25"/>
  <c r="I42" i="25" s="1"/>
  <c r="J41" i="25"/>
  <c r="F41" i="25"/>
  <c r="M41" i="25" s="1"/>
  <c r="E41" i="25"/>
  <c r="G40" i="25"/>
  <c r="K40" i="25" s="1"/>
  <c r="F40" i="25"/>
  <c r="E40" i="25"/>
  <c r="I40" i="25" s="1"/>
  <c r="J39" i="25"/>
  <c r="F39" i="25"/>
  <c r="M39" i="25" s="1"/>
  <c r="E39" i="25"/>
  <c r="L38" i="25"/>
  <c r="F38" i="25"/>
  <c r="J38" i="25" s="1"/>
  <c r="E38" i="25"/>
  <c r="I38" i="25" s="1"/>
  <c r="J37" i="25"/>
  <c r="F37" i="25"/>
  <c r="M37" i="25" s="1"/>
  <c r="E37" i="25"/>
  <c r="G36" i="25"/>
  <c r="K36" i="25" s="1"/>
  <c r="F36" i="25"/>
  <c r="E36" i="25"/>
  <c r="I36" i="25" s="1"/>
  <c r="J35" i="25"/>
  <c r="F35" i="25"/>
  <c r="M35" i="25" s="1"/>
  <c r="E35" i="25"/>
  <c r="L34" i="25"/>
  <c r="F34" i="25"/>
  <c r="E34" i="25"/>
  <c r="I34" i="25" s="1"/>
  <c r="J33" i="25"/>
  <c r="F33" i="25"/>
  <c r="M33" i="25" s="1"/>
  <c r="E33" i="25"/>
  <c r="I33" i="25" s="1"/>
  <c r="L32" i="25"/>
  <c r="F32" i="25"/>
  <c r="E32" i="25"/>
  <c r="I32" i="25" s="1"/>
  <c r="J31" i="25"/>
  <c r="I31" i="25"/>
  <c r="F31" i="25"/>
  <c r="M31" i="25" s="1"/>
  <c r="E31" i="25"/>
  <c r="L30" i="25"/>
  <c r="F30" i="25"/>
  <c r="E30" i="25"/>
  <c r="I30" i="25" s="1"/>
  <c r="F29" i="25"/>
  <c r="J29" i="25" s="1"/>
  <c r="E29" i="25"/>
  <c r="F28" i="25"/>
  <c r="E28" i="25"/>
  <c r="I28" i="25" s="1"/>
  <c r="J27" i="25"/>
  <c r="I27" i="25"/>
  <c r="F27" i="25"/>
  <c r="M27" i="25" s="1"/>
  <c r="E27" i="25"/>
  <c r="F26" i="25"/>
  <c r="E26" i="25"/>
  <c r="I26" i="25" s="1"/>
  <c r="J25" i="25"/>
  <c r="I25" i="25"/>
  <c r="F25" i="25"/>
  <c r="M25" i="25" s="1"/>
  <c r="E25" i="25"/>
  <c r="F24" i="25"/>
  <c r="E24" i="25"/>
  <c r="I24" i="25" s="1"/>
  <c r="J23" i="25"/>
  <c r="I23" i="25"/>
  <c r="F23" i="25"/>
  <c r="M23" i="25" s="1"/>
  <c r="E23" i="25"/>
  <c r="F22" i="25"/>
  <c r="E22" i="25"/>
  <c r="I22" i="25" s="1"/>
  <c r="F21" i="25"/>
  <c r="J21" i="25" s="1"/>
  <c r="E21" i="25"/>
  <c r="F20" i="25"/>
  <c r="E20" i="25"/>
  <c r="I20" i="25" s="1"/>
  <c r="J19" i="25"/>
  <c r="I19" i="25"/>
  <c r="F19" i="25"/>
  <c r="M19" i="25" s="1"/>
  <c r="E19" i="25"/>
  <c r="F18" i="25"/>
  <c r="E18" i="25"/>
  <c r="I18" i="25" s="1"/>
  <c r="J17" i="25"/>
  <c r="I17" i="25"/>
  <c r="F17" i="25"/>
  <c r="M17" i="25" s="1"/>
  <c r="E17" i="25"/>
  <c r="F16" i="25"/>
  <c r="E16" i="25"/>
  <c r="I16" i="25" s="1"/>
  <c r="J15" i="25"/>
  <c r="I15" i="25"/>
  <c r="F15" i="25"/>
  <c r="M15" i="25" s="1"/>
  <c r="E15" i="25"/>
  <c r="F14" i="25"/>
  <c r="E14" i="25"/>
  <c r="I14" i="25" s="1"/>
  <c r="F13" i="25"/>
  <c r="J13" i="25" s="1"/>
  <c r="E13" i="25"/>
  <c r="F12" i="25"/>
  <c r="M11" i="25"/>
  <c r="J11" i="25"/>
  <c r="F11" i="25"/>
  <c r="E11" i="25"/>
  <c r="I11" i="25" s="1"/>
  <c r="B11" i="25"/>
  <c r="E12" i="25" s="1"/>
  <c r="L10" i="25"/>
  <c r="F10" i="25"/>
  <c r="J10" i="25" s="1"/>
  <c r="E10" i="25"/>
  <c r="I10" i="25" s="1"/>
  <c r="J9" i="25"/>
  <c r="F9" i="25"/>
  <c r="M9" i="25" s="1"/>
  <c r="E9" i="25"/>
  <c r="M8" i="25"/>
  <c r="F8" i="25"/>
  <c r="J8" i="25" s="1"/>
  <c r="E8" i="25"/>
  <c r="L8" i="25" s="1"/>
  <c r="J7" i="25"/>
  <c r="F7" i="25"/>
  <c r="M7" i="25" s="1"/>
  <c r="E7" i="25"/>
  <c r="F6" i="25"/>
  <c r="J6" i="25" s="1"/>
  <c r="E6" i="25"/>
  <c r="L6" i="25" s="1"/>
  <c r="F5" i="25"/>
  <c r="M5" i="25" s="1"/>
  <c r="E5" i="25"/>
  <c r="L4" i="25"/>
  <c r="F4" i="25"/>
  <c r="J4" i="25" s="1"/>
  <c r="E4" i="25"/>
  <c r="I4" i="25" s="1"/>
  <c r="J3" i="25"/>
  <c r="F3" i="25"/>
  <c r="M3" i="25" s="1"/>
  <c r="E3" i="25"/>
  <c r="G4" i="25" l="1"/>
  <c r="K4" i="25" s="1"/>
  <c r="G6" i="25"/>
  <c r="K6" i="25" s="1"/>
  <c r="M13" i="25"/>
  <c r="M21" i="25"/>
  <c r="M29" i="25"/>
  <c r="G67" i="25"/>
  <c r="K67" i="25" s="1"/>
  <c r="L68" i="25"/>
  <c r="J83" i="25"/>
  <c r="L54" i="25"/>
  <c r="G56" i="25"/>
  <c r="K56" i="25" s="1"/>
  <c r="G58" i="25"/>
  <c r="K58" i="25" s="1"/>
  <c r="J63" i="25"/>
  <c r="L70" i="25"/>
  <c r="G72" i="25"/>
  <c r="K72" i="25" s="1"/>
  <c r="G74" i="25"/>
  <c r="K74" i="25" s="1"/>
  <c r="J79" i="25"/>
  <c r="I6" i="25"/>
  <c r="M4" i="25"/>
  <c r="P4" i="25" s="1"/>
  <c r="I8" i="25"/>
  <c r="G10" i="25"/>
  <c r="K10" i="25" s="1"/>
  <c r="L50" i="25"/>
  <c r="G55" i="25"/>
  <c r="K55" i="25" s="1"/>
  <c r="L56" i="25"/>
  <c r="G71" i="25"/>
  <c r="K71" i="25" s="1"/>
  <c r="L72" i="25"/>
  <c r="G8" i="25"/>
  <c r="K8" i="25" s="1"/>
  <c r="M6" i="25"/>
  <c r="L14" i="25"/>
  <c r="L16" i="25"/>
  <c r="L18" i="25"/>
  <c r="G20" i="25"/>
  <c r="K20" i="25" s="1"/>
  <c r="L22" i="25"/>
  <c r="P22" i="25" s="1"/>
  <c r="L24" i="25"/>
  <c r="L26" i="25"/>
  <c r="G28" i="25"/>
  <c r="K28" i="25" s="1"/>
  <c r="L58" i="25"/>
  <c r="L74" i="25"/>
  <c r="G15" i="25"/>
  <c r="K15" i="25" s="1"/>
  <c r="G19" i="25"/>
  <c r="K19" i="25" s="1"/>
  <c r="L20" i="25"/>
  <c r="G23" i="25"/>
  <c r="K23" i="25" s="1"/>
  <c r="G27" i="25"/>
  <c r="K27" i="25" s="1"/>
  <c r="L28" i="25"/>
  <c r="G31" i="25"/>
  <c r="K31" i="25" s="1"/>
  <c r="G35" i="25"/>
  <c r="K35" i="25" s="1"/>
  <c r="L36" i="25"/>
  <c r="G39" i="25"/>
  <c r="K39" i="25" s="1"/>
  <c r="L40" i="25"/>
  <c r="G43" i="25"/>
  <c r="K43" i="25" s="1"/>
  <c r="L44" i="25"/>
  <c r="G47" i="25"/>
  <c r="K47" i="25" s="1"/>
  <c r="I55" i="25"/>
  <c r="G59" i="25"/>
  <c r="K59" i="25" s="1"/>
  <c r="L60" i="25"/>
  <c r="I71" i="25"/>
  <c r="G75" i="25"/>
  <c r="K75" i="25" s="1"/>
  <c r="G84" i="25"/>
  <c r="K84" i="25" s="1"/>
  <c r="J5" i="25"/>
  <c r="M10" i="25"/>
  <c r="I51" i="25"/>
  <c r="J55" i="25"/>
  <c r="J84" i="25"/>
  <c r="I35" i="25"/>
  <c r="I39" i="25"/>
  <c r="I43" i="25"/>
  <c r="I47" i="25"/>
  <c r="G63" i="25"/>
  <c r="K63" i="25" s="1"/>
  <c r="L64" i="25"/>
  <c r="G79" i="25"/>
  <c r="K79" i="25" s="1"/>
  <c r="L84" i="25"/>
  <c r="N8" i="25"/>
  <c r="J22" i="25"/>
  <c r="G22" i="25"/>
  <c r="K22" i="25" s="1"/>
  <c r="M22" i="25"/>
  <c r="M28" i="25"/>
  <c r="P28" i="25" s="1"/>
  <c r="J28" i="25"/>
  <c r="M40" i="25"/>
  <c r="J40" i="25"/>
  <c r="L57" i="25"/>
  <c r="I57" i="25"/>
  <c r="G57" i="25"/>
  <c r="K57" i="25" s="1"/>
  <c r="M60" i="25"/>
  <c r="P60" i="25" s="1"/>
  <c r="J60" i="25"/>
  <c r="L65" i="25"/>
  <c r="I65" i="25"/>
  <c r="G65" i="25"/>
  <c r="K65" i="25" s="1"/>
  <c r="M68" i="25"/>
  <c r="P68" i="25" s="1"/>
  <c r="J68" i="25"/>
  <c r="L73" i="25"/>
  <c r="I73" i="25"/>
  <c r="G73" i="25"/>
  <c r="K73" i="25" s="1"/>
  <c r="M76" i="25"/>
  <c r="P76" i="25" s="1"/>
  <c r="J76" i="25"/>
  <c r="M12" i="25"/>
  <c r="J12" i="25"/>
  <c r="M52" i="25"/>
  <c r="J52" i="25"/>
  <c r="N4" i="25"/>
  <c r="P10" i="25"/>
  <c r="L21" i="25"/>
  <c r="G21" i="25"/>
  <c r="K21" i="25" s="1"/>
  <c r="G12" i="25"/>
  <c r="K12" i="25" s="1"/>
  <c r="J18" i="25"/>
  <c r="G18" i="25"/>
  <c r="K18" i="25" s="1"/>
  <c r="M18" i="25"/>
  <c r="P18" i="25" s="1"/>
  <c r="M24" i="25"/>
  <c r="J24" i="25"/>
  <c r="J34" i="25"/>
  <c r="G34" i="25"/>
  <c r="K34" i="25" s="1"/>
  <c r="M34" i="25"/>
  <c r="L49" i="25"/>
  <c r="I49" i="25"/>
  <c r="G49" i="25"/>
  <c r="K49" i="25" s="1"/>
  <c r="G52" i="25"/>
  <c r="K52" i="25" s="1"/>
  <c r="N60" i="25"/>
  <c r="N16" i="25"/>
  <c r="I3" i="25"/>
  <c r="G3" i="25"/>
  <c r="K3" i="25" s="1"/>
  <c r="L3" i="25"/>
  <c r="I7" i="25"/>
  <c r="G7" i="25"/>
  <c r="K7" i="25" s="1"/>
  <c r="L7" i="25"/>
  <c r="L12" i="25"/>
  <c r="I12" i="25"/>
  <c r="L17" i="25"/>
  <c r="G17" i="25"/>
  <c r="K17" i="25" s="1"/>
  <c r="I21" i="25"/>
  <c r="G24" i="25"/>
  <c r="K24" i="25" s="1"/>
  <c r="L33" i="25"/>
  <c r="G33" i="25"/>
  <c r="K33" i="25" s="1"/>
  <c r="M44" i="25"/>
  <c r="J44" i="25"/>
  <c r="P6" i="25"/>
  <c r="N6" i="25"/>
  <c r="L37" i="25"/>
  <c r="I37" i="25"/>
  <c r="G37" i="25"/>
  <c r="K37" i="25" s="1"/>
  <c r="G11" i="25"/>
  <c r="K11" i="25" s="1"/>
  <c r="L11" i="25"/>
  <c r="J14" i="25"/>
  <c r="G14" i="25"/>
  <c r="K14" i="25" s="1"/>
  <c r="M14" i="25"/>
  <c r="N14" i="25" s="1"/>
  <c r="M20" i="25"/>
  <c r="J20" i="25"/>
  <c r="J30" i="25"/>
  <c r="G30" i="25"/>
  <c r="K30" i="25" s="1"/>
  <c r="M30" i="25"/>
  <c r="N34" i="25"/>
  <c r="M36" i="25"/>
  <c r="P36" i="25" s="1"/>
  <c r="J36" i="25"/>
  <c r="L41" i="25"/>
  <c r="I41" i="25"/>
  <c r="G41" i="25"/>
  <c r="K41" i="25" s="1"/>
  <c r="M56" i="25"/>
  <c r="P56" i="25" s="1"/>
  <c r="J56" i="25"/>
  <c r="L61" i="25"/>
  <c r="I61" i="25"/>
  <c r="G61" i="25"/>
  <c r="K61" i="25" s="1"/>
  <c r="M64" i="25"/>
  <c r="P64" i="25" s="1"/>
  <c r="J64" i="25"/>
  <c r="L69" i="25"/>
  <c r="I69" i="25"/>
  <c r="G69" i="25"/>
  <c r="K69" i="25" s="1"/>
  <c r="M72" i="25"/>
  <c r="P72" i="25" s="1"/>
  <c r="J72" i="25"/>
  <c r="L77" i="25"/>
  <c r="I77" i="25"/>
  <c r="G77" i="25"/>
  <c r="K77" i="25" s="1"/>
  <c r="L13" i="25"/>
  <c r="G13" i="25"/>
  <c r="K13" i="25" s="1"/>
  <c r="L53" i="25"/>
  <c r="I53" i="25"/>
  <c r="G53" i="25"/>
  <c r="K53" i="25" s="1"/>
  <c r="P62" i="25"/>
  <c r="P78" i="25"/>
  <c r="N44" i="25"/>
  <c r="M16" i="25"/>
  <c r="J16" i="25"/>
  <c r="J26" i="25"/>
  <c r="G26" i="25"/>
  <c r="K26" i="25" s="1"/>
  <c r="M26" i="25"/>
  <c r="M32" i="25"/>
  <c r="J32" i="25"/>
  <c r="M48" i="25"/>
  <c r="J48" i="25"/>
  <c r="N64" i="25"/>
  <c r="P80" i="25"/>
  <c r="L29" i="25"/>
  <c r="G29" i="25"/>
  <c r="K29" i="25" s="1"/>
  <c r="L5" i="25"/>
  <c r="I5" i="25"/>
  <c r="G5" i="25"/>
  <c r="K5" i="25" s="1"/>
  <c r="L9" i="25"/>
  <c r="I9" i="25"/>
  <c r="G9" i="25"/>
  <c r="K9" i="25" s="1"/>
  <c r="I13" i="25"/>
  <c r="G16" i="25"/>
  <c r="K16" i="25" s="1"/>
  <c r="L25" i="25"/>
  <c r="G25" i="25"/>
  <c r="K25" i="25" s="1"/>
  <c r="I29" i="25"/>
  <c r="G32" i="25"/>
  <c r="K32" i="25" s="1"/>
  <c r="N36" i="25"/>
  <c r="L45" i="25"/>
  <c r="I45" i="25"/>
  <c r="G45" i="25"/>
  <c r="K45" i="25" s="1"/>
  <c r="G48" i="25"/>
  <c r="K48" i="25" s="1"/>
  <c r="L81" i="25"/>
  <c r="I81" i="25"/>
  <c r="G81" i="25"/>
  <c r="K81" i="25" s="1"/>
  <c r="P84" i="25"/>
  <c r="M38" i="25"/>
  <c r="P38" i="25" s="1"/>
  <c r="M42" i="25"/>
  <c r="M46" i="25"/>
  <c r="N46" i="25" s="1"/>
  <c r="M50" i="25"/>
  <c r="M54" i="25"/>
  <c r="N54" i="25" s="1"/>
  <c r="M58" i="25"/>
  <c r="P58" i="25" s="1"/>
  <c r="M62" i="25"/>
  <c r="N62" i="25" s="1"/>
  <c r="M66" i="25"/>
  <c r="P66" i="25" s="1"/>
  <c r="M70" i="25"/>
  <c r="N70" i="25" s="1"/>
  <c r="M74" i="25"/>
  <c r="P74" i="25" s="1"/>
  <c r="M78" i="25"/>
  <c r="N78" i="25" s="1"/>
  <c r="M82" i="25"/>
  <c r="N82" i="25" s="1"/>
  <c r="L15" i="25"/>
  <c r="L19" i="25"/>
  <c r="L23" i="25"/>
  <c r="L27" i="25"/>
  <c r="L31" i="25"/>
  <c r="L35" i="25"/>
  <c r="L39" i="25"/>
  <c r="L43" i="25"/>
  <c r="L47" i="25"/>
  <c r="L51" i="25"/>
  <c r="L55" i="25"/>
  <c r="L59" i="25"/>
  <c r="L63" i="25"/>
  <c r="L67" i="25"/>
  <c r="L71" i="25"/>
  <c r="L75" i="25"/>
  <c r="L79" i="25"/>
  <c r="J80" i="25"/>
  <c r="L83" i="25"/>
  <c r="G38" i="25"/>
  <c r="K38" i="25" s="1"/>
  <c r="G42" i="25"/>
  <c r="K42" i="25" s="1"/>
  <c r="G46" i="25"/>
  <c r="K46" i="25" s="1"/>
  <c r="G50" i="25"/>
  <c r="K50" i="25" s="1"/>
  <c r="G54" i="25"/>
  <c r="K54" i="25" s="1"/>
  <c r="G82" i="25"/>
  <c r="K82" i="25" s="1"/>
  <c r="N80" i="25"/>
  <c r="G83" i="25"/>
  <c r="K83" i="25" s="1"/>
  <c r="N84" i="25"/>
  <c r="E9" i="22"/>
  <c r="P70" i="25" l="1"/>
  <c r="P8" i="25"/>
  <c r="N28" i="25"/>
  <c r="N24" i="25"/>
  <c r="N10" i="25"/>
  <c r="P40" i="25"/>
  <c r="P20" i="25"/>
  <c r="N22" i="25"/>
  <c r="P54" i="25"/>
  <c r="P50" i="25"/>
  <c r="P42" i="25"/>
  <c r="P14" i="25"/>
  <c r="N30" i="25"/>
  <c r="P44" i="25"/>
  <c r="P35" i="25"/>
  <c r="N35" i="25"/>
  <c r="P46" i="25"/>
  <c r="P31" i="25"/>
  <c r="N31" i="25"/>
  <c r="P25" i="25"/>
  <c r="N25" i="25"/>
  <c r="P32" i="25"/>
  <c r="P59" i="25"/>
  <c r="N59" i="25"/>
  <c r="P27" i="25"/>
  <c r="N27" i="25"/>
  <c r="N20" i="25"/>
  <c r="P61" i="25"/>
  <c r="N61" i="25"/>
  <c r="N18" i="25"/>
  <c r="P37" i="25"/>
  <c r="N37" i="25"/>
  <c r="P33" i="25"/>
  <c r="N33" i="25"/>
  <c r="N12" i="25"/>
  <c r="P12" i="25"/>
  <c r="N76" i="25"/>
  <c r="P49" i="25"/>
  <c r="N49" i="25"/>
  <c r="P83" i="25"/>
  <c r="N83" i="25"/>
  <c r="P55" i="25"/>
  <c r="N55" i="25"/>
  <c r="P23" i="25"/>
  <c r="N23" i="25"/>
  <c r="P45" i="25"/>
  <c r="N45" i="25"/>
  <c r="P5" i="25"/>
  <c r="N5" i="25"/>
  <c r="N72" i="25"/>
  <c r="P26" i="25"/>
  <c r="P53" i="25"/>
  <c r="N53" i="25"/>
  <c r="N32" i="25"/>
  <c r="N7" i="25"/>
  <c r="P7" i="25"/>
  <c r="N68" i="25"/>
  <c r="N40" i="25"/>
  <c r="P52" i="25"/>
  <c r="P19" i="25"/>
  <c r="N19" i="25"/>
  <c r="P34" i="25"/>
  <c r="N74" i="25"/>
  <c r="N38" i="25"/>
  <c r="P73" i="25"/>
  <c r="N73" i="25"/>
  <c r="N26" i="25"/>
  <c r="P79" i="25"/>
  <c r="N79" i="25"/>
  <c r="N56" i="25"/>
  <c r="P13" i="25"/>
  <c r="N13" i="25"/>
  <c r="N42" i="25"/>
  <c r="P51" i="25"/>
  <c r="N51" i="25"/>
  <c r="P47" i="25"/>
  <c r="N47" i="25"/>
  <c r="P81" i="25"/>
  <c r="N81" i="25"/>
  <c r="P15" i="25"/>
  <c r="N15" i="25"/>
  <c r="P69" i="25"/>
  <c r="N69" i="25"/>
  <c r="P75" i="25"/>
  <c r="N75" i="25"/>
  <c r="P43" i="25"/>
  <c r="N43" i="25"/>
  <c r="P30" i="25"/>
  <c r="P29" i="25"/>
  <c r="N29" i="25"/>
  <c r="P11" i="25"/>
  <c r="N11" i="25"/>
  <c r="N52" i="25"/>
  <c r="N3" i="25"/>
  <c r="N50" i="25"/>
  <c r="N66" i="25"/>
  <c r="P57" i="25"/>
  <c r="N57" i="25"/>
  <c r="P71" i="25"/>
  <c r="N71" i="25"/>
  <c r="P39" i="25"/>
  <c r="N39" i="25"/>
  <c r="P48" i="25"/>
  <c r="P16" i="25"/>
  <c r="P21" i="25"/>
  <c r="N21" i="25"/>
  <c r="N48" i="25"/>
  <c r="P9" i="25"/>
  <c r="N9" i="25"/>
  <c r="P77" i="25"/>
  <c r="N77" i="25"/>
  <c r="P17" i="25"/>
  <c r="N17" i="25"/>
  <c r="P24" i="25"/>
  <c r="N58" i="25"/>
  <c r="P63" i="25"/>
  <c r="N63" i="25"/>
  <c r="P82" i="25"/>
  <c r="P41" i="25"/>
  <c r="N41" i="25"/>
  <c r="P65" i="25"/>
  <c r="N65" i="25"/>
  <c r="P67" i="25"/>
  <c r="N67" i="25"/>
  <c r="N83" i="22"/>
  <c r="N84" i="22"/>
  <c r="L83" i="22"/>
  <c r="L84" i="22"/>
  <c r="K83" i="22"/>
  <c r="K84" i="22"/>
  <c r="J83" i="22"/>
  <c r="J84" i="22"/>
  <c r="I83" i="22"/>
  <c r="I84" i="22"/>
  <c r="H83" i="22"/>
  <c r="H84" i="22"/>
  <c r="G83" i="22"/>
  <c r="G84" i="22"/>
  <c r="F83" i="22"/>
  <c r="F84" i="22"/>
  <c r="E83" i="22"/>
  <c r="E84" i="22"/>
  <c r="D83" i="22"/>
  <c r="D84" i="22"/>
  <c r="G3" i="24" l="1"/>
  <c r="H3" i="24"/>
  <c r="F3" i="24"/>
  <c r="E3" i="24"/>
  <c r="H3" i="23"/>
  <c r="G3" i="23"/>
  <c r="F3" i="23"/>
  <c r="E3" i="23"/>
  <c r="B13" i="21"/>
  <c r="F13" i="21" s="1"/>
  <c r="C13" i="21"/>
  <c r="C2" i="21"/>
  <c r="B2" i="21"/>
  <c r="K82" i="22" l="1"/>
  <c r="E82" i="22"/>
  <c r="H82" i="22" s="1"/>
  <c r="D82" i="22"/>
  <c r="J82" i="22" s="1"/>
  <c r="E81" i="22"/>
  <c r="D81" i="22"/>
  <c r="G81" i="22" s="1"/>
  <c r="K80" i="22"/>
  <c r="J80" i="22"/>
  <c r="N80" i="22" s="1"/>
  <c r="H80" i="22"/>
  <c r="G80" i="22"/>
  <c r="F80" i="22"/>
  <c r="I80" i="22" s="1"/>
  <c r="E80" i="22"/>
  <c r="D80" i="22"/>
  <c r="J79" i="22"/>
  <c r="H79" i="22"/>
  <c r="E79" i="22"/>
  <c r="K79" i="22" s="1"/>
  <c r="D79" i="22"/>
  <c r="G79" i="22" s="1"/>
  <c r="K78" i="22"/>
  <c r="E78" i="22"/>
  <c r="H78" i="22" s="1"/>
  <c r="D78" i="22"/>
  <c r="J78" i="22" s="1"/>
  <c r="E77" i="22"/>
  <c r="D77" i="22"/>
  <c r="G77" i="22" s="1"/>
  <c r="K76" i="22"/>
  <c r="J76" i="22"/>
  <c r="N76" i="22" s="1"/>
  <c r="H76" i="22"/>
  <c r="G76" i="22"/>
  <c r="F76" i="22"/>
  <c r="I76" i="22" s="1"/>
  <c r="E76" i="22"/>
  <c r="D76" i="22"/>
  <c r="J75" i="22"/>
  <c r="H75" i="22"/>
  <c r="E75" i="22"/>
  <c r="K75" i="22" s="1"/>
  <c r="D75" i="22"/>
  <c r="G75" i="22" s="1"/>
  <c r="K74" i="22"/>
  <c r="E74" i="22"/>
  <c r="H74" i="22" s="1"/>
  <c r="D74" i="22"/>
  <c r="J74" i="22" s="1"/>
  <c r="E73" i="22"/>
  <c r="D73" i="22"/>
  <c r="G73" i="22" s="1"/>
  <c r="K72" i="22"/>
  <c r="J72" i="22"/>
  <c r="N72" i="22" s="1"/>
  <c r="H72" i="22"/>
  <c r="G72" i="22"/>
  <c r="F72" i="22"/>
  <c r="I72" i="22" s="1"/>
  <c r="E72" i="22"/>
  <c r="D72" i="22"/>
  <c r="J71" i="22"/>
  <c r="H71" i="22"/>
  <c r="E71" i="22"/>
  <c r="K71" i="22" s="1"/>
  <c r="D71" i="22"/>
  <c r="G71" i="22" s="1"/>
  <c r="K70" i="22"/>
  <c r="E70" i="22"/>
  <c r="H70" i="22" s="1"/>
  <c r="D70" i="22"/>
  <c r="J70" i="22" s="1"/>
  <c r="E69" i="22"/>
  <c r="D69" i="22"/>
  <c r="G69" i="22" s="1"/>
  <c r="K68" i="22"/>
  <c r="J68" i="22"/>
  <c r="N68" i="22" s="1"/>
  <c r="H68" i="22"/>
  <c r="G68" i="22"/>
  <c r="F68" i="22"/>
  <c r="I68" i="22" s="1"/>
  <c r="E68" i="22"/>
  <c r="D68" i="22"/>
  <c r="J67" i="22"/>
  <c r="H67" i="22"/>
  <c r="E67" i="22"/>
  <c r="K67" i="22" s="1"/>
  <c r="D67" i="22"/>
  <c r="G67" i="22" s="1"/>
  <c r="K66" i="22"/>
  <c r="E66" i="22"/>
  <c r="H66" i="22" s="1"/>
  <c r="D66" i="22"/>
  <c r="J66" i="22" s="1"/>
  <c r="E65" i="22"/>
  <c r="D65" i="22"/>
  <c r="G65" i="22" s="1"/>
  <c r="K64" i="22"/>
  <c r="J64" i="22"/>
  <c r="N64" i="22" s="1"/>
  <c r="H64" i="22"/>
  <c r="G64" i="22"/>
  <c r="F64" i="22"/>
  <c r="I64" i="22" s="1"/>
  <c r="E64" i="22"/>
  <c r="D64" i="22"/>
  <c r="J63" i="22"/>
  <c r="H63" i="22"/>
  <c r="E63" i="22"/>
  <c r="K63" i="22" s="1"/>
  <c r="D63" i="22"/>
  <c r="G63" i="22" s="1"/>
  <c r="K62" i="22"/>
  <c r="H62" i="22"/>
  <c r="E62" i="22"/>
  <c r="D62" i="22"/>
  <c r="J62" i="22" s="1"/>
  <c r="G61" i="22"/>
  <c r="E61" i="22"/>
  <c r="D61" i="22"/>
  <c r="J61" i="22" s="1"/>
  <c r="K60" i="22"/>
  <c r="J60" i="22"/>
  <c r="N60" i="22" s="1"/>
  <c r="I60" i="22"/>
  <c r="H60" i="22"/>
  <c r="G60" i="22"/>
  <c r="F60" i="22"/>
  <c r="E60" i="22"/>
  <c r="D60" i="22"/>
  <c r="K59" i="22"/>
  <c r="J59" i="22"/>
  <c r="H59" i="22"/>
  <c r="E59" i="22"/>
  <c r="D59" i="22"/>
  <c r="G59" i="22" s="1"/>
  <c r="K58" i="22"/>
  <c r="E58" i="22"/>
  <c r="H58" i="22" s="1"/>
  <c r="D58" i="22"/>
  <c r="J58" i="22" s="1"/>
  <c r="G57" i="22"/>
  <c r="E57" i="22"/>
  <c r="D57" i="22"/>
  <c r="J57" i="22" s="1"/>
  <c r="K56" i="22"/>
  <c r="J56" i="22"/>
  <c r="N56" i="22" s="1"/>
  <c r="I56" i="22"/>
  <c r="H56" i="22"/>
  <c r="G56" i="22"/>
  <c r="F56" i="22"/>
  <c r="E56" i="22"/>
  <c r="D56" i="22"/>
  <c r="K55" i="22"/>
  <c r="J55" i="22"/>
  <c r="H55" i="22"/>
  <c r="E55" i="22"/>
  <c r="D55" i="22"/>
  <c r="G55" i="22" s="1"/>
  <c r="K54" i="22"/>
  <c r="E54" i="22"/>
  <c r="H54" i="22" s="1"/>
  <c r="D54" i="22"/>
  <c r="J54" i="22" s="1"/>
  <c r="G53" i="22"/>
  <c r="E53" i="22"/>
  <c r="D53" i="22"/>
  <c r="J53" i="22" s="1"/>
  <c r="K52" i="22"/>
  <c r="J52" i="22"/>
  <c r="N52" i="22" s="1"/>
  <c r="I52" i="22"/>
  <c r="H52" i="22"/>
  <c r="G52" i="22"/>
  <c r="F52" i="22"/>
  <c r="E52" i="22"/>
  <c r="D52" i="22"/>
  <c r="K51" i="22"/>
  <c r="J51" i="22"/>
  <c r="H51" i="22"/>
  <c r="E51" i="22"/>
  <c r="D51" i="22"/>
  <c r="G51" i="22" s="1"/>
  <c r="K50" i="22"/>
  <c r="E50" i="22"/>
  <c r="H50" i="22" s="1"/>
  <c r="D50" i="22"/>
  <c r="J50" i="22" s="1"/>
  <c r="G49" i="22"/>
  <c r="E49" i="22"/>
  <c r="D49" i="22"/>
  <c r="J49" i="22" s="1"/>
  <c r="K48" i="22"/>
  <c r="J48" i="22"/>
  <c r="N48" i="22" s="1"/>
  <c r="I48" i="22"/>
  <c r="H48" i="22"/>
  <c r="G48" i="22"/>
  <c r="F48" i="22"/>
  <c r="E48" i="22"/>
  <c r="D48" i="22"/>
  <c r="K47" i="22"/>
  <c r="J47" i="22"/>
  <c r="H47" i="22"/>
  <c r="E47" i="22"/>
  <c r="D47" i="22"/>
  <c r="G47" i="22" s="1"/>
  <c r="K46" i="22"/>
  <c r="E46" i="22"/>
  <c r="H46" i="22" s="1"/>
  <c r="D46" i="22"/>
  <c r="J46" i="22" s="1"/>
  <c r="G45" i="22"/>
  <c r="E45" i="22"/>
  <c r="D45" i="22"/>
  <c r="J45" i="22" s="1"/>
  <c r="K44" i="22"/>
  <c r="J44" i="22"/>
  <c r="N44" i="22" s="1"/>
  <c r="I44" i="22"/>
  <c r="H44" i="22"/>
  <c r="G44" i="22"/>
  <c r="F44" i="22"/>
  <c r="E44" i="22"/>
  <c r="D44" i="22"/>
  <c r="K43" i="22"/>
  <c r="J43" i="22"/>
  <c r="H43" i="22"/>
  <c r="E43" i="22"/>
  <c r="D43" i="22"/>
  <c r="G43" i="22" s="1"/>
  <c r="K42" i="22"/>
  <c r="E42" i="22"/>
  <c r="H42" i="22" s="1"/>
  <c r="D42" i="22"/>
  <c r="J42" i="22" s="1"/>
  <c r="G41" i="22"/>
  <c r="E41" i="22"/>
  <c r="D41" i="22"/>
  <c r="J41" i="22" s="1"/>
  <c r="K40" i="22"/>
  <c r="J40" i="22"/>
  <c r="N40" i="22" s="1"/>
  <c r="I40" i="22"/>
  <c r="H40" i="22"/>
  <c r="G40" i="22"/>
  <c r="F40" i="22"/>
  <c r="E40" i="22"/>
  <c r="D40" i="22"/>
  <c r="K39" i="22"/>
  <c r="J39" i="22"/>
  <c r="H39" i="22"/>
  <c r="E39" i="22"/>
  <c r="D39" i="22"/>
  <c r="G39" i="22" s="1"/>
  <c r="K38" i="22"/>
  <c r="E38" i="22"/>
  <c r="H38" i="22" s="1"/>
  <c r="D38" i="22"/>
  <c r="J38" i="22" s="1"/>
  <c r="G37" i="22"/>
  <c r="E37" i="22"/>
  <c r="D37" i="22"/>
  <c r="J37" i="22" s="1"/>
  <c r="K36" i="22"/>
  <c r="J36" i="22"/>
  <c r="N36" i="22" s="1"/>
  <c r="I36" i="22"/>
  <c r="H36" i="22"/>
  <c r="G36" i="22"/>
  <c r="F36" i="22"/>
  <c r="E36" i="22"/>
  <c r="D36" i="22"/>
  <c r="K35" i="22"/>
  <c r="J35" i="22"/>
  <c r="H35" i="22"/>
  <c r="E35" i="22"/>
  <c r="D35" i="22"/>
  <c r="G35" i="22" s="1"/>
  <c r="K34" i="22"/>
  <c r="E34" i="22"/>
  <c r="H34" i="22" s="1"/>
  <c r="D34" i="22"/>
  <c r="J34" i="22" s="1"/>
  <c r="G33" i="22"/>
  <c r="E33" i="22"/>
  <c r="D33" i="22"/>
  <c r="J33" i="22" s="1"/>
  <c r="K32" i="22"/>
  <c r="J32" i="22"/>
  <c r="N32" i="22" s="1"/>
  <c r="I32" i="22"/>
  <c r="H32" i="22"/>
  <c r="G32" i="22"/>
  <c r="F32" i="22"/>
  <c r="E32" i="22"/>
  <c r="D32" i="22"/>
  <c r="K31" i="22"/>
  <c r="J31" i="22"/>
  <c r="I31" i="22"/>
  <c r="H31" i="22"/>
  <c r="G31" i="22"/>
  <c r="E31" i="22"/>
  <c r="D31" i="22"/>
  <c r="F31" i="22" s="1"/>
  <c r="K30" i="22"/>
  <c r="E30" i="22"/>
  <c r="H30" i="22" s="1"/>
  <c r="D30" i="22"/>
  <c r="J30" i="22" s="1"/>
  <c r="G29" i="22"/>
  <c r="E29" i="22"/>
  <c r="D29" i="22"/>
  <c r="J29" i="22" s="1"/>
  <c r="K28" i="22"/>
  <c r="N28" i="22" s="1"/>
  <c r="J28" i="22"/>
  <c r="L28" i="22" s="1"/>
  <c r="I28" i="22"/>
  <c r="H28" i="22"/>
  <c r="G28" i="22"/>
  <c r="F28" i="22"/>
  <c r="E28" i="22"/>
  <c r="D28" i="22"/>
  <c r="K27" i="22"/>
  <c r="J27" i="22"/>
  <c r="H27" i="22"/>
  <c r="G27" i="22"/>
  <c r="E27" i="22"/>
  <c r="D27" i="22"/>
  <c r="F27" i="22" s="1"/>
  <c r="I27" i="22" s="1"/>
  <c r="K26" i="22"/>
  <c r="E26" i="22"/>
  <c r="H26" i="22" s="1"/>
  <c r="D26" i="22"/>
  <c r="J26" i="22" s="1"/>
  <c r="G25" i="22"/>
  <c r="E25" i="22"/>
  <c r="D25" i="22"/>
  <c r="J25" i="22" s="1"/>
  <c r="J24" i="22"/>
  <c r="L24" i="22" s="1"/>
  <c r="I24" i="22"/>
  <c r="H24" i="22"/>
  <c r="G24" i="22"/>
  <c r="F24" i="22"/>
  <c r="E24" i="22"/>
  <c r="K24" i="22" s="1"/>
  <c r="N24" i="22" s="1"/>
  <c r="D24" i="22"/>
  <c r="K23" i="22"/>
  <c r="J23" i="22"/>
  <c r="H23" i="22"/>
  <c r="G23" i="22"/>
  <c r="E23" i="22"/>
  <c r="D23" i="22"/>
  <c r="F23" i="22" s="1"/>
  <c r="I23" i="22" s="1"/>
  <c r="K22" i="22"/>
  <c r="E22" i="22"/>
  <c r="H22" i="22" s="1"/>
  <c r="D22" i="22"/>
  <c r="G21" i="22"/>
  <c r="F21" i="22"/>
  <c r="I21" i="22" s="1"/>
  <c r="E21" i="22"/>
  <c r="D21" i="22"/>
  <c r="J21" i="22" s="1"/>
  <c r="J20" i="22"/>
  <c r="L20" i="22" s="1"/>
  <c r="I20" i="22"/>
  <c r="H20" i="22"/>
  <c r="G20" i="22"/>
  <c r="F20" i="22"/>
  <c r="E20" i="22"/>
  <c r="K20" i="22" s="1"/>
  <c r="N20" i="22" s="1"/>
  <c r="D20" i="22"/>
  <c r="K19" i="22"/>
  <c r="J19" i="22"/>
  <c r="I19" i="22"/>
  <c r="H19" i="22"/>
  <c r="G19" i="22"/>
  <c r="E19" i="22"/>
  <c r="D19" i="22"/>
  <c r="F19" i="22" s="1"/>
  <c r="K18" i="22"/>
  <c r="E18" i="22"/>
  <c r="H18" i="22" s="1"/>
  <c r="D18" i="22"/>
  <c r="G17" i="22"/>
  <c r="F17" i="22"/>
  <c r="I17" i="22" s="1"/>
  <c r="E17" i="22"/>
  <c r="D17" i="22"/>
  <c r="J17" i="22" s="1"/>
  <c r="J16" i="22"/>
  <c r="L16" i="22" s="1"/>
  <c r="I16" i="22"/>
  <c r="H16" i="22"/>
  <c r="G16" i="22"/>
  <c r="F16" i="22"/>
  <c r="E16" i="22"/>
  <c r="K16" i="22" s="1"/>
  <c r="N16" i="22" s="1"/>
  <c r="D16" i="22"/>
  <c r="K15" i="22"/>
  <c r="J15" i="22"/>
  <c r="H15" i="22"/>
  <c r="G15" i="22"/>
  <c r="E15" i="22"/>
  <c r="D15" i="22"/>
  <c r="F15" i="22" s="1"/>
  <c r="I15" i="22" s="1"/>
  <c r="K14" i="22"/>
  <c r="E14" i="22"/>
  <c r="H14" i="22" s="1"/>
  <c r="D14" i="22"/>
  <c r="G13" i="22"/>
  <c r="F13" i="22"/>
  <c r="I13" i="22" s="1"/>
  <c r="E13" i="22"/>
  <c r="D13" i="22"/>
  <c r="J13" i="22" s="1"/>
  <c r="H12" i="22"/>
  <c r="G12" i="22"/>
  <c r="E12" i="22"/>
  <c r="K12" i="22" s="1"/>
  <c r="K11" i="22"/>
  <c r="H11" i="22"/>
  <c r="E11" i="22"/>
  <c r="B11" i="22"/>
  <c r="D12" i="22" s="1"/>
  <c r="E10" i="22"/>
  <c r="D10" i="22"/>
  <c r="H9" i="22"/>
  <c r="G9" i="22"/>
  <c r="F9" i="22"/>
  <c r="I9" i="22" s="1"/>
  <c r="K9" i="22"/>
  <c r="D9" i="22"/>
  <c r="J9" i="22" s="1"/>
  <c r="J8" i="22"/>
  <c r="N8" i="22" s="1"/>
  <c r="I8" i="22"/>
  <c r="H8" i="22"/>
  <c r="G8" i="22"/>
  <c r="F8" i="22"/>
  <c r="E8" i="22"/>
  <c r="K8" i="22" s="1"/>
  <c r="D8" i="22"/>
  <c r="K7" i="22"/>
  <c r="H7" i="22"/>
  <c r="E7" i="22"/>
  <c r="D7" i="22"/>
  <c r="E6" i="22"/>
  <c r="D6" i="22"/>
  <c r="F6" i="22" s="1"/>
  <c r="I6" i="22" s="1"/>
  <c r="H5" i="22"/>
  <c r="G5" i="22"/>
  <c r="F5" i="22"/>
  <c r="I5" i="22" s="1"/>
  <c r="E5" i="22"/>
  <c r="K5" i="22" s="1"/>
  <c r="D5" i="22"/>
  <c r="J5" i="22" s="1"/>
  <c r="J4" i="22"/>
  <c r="I4" i="22"/>
  <c r="H4" i="22"/>
  <c r="G4" i="22"/>
  <c r="F4" i="22"/>
  <c r="E4" i="22"/>
  <c r="K4" i="22" s="1"/>
  <c r="D4" i="22"/>
  <c r="K3" i="22"/>
  <c r="J3" i="22"/>
  <c r="H3" i="22"/>
  <c r="E3" i="22"/>
  <c r="D3" i="22"/>
  <c r="F25" i="22" l="1"/>
  <c r="I25" i="22" s="1"/>
  <c r="K25" i="22"/>
  <c r="N25" i="22" s="1"/>
  <c r="H25" i="22"/>
  <c r="N4" i="22"/>
  <c r="L4" i="22"/>
  <c r="F12" i="22"/>
  <c r="I12" i="22" s="1"/>
  <c r="J12" i="22"/>
  <c r="K21" i="22"/>
  <c r="H21" i="22"/>
  <c r="N31" i="22"/>
  <c r="F37" i="22"/>
  <c r="I37" i="22" s="1"/>
  <c r="K37" i="22"/>
  <c r="H37" i="22"/>
  <c r="F77" i="22"/>
  <c r="I77" i="22" s="1"/>
  <c r="K77" i="22"/>
  <c r="H77" i="22"/>
  <c r="L21" i="22"/>
  <c r="F49" i="22"/>
  <c r="I49" i="22" s="1"/>
  <c r="K49" i="22"/>
  <c r="N49" i="22" s="1"/>
  <c r="H49" i="22"/>
  <c r="N5" i="22"/>
  <c r="L5" i="22"/>
  <c r="K17" i="22"/>
  <c r="L17" i="22" s="1"/>
  <c r="H17" i="22"/>
  <c r="F57" i="22"/>
  <c r="I57" i="22" s="1"/>
  <c r="K57" i="22"/>
  <c r="N57" i="22" s="1"/>
  <c r="H57" i="22"/>
  <c r="N63" i="22"/>
  <c r="L37" i="22"/>
  <c r="K13" i="22"/>
  <c r="N13" i="22" s="1"/>
  <c r="H13" i="22"/>
  <c r="N27" i="22"/>
  <c r="N37" i="22"/>
  <c r="F45" i="22"/>
  <c r="I45" i="22" s="1"/>
  <c r="K45" i="22"/>
  <c r="L45" i="22" s="1"/>
  <c r="H45" i="22"/>
  <c r="L50" i="22"/>
  <c r="F65" i="22"/>
  <c r="I65" i="22" s="1"/>
  <c r="K65" i="22"/>
  <c r="H65" i="22"/>
  <c r="F81" i="22"/>
  <c r="I81" i="22" s="1"/>
  <c r="K81" i="22"/>
  <c r="H81" i="22"/>
  <c r="N15" i="22"/>
  <c r="L15" i="22"/>
  <c r="G7" i="22"/>
  <c r="F7" i="22"/>
  <c r="I7" i="22" s="1"/>
  <c r="F33" i="22"/>
  <c r="I33" i="22" s="1"/>
  <c r="K33" i="22"/>
  <c r="N33" i="22" s="1"/>
  <c r="H33" i="22"/>
  <c r="N67" i="22"/>
  <c r="N21" i="22"/>
  <c r="G3" i="22"/>
  <c r="F3" i="22"/>
  <c r="I3" i="22" s="1"/>
  <c r="J10" i="22"/>
  <c r="F10" i="22"/>
  <c r="I10" i="22" s="1"/>
  <c r="G10" i="22"/>
  <c r="N17" i="22"/>
  <c r="J22" i="22"/>
  <c r="D2" i="22"/>
  <c r="G22" i="22"/>
  <c r="F22" i="22"/>
  <c r="I22" i="22" s="1"/>
  <c r="N45" i="22"/>
  <c r="N47" i="22"/>
  <c r="F53" i="22"/>
  <c r="I53" i="22" s="1"/>
  <c r="K53" i="22"/>
  <c r="L53" i="22" s="1"/>
  <c r="H53" i="22"/>
  <c r="L66" i="22"/>
  <c r="F69" i="22"/>
  <c r="I69" i="22" s="1"/>
  <c r="K69" i="22"/>
  <c r="H69" i="22"/>
  <c r="K6" i="22"/>
  <c r="H6" i="22"/>
  <c r="K10" i="22"/>
  <c r="K2" i="22" s="1"/>
  <c r="H10" i="22"/>
  <c r="F29" i="22"/>
  <c r="I29" i="22" s="1"/>
  <c r="K29" i="22"/>
  <c r="N29" i="22" s="1"/>
  <c r="H29" i="22"/>
  <c r="F41" i="22"/>
  <c r="I41" i="22" s="1"/>
  <c r="K41" i="22"/>
  <c r="H41" i="22"/>
  <c r="N9" i="22"/>
  <c r="L9" i="22"/>
  <c r="J18" i="22"/>
  <c r="G18" i="22"/>
  <c r="F18" i="22"/>
  <c r="I18" i="22" s="1"/>
  <c r="N23" i="22"/>
  <c r="L23" i="22"/>
  <c r="J6" i="22"/>
  <c r="G6" i="22"/>
  <c r="J7" i="22"/>
  <c r="J14" i="22"/>
  <c r="G14" i="22"/>
  <c r="F14" i="22"/>
  <c r="I14" i="22" s="1"/>
  <c r="N19" i="22"/>
  <c r="L19" i="22"/>
  <c r="L25" i="22"/>
  <c r="L34" i="22"/>
  <c r="N34" i="22"/>
  <c r="F61" i="22"/>
  <c r="I61" i="22" s="1"/>
  <c r="K61" i="22"/>
  <c r="N61" i="22" s="1"/>
  <c r="H61" i="22"/>
  <c r="N70" i="22"/>
  <c r="F73" i="22"/>
  <c r="I73" i="22" s="1"/>
  <c r="K73" i="22"/>
  <c r="H73" i="22"/>
  <c r="D11" i="22"/>
  <c r="F26" i="22"/>
  <c r="I26" i="22" s="1"/>
  <c r="L27" i="22"/>
  <c r="F30" i="22"/>
  <c r="I30" i="22" s="1"/>
  <c r="L31" i="22"/>
  <c r="F34" i="22"/>
  <c r="I34" i="22" s="1"/>
  <c r="F38" i="22"/>
  <c r="I38" i="22" s="1"/>
  <c r="F42" i="22"/>
  <c r="I42" i="22" s="1"/>
  <c r="F46" i="22"/>
  <c r="I46" i="22" s="1"/>
  <c r="L47" i="22"/>
  <c r="F50" i="22"/>
  <c r="I50" i="22" s="1"/>
  <c r="F54" i="22"/>
  <c r="I54" i="22" s="1"/>
  <c r="F58" i="22"/>
  <c r="I58" i="22" s="1"/>
  <c r="F62" i="22"/>
  <c r="I62" i="22" s="1"/>
  <c r="L63" i="22"/>
  <c r="F66" i="22"/>
  <c r="I66" i="22" s="1"/>
  <c r="L67" i="22"/>
  <c r="F70" i="22"/>
  <c r="I70" i="22" s="1"/>
  <c r="F74" i="22"/>
  <c r="I74" i="22" s="1"/>
  <c r="L75" i="22"/>
  <c r="F78" i="22"/>
  <c r="I78" i="22" s="1"/>
  <c r="F82" i="22"/>
  <c r="L8" i="22"/>
  <c r="G26" i="22"/>
  <c r="G30" i="22"/>
  <c r="G34" i="22"/>
  <c r="G38" i="22"/>
  <c r="G42" i="22"/>
  <c r="G46" i="22"/>
  <c r="G50" i="22"/>
  <c r="G54" i="22"/>
  <c r="G58" i="22"/>
  <c r="G62" i="22"/>
  <c r="G66" i="22"/>
  <c r="G70" i="22"/>
  <c r="G74" i="22"/>
  <c r="G78" i="22"/>
  <c r="G82" i="22"/>
  <c r="L32" i="22"/>
  <c r="F35" i="22"/>
  <c r="I35" i="22" s="1"/>
  <c r="L36" i="22"/>
  <c r="F39" i="22"/>
  <c r="I39" i="22" s="1"/>
  <c r="L40" i="22"/>
  <c r="F43" i="22"/>
  <c r="I43" i="22" s="1"/>
  <c r="L44" i="22"/>
  <c r="F47" i="22"/>
  <c r="I47" i="22" s="1"/>
  <c r="L48" i="22"/>
  <c r="F51" i="22"/>
  <c r="I51" i="22" s="1"/>
  <c r="L52" i="22"/>
  <c r="F55" i="22"/>
  <c r="I55" i="22" s="1"/>
  <c r="L56" i="22"/>
  <c r="F59" i="22"/>
  <c r="I59" i="22" s="1"/>
  <c r="L60" i="22"/>
  <c r="F63" i="22"/>
  <c r="I63" i="22" s="1"/>
  <c r="L64" i="22"/>
  <c r="J65" i="22"/>
  <c r="F67" i="22"/>
  <c r="I67" i="22" s="1"/>
  <c r="L68" i="22"/>
  <c r="J69" i="22"/>
  <c r="F71" i="22"/>
  <c r="I71" i="22" s="1"/>
  <c r="L72" i="22"/>
  <c r="J73" i="22"/>
  <c r="F75" i="22"/>
  <c r="I75" i="22" s="1"/>
  <c r="L76" i="22"/>
  <c r="J77" i="22"/>
  <c r="F79" i="22"/>
  <c r="I79" i="22" s="1"/>
  <c r="L80" i="22"/>
  <c r="J81" i="22"/>
  <c r="K82" i="16"/>
  <c r="H82" i="16"/>
  <c r="E82" i="16"/>
  <c r="D82" i="16"/>
  <c r="J82" i="16" s="1"/>
  <c r="I82" i="22" l="1"/>
  <c r="F82" i="16"/>
  <c r="I82" i="16" s="1"/>
  <c r="G82" i="16"/>
  <c r="N82" i="22"/>
  <c r="L82" i="22"/>
  <c r="J2" i="22"/>
  <c r="L61" i="22"/>
  <c r="N38" i="22"/>
  <c r="L78" i="22"/>
  <c r="L62" i="22"/>
  <c r="L57" i="22"/>
  <c r="L30" i="22"/>
  <c r="L77" i="22"/>
  <c r="N77" i="22"/>
  <c r="L71" i="22"/>
  <c r="L55" i="22"/>
  <c r="L39" i="22"/>
  <c r="G11" i="22"/>
  <c r="F11" i="22"/>
  <c r="I11" i="22" s="1"/>
  <c r="J11" i="22"/>
  <c r="N46" i="22"/>
  <c r="N22" i="22"/>
  <c r="L22" i="22"/>
  <c r="L38" i="22"/>
  <c r="N78" i="22"/>
  <c r="N62" i="22"/>
  <c r="L13" i="22"/>
  <c r="N43" i="22"/>
  <c r="N42" i="22"/>
  <c r="L81" i="22"/>
  <c r="N81" i="22"/>
  <c r="N39" i="22"/>
  <c r="N75" i="22"/>
  <c r="L42" i="22"/>
  <c r="L69" i="22"/>
  <c r="N69" i="22"/>
  <c r="L65" i="22"/>
  <c r="N65" i="22"/>
  <c r="L51" i="22"/>
  <c r="L35" i="22"/>
  <c r="N53" i="22"/>
  <c r="L73" i="22"/>
  <c r="N73" i="22"/>
  <c r="L49" i="22"/>
  <c r="N14" i="22"/>
  <c r="L14" i="22"/>
  <c r="N18" i="22"/>
  <c r="L18" i="22"/>
  <c r="N41" i="22"/>
  <c r="N66" i="22"/>
  <c r="L41" i="22"/>
  <c r="N59" i="22"/>
  <c r="L33" i="22"/>
  <c r="N3" i="22"/>
  <c r="N54" i="22"/>
  <c r="N12" i="22"/>
  <c r="L12" i="22"/>
  <c r="L3" i="22"/>
  <c r="N55" i="22"/>
  <c r="L46" i="22"/>
  <c r="L79" i="22"/>
  <c r="L70" i="22"/>
  <c r="L7" i="22"/>
  <c r="N7" i="22"/>
  <c r="N58" i="22"/>
  <c r="L29" i="22"/>
  <c r="L10" i="22"/>
  <c r="N10" i="22"/>
  <c r="N50" i="22"/>
  <c r="N51" i="22"/>
  <c r="L54" i="22"/>
  <c r="N35" i="22"/>
  <c r="L58" i="22"/>
  <c r="N26" i="22"/>
  <c r="N79" i="22"/>
  <c r="L74" i="22"/>
  <c r="L59" i="22"/>
  <c r="L43" i="22"/>
  <c r="N6" i="22"/>
  <c r="L6" i="22"/>
  <c r="N71" i="22"/>
  <c r="L26" i="22"/>
  <c r="N74" i="22"/>
  <c r="N30" i="22"/>
  <c r="N80" i="16"/>
  <c r="L80" i="16"/>
  <c r="K80" i="16"/>
  <c r="K81" i="16"/>
  <c r="J80" i="16"/>
  <c r="I80" i="16"/>
  <c r="H81" i="16"/>
  <c r="F81" i="16"/>
  <c r="I81" i="16" s="1"/>
  <c r="E81" i="16"/>
  <c r="D81" i="16"/>
  <c r="G81" i="16" s="1"/>
  <c r="N82" i="16" l="1"/>
  <c r="L82" i="16"/>
  <c r="N11" i="22"/>
  <c r="N2" i="22" s="1"/>
  <c r="L11" i="22"/>
  <c r="L2" i="22"/>
  <c r="J81" i="16"/>
  <c r="D80" i="16"/>
  <c r="G80" i="16"/>
  <c r="E80" i="16"/>
  <c r="H80" i="16" s="1"/>
  <c r="N81" i="16" l="1"/>
  <c r="L81" i="16"/>
  <c r="F80" i="16"/>
  <c r="N77" i="16"/>
  <c r="N78" i="16"/>
  <c r="L77" i="16"/>
  <c r="L78" i="16"/>
  <c r="K77" i="16"/>
  <c r="K78" i="16"/>
  <c r="K79" i="16"/>
  <c r="J78" i="16"/>
  <c r="J79" i="16"/>
  <c r="I77" i="16"/>
  <c r="I78" i="16"/>
  <c r="H78" i="16"/>
  <c r="H79" i="16"/>
  <c r="G78" i="16"/>
  <c r="G79" i="16"/>
  <c r="E79" i="16"/>
  <c r="F79" i="16" s="1"/>
  <c r="I79" i="16" s="1"/>
  <c r="D79" i="16"/>
  <c r="F78" i="16"/>
  <c r="E78" i="16"/>
  <c r="D78" i="16"/>
  <c r="H77" i="16"/>
  <c r="G77" i="16"/>
  <c r="F77" i="16"/>
  <c r="E77" i="16"/>
  <c r="D77" i="16"/>
  <c r="N79" i="16" l="1"/>
  <c r="L79" i="16"/>
  <c r="J77" i="16"/>
  <c r="N75" i="16" l="1"/>
  <c r="N76" i="16"/>
  <c r="J76" i="16"/>
  <c r="I76" i="16"/>
  <c r="H76" i="16"/>
  <c r="G76" i="16"/>
  <c r="F76" i="16"/>
  <c r="E76" i="16"/>
  <c r="D76" i="16"/>
  <c r="E75" i="16" l="1"/>
  <c r="H75" i="16" s="1"/>
  <c r="D75" i="16"/>
  <c r="J75" i="16" s="1"/>
  <c r="K76" i="16" l="1"/>
  <c r="K75" i="16"/>
  <c r="F75" i="16"/>
  <c r="G75" i="16"/>
  <c r="E74" i="16"/>
  <c r="K74" i="16" s="1"/>
  <c r="D74" i="16"/>
  <c r="G74" i="16" s="1"/>
  <c r="F74" i="16" l="1"/>
  <c r="I74" i="16" s="1"/>
  <c r="L75" i="16"/>
  <c r="H74" i="16"/>
  <c r="I75" i="16"/>
  <c r="L76" i="16"/>
  <c r="E73" i="16"/>
  <c r="D73" i="16"/>
  <c r="J74" i="16" l="1"/>
  <c r="K73" i="16"/>
  <c r="F73" i="16"/>
  <c r="J73" i="16"/>
  <c r="G73" i="16"/>
  <c r="H73" i="16"/>
  <c r="J72" i="16"/>
  <c r="G72" i="16"/>
  <c r="E72" i="16"/>
  <c r="K72" i="16" s="1"/>
  <c r="D72" i="16"/>
  <c r="N74" i="16" l="1"/>
  <c r="L74" i="16"/>
  <c r="F72" i="16"/>
  <c r="I72" i="16" s="1"/>
  <c r="H72" i="16"/>
  <c r="N73" i="16"/>
  <c r="L73" i="16"/>
  <c r="I73" i="16"/>
  <c r="E10" i="19"/>
  <c r="E71" i="16"/>
  <c r="K71" i="16" s="1"/>
  <c r="D71" i="16"/>
  <c r="J71" i="16" s="1"/>
  <c r="F71" i="16" l="1"/>
  <c r="I71" i="16" s="1"/>
  <c r="G71" i="16"/>
  <c r="H71" i="16"/>
  <c r="N72" i="16"/>
  <c r="L72" i="16"/>
  <c r="N71" i="16"/>
  <c r="K70" i="16"/>
  <c r="E70" i="16"/>
  <c r="H70" i="16" s="1"/>
  <c r="D70" i="16"/>
  <c r="F70" i="16" s="1"/>
  <c r="I70" i="16" s="1"/>
  <c r="L71" i="16" l="1"/>
  <c r="J70" i="16"/>
  <c r="E69" i="16"/>
  <c r="D69" i="16"/>
  <c r="G69" i="16" s="1"/>
  <c r="K69" i="16" l="1"/>
  <c r="H69" i="16"/>
  <c r="F69" i="16"/>
  <c r="I69" i="16" s="1"/>
  <c r="L70" i="16"/>
  <c r="N70" i="16"/>
  <c r="G70" i="16"/>
  <c r="D7" i="19"/>
  <c r="J69" i="16"/>
  <c r="N69" i="16" l="1"/>
  <c r="L69" i="16"/>
  <c r="E68" i="16"/>
  <c r="H68" i="16" s="1"/>
  <c r="D68" i="16"/>
  <c r="F68" i="16" s="1"/>
  <c r="I68" i="16" s="1"/>
  <c r="K68" i="16" l="1"/>
  <c r="G68" i="16"/>
  <c r="J68" i="16"/>
  <c r="E67" i="16"/>
  <c r="D67" i="16"/>
  <c r="G67" i="16" s="1"/>
  <c r="N68" i="16" l="1"/>
  <c r="L68" i="16"/>
  <c r="H67" i="16"/>
  <c r="K67" i="16"/>
  <c r="F67" i="16"/>
  <c r="I67" i="16" s="1"/>
  <c r="J67" i="16"/>
  <c r="E66" i="16"/>
  <c r="H66" i="16" s="1"/>
  <c r="D66" i="16"/>
  <c r="G66" i="16" s="1"/>
  <c r="N67" i="16" l="1"/>
  <c r="L67" i="16"/>
  <c r="K66" i="16"/>
  <c r="F66" i="16"/>
  <c r="I66" i="16" s="1"/>
  <c r="J66" i="16"/>
  <c r="J63" i="16"/>
  <c r="E63" i="16"/>
  <c r="K63" i="16" s="1"/>
  <c r="E64" i="16"/>
  <c r="K64" i="16" s="1"/>
  <c r="E65" i="16"/>
  <c r="H65" i="16" s="1"/>
  <c r="D63" i="16"/>
  <c r="G63" i="16" s="1"/>
  <c r="D64" i="16"/>
  <c r="G64" i="16" s="1"/>
  <c r="D65" i="16"/>
  <c r="J65" i="16" s="1"/>
  <c r="J64" i="16" l="1"/>
  <c r="K65" i="16"/>
  <c r="F65" i="16"/>
  <c r="I65" i="16" s="1"/>
  <c r="L63" i="16"/>
  <c r="N63" i="16"/>
  <c r="H64" i="16"/>
  <c r="H63" i="16"/>
  <c r="F64" i="16"/>
  <c r="I64" i="16" s="1"/>
  <c r="F63" i="16"/>
  <c r="I63" i="16" s="1"/>
  <c r="G65" i="16"/>
  <c r="L66" i="16"/>
  <c r="N66" i="16"/>
  <c r="E62" i="16"/>
  <c r="D62" i="16"/>
  <c r="G62" i="16" s="1"/>
  <c r="L65" i="16" l="1"/>
  <c r="N65" i="16"/>
  <c r="N64" i="16"/>
  <c r="H62" i="16"/>
  <c r="K62" i="16"/>
  <c r="L64" i="16"/>
  <c r="F62" i="16"/>
  <c r="I62" i="16" s="1"/>
  <c r="J62" i="16"/>
  <c r="E61" i="16"/>
  <c r="H61" i="16" s="1"/>
  <c r="D61" i="16"/>
  <c r="G61" i="16" s="1"/>
  <c r="N62" i="16" l="1"/>
  <c r="L62" i="16"/>
  <c r="K61" i="16"/>
  <c r="J61" i="16"/>
  <c r="F61" i="16"/>
  <c r="I61" i="16" s="1"/>
  <c r="E60" i="16"/>
  <c r="K60" i="16" s="1"/>
  <c r="D60" i="16"/>
  <c r="G60" i="16" s="1"/>
  <c r="H60" i="16" l="1"/>
  <c r="J60" i="16"/>
  <c r="F60" i="16"/>
  <c r="I60" i="16" s="1"/>
  <c r="L61" i="16"/>
  <c r="N61" i="16"/>
  <c r="E59" i="16"/>
  <c r="K59" i="16" s="1"/>
  <c r="D59" i="16"/>
  <c r="H59" i="16" l="1"/>
  <c r="N60" i="16"/>
  <c r="F59" i="16"/>
  <c r="I59" i="16" s="1"/>
  <c r="L60" i="16"/>
  <c r="G59" i="16"/>
  <c r="J59" i="16"/>
  <c r="N59" i="16" l="1"/>
  <c r="L59" i="16"/>
  <c r="E58" i="16"/>
  <c r="K58" i="16" s="1"/>
  <c r="D58" i="16"/>
  <c r="F58" i="16" s="1"/>
  <c r="I58" i="16" s="1"/>
  <c r="G58" i="16" l="1"/>
  <c r="H58" i="16"/>
  <c r="E57" i="16"/>
  <c r="H57" i="16" s="1"/>
  <c r="D57" i="16"/>
  <c r="G57" i="16" s="1"/>
  <c r="J57" i="16" l="1"/>
  <c r="K57" i="16"/>
  <c r="F57" i="16"/>
  <c r="I57" i="16" s="1"/>
  <c r="J58" i="16"/>
  <c r="E56" i="16"/>
  <c r="K56" i="16" s="1"/>
  <c r="D56" i="16"/>
  <c r="G56" i="16" s="1"/>
  <c r="F56" i="16" l="1"/>
  <c r="I56" i="16" s="1"/>
  <c r="H56" i="16"/>
  <c r="N58" i="16"/>
  <c r="L58" i="16"/>
  <c r="L57" i="16"/>
  <c r="N57" i="16"/>
  <c r="E55" i="16"/>
  <c r="K55" i="16" s="1"/>
  <c r="D55" i="16"/>
  <c r="G55" i="16" s="1"/>
  <c r="H55" i="16" l="1"/>
  <c r="F55" i="16"/>
  <c r="I55" i="16" s="1"/>
  <c r="J56" i="16"/>
  <c r="E54" i="16"/>
  <c r="H54" i="16" s="1"/>
  <c r="D54" i="16"/>
  <c r="G54" i="16" s="1"/>
  <c r="J54" i="16" l="1"/>
  <c r="K54" i="16"/>
  <c r="F54" i="16"/>
  <c r="I54" i="16" s="1"/>
  <c r="N56" i="16"/>
  <c r="L56" i="16"/>
  <c r="J55" i="16"/>
  <c r="E53" i="16"/>
  <c r="H53" i="16" s="1"/>
  <c r="D53" i="16"/>
  <c r="G53" i="16" s="1"/>
  <c r="K53" i="16" l="1"/>
  <c r="N54" i="16"/>
  <c r="J53" i="16"/>
  <c r="N55" i="16"/>
  <c r="L55" i="16"/>
  <c r="F53" i="16"/>
  <c r="I53" i="16" s="1"/>
  <c r="L54" i="16"/>
  <c r="E52" i="16"/>
  <c r="K52" i="16" s="1"/>
  <c r="D52" i="16"/>
  <c r="J52" i="16" s="1"/>
  <c r="F52" i="16" l="1"/>
  <c r="I52" i="16" s="1"/>
  <c r="G52" i="16"/>
  <c r="H52" i="16"/>
  <c r="L53" i="16"/>
  <c r="N53" i="16"/>
  <c r="E51" i="16"/>
  <c r="K51" i="16" s="1"/>
  <c r="D51" i="16"/>
  <c r="J51" i="16" s="1"/>
  <c r="F51" i="16" l="1"/>
  <c r="N51" i="16" s="1"/>
  <c r="G51" i="16"/>
  <c r="H51" i="16"/>
  <c r="L52" i="16"/>
  <c r="N52" i="16"/>
  <c r="E50" i="16"/>
  <c r="K50" i="16" s="1"/>
  <c r="D50" i="16"/>
  <c r="L51" i="16" l="1"/>
  <c r="I51" i="16"/>
  <c r="F50" i="16"/>
  <c r="I50" i="16" s="1"/>
  <c r="H50" i="16"/>
  <c r="G50" i="16"/>
  <c r="J50" i="16"/>
  <c r="N50" i="16"/>
  <c r="L50" i="16"/>
  <c r="E49" i="16"/>
  <c r="H49" i="16" s="1"/>
  <c r="D49" i="16"/>
  <c r="F49" i="16" s="1"/>
  <c r="I49" i="16" s="1"/>
  <c r="J49" i="16" l="1"/>
  <c r="N49" i="16" s="1"/>
  <c r="K49" i="16"/>
  <c r="G49" i="16"/>
  <c r="E48" i="16"/>
  <c r="K48" i="16" s="1"/>
  <c r="D48" i="16"/>
  <c r="J48" i="16" s="1"/>
  <c r="L49" i="16" l="1"/>
  <c r="G48" i="16"/>
  <c r="H48" i="16"/>
  <c r="F48" i="16"/>
  <c r="I48" i="16" s="1"/>
  <c r="N48" i="16"/>
  <c r="L48" i="16"/>
  <c r="E47" i="16"/>
  <c r="H47" i="16" s="1"/>
  <c r="D47" i="16"/>
  <c r="G47" i="16" s="1"/>
  <c r="K47" i="16" l="1"/>
  <c r="J47" i="16"/>
  <c r="F47" i="16"/>
  <c r="I47" i="16" s="1"/>
  <c r="E46" i="16"/>
  <c r="D46" i="16"/>
  <c r="E45" i="16"/>
  <c r="K45" i="16" s="1"/>
  <c r="D45" i="16"/>
  <c r="J45" i="16" s="1"/>
  <c r="F45" i="16" l="1"/>
  <c r="I45" i="16" s="1"/>
  <c r="G45" i="16"/>
  <c r="H45" i="16"/>
  <c r="L47" i="16"/>
  <c r="J46" i="16"/>
  <c r="K46" i="16"/>
  <c r="F46" i="16"/>
  <c r="G46" i="16"/>
  <c r="H46" i="16"/>
  <c r="N47" i="16"/>
  <c r="E44" i="16"/>
  <c r="H44" i="16" s="1"/>
  <c r="D44" i="16"/>
  <c r="G44" i="16" s="1"/>
  <c r="J44" i="16" l="1"/>
  <c r="K44" i="16"/>
  <c r="N46" i="16"/>
  <c r="L46" i="16"/>
  <c r="L45" i="16"/>
  <c r="F44" i="16"/>
  <c r="I44" i="16" s="1"/>
  <c r="I46" i="16"/>
  <c r="N45" i="16"/>
  <c r="E43" i="16"/>
  <c r="K43" i="16" s="1"/>
  <c r="D43" i="16"/>
  <c r="G43" i="16" s="1"/>
  <c r="H43" i="16" l="1"/>
  <c r="J43" i="16"/>
  <c r="N44" i="16"/>
  <c r="F43" i="16"/>
  <c r="I43" i="16" s="1"/>
  <c r="L44" i="16"/>
  <c r="E42" i="16"/>
  <c r="H42" i="16" s="1"/>
  <c r="D42" i="16"/>
  <c r="G42" i="16" s="1"/>
  <c r="J42" i="16" l="1"/>
  <c r="K42" i="16"/>
  <c r="F42" i="16"/>
  <c r="I42" i="16" s="1"/>
  <c r="L42" i="16"/>
  <c r="N43" i="16"/>
  <c r="L43" i="16"/>
  <c r="E41" i="16"/>
  <c r="K41" i="16" s="1"/>
  <c r="D41" i="16"/>
  <c r="F41" i="16" l="1"/>
  <c r="I41" i="16" s="1"/>
  <c r="N42" i="16"/>
  <c r="G41" i="16"/>
  <c r="H41" i="16"/>
  <c r="D40" i="16"/>
  <c r="G40" i="16" s="1"/>
  <c r="E40" i="16"/>
  <c r="F40" i="16" s="1"/>
  <c r="I40" i="16" s="1"/>
  <c r="H40" i="16" l="1"/>
  <c r="J40" i="16"/>
  <c r="K40" i="16"/>
  <c r="L40" i="16" s="1"/>
  <c r="N40" i="16"/>
  <c r="J41" i="16"/>
  <c r="E39" i="16"/>
  <c r="H39" i="16" s="1"/>
  <c r="D39" i="16"/>
  <c r="G39" i="16" s="1"/>
  <c r="D38" i="16"/>
  <c r="K39" i="16" l="1"/>
  <c r="N41" i="16"/>
  <c r="L41" i="16"/>
  <c r="F39" i="16"/>
  <c r="I39" i="16" s="1"/>
  <c r="J38" i="16"/>
  <c r="G38" i="16"/>
  <c r="E38" i="16"/>
  <c r="K38" i="16" s="1"/>
  <c r="H38" i="16" l="1"/>
  <c r="F38" i="16"/>
  <c r="I38" i="16" s="1"/>
  <c r="J39" i="16"/>
  <c r="E37" i="16"/>
  <c r="H37" i="16" s="1"/>
  <c r="D37" i="16"/>
  <c r="G37" i="16" s="1"/>
  <c r="J37" i="16" l="1"/>
  <c r="K37" i="16"/>
  <c r="N39" i="16"/>
  <c r="L39" i="16"/>
  <c r="F37" i="16"/>
  <c r="I37" i="16" s="1"/>
  <c r="L38" i="16"/>
  <c r="N38" i="16"/>
  <c r="L37" i="16" l="1"/>
  <c r="N37" i="16"/>
  <c r="E36" i="16"/>
  <c r="K36" i="16" s="1"/>
  <c r="D36" i="16"/>
  <c r="F36" i="16" l="1"/>
  <c r="I36" i="16" s="1"/>
  <c r="H36" i="16"/>
  <c r="G36" i="16"/>
  <c r="J36" i="16"/>
  <c r="E35" i="16"/>
  <c r="K35" i="16" s="1"/>
  <c r="D35" i="16"/>
  <c r="J35" i="16" s="1"/>
  <c r="H35" i="16" l="1"/>
  <c r="L36" i="16"/>
  <c r="N36" i="16"/>
  <c r="F35" i="16"/>
  <c r="I35" i="16" s="1"/>
  <c r="G35" i="16"/>
  <c r="N35" i="16"/>
  <c r="L35" i="16"/>
  <c r="E34" i="16"/>
  <c r="K34" i="16" s="1"/>
  <c r="D34" i="16"/>
  <c r="F34" i="16" l="1"/>
  <c r="I34" i="16" s="1"/>
  <c r="G34" i="16"/>
  <c r="H34" i="16"/>
  <c r="J34" i="16"/>
  <c r="N34" i="16"/>
  <c r="L34" i="16"/>
  <c r="E33" i="16"/>
  <c r="H33" i="16" s="1"/>
  <c r="D33" i="16"/>
  <c r="G33" i="16" s="1"/>
  <c r="K33" i="16" l="1"/>
  <c r="J33" i="16"/>
  <c r="F33" i="16"/>
  <c r="I33" i="16" s="1"/>
  <c r="E32" i="16"/>
  <c r="K32" i="16" s="1"/>
  <c r="D32" i="16"/>
  <c r="G32" i="16" s="1"/>
  <c r="H32" i="16" l="1"/>
  <c r="J32" i="16"/>
  <c r="F32" i="16"/>
  <c r="I32" i="16" s="1"/>
  <c r="L33" i="16"/>
  <c r="N33" i="16"/>
  <c r="E31" i="16"/>
  <c r="H31" i="16" s="1"/>
  <c r="D31" i="16"/>
  <c r="N32" i="16" l="1"/>
  <c r="K31" i="16"/>
  <c r="L32" i="16"/>
  <c r="F31" i="16"/>
  <c r="G31" i="16"/>
  <c r="J31" i="16"/>
  <c r="E30" i="16"/>
  <c r="K30" i="16" s="1"/>
  <c r="D30" i="16"/>
  <c r="G30" i="16" s="1"/>
  <c r="H30" i="16" l="1"/>
  <c r="J30" i="16"/>
  <c r="L31" i="16"/>
  <c r="N31" i="16"/>
  <c r="F30" i="16"/>
  <c r="I30" i="16" s="1"/>
  <c r="I31" i="16"/>
  <c r="E29" i="16"/>
  <c r="H29" i="16" s="1"/>
  <c r="D29" i="16"/>
  <c r="G29" i="16" s="1"/>
  <c r="F29" i="16" l="1"/>
  <c r="I29" i="16" s="1"/>
  <c r="K29" i="16"/>
  <c r="N30" i="16"/>
  <c r="L30" i="16"/>
  <c r="E28" i="16"/>
  <c r="H28" i="16" s="1"/>
  <c r="D28" i="16"/>
  <c r="G28" i="16" s="1"/>
  <c r="J28" i="16" l="1"/>
  <c r="K28" i="16"/>
  <c r="F28" i="16"/>
  <c r="I28" i="16" s="1"/>
  <c r="J29" i="16"/>
  <c r="A9" i="20"/>
  <c r="B9" i="20" s="1"/>
  <c r="L29" i="16" l="1"/>
  <c r="N29" i="16"/>
  <c r="L28" i="16"/>
  <c r="N28" i="16"/>
  <c r="E27" i="16" l="1"/>
  <c r="K27" i="16" s="1"/>
  <c r="D27" i="16"/>
  <c r="F27" i="16" l="1"/>
  <c r="I27" i="16" s="1"/>
  <c r="G27" i="16"/>
  <c r="H27" i="16"/>
  <c r="J27" i="16"/>
  <c r="L27" i="16" l="1"/>
  <c r="N27" i="16"/>
  <c r="E26" i="16"/>
  <c r="H26" i="16" s="1"/>
  <c r="D26" i="16"/>
  <c r="J26" i="16" s="1"/>
  <c r="G26" i="16" l="1"/>
  <c r="F26" i="16"/>
  <c r="I26" i="16" s="1"/>
  <c r="K26" i="16"/>
  <c r="N26" i="16" s="1"/>
  <c r="L26" i="16"/>
  <c r="E25" i="16"/>
  <c r="K25" i="16" s="1"/>
  <c r="D25" i="16"/>
  <c r="G25" i="16" s="1"/>
  <c r="J25" i="16" l="1"/>
  <c r="H25" i="16"/>
  <c r="F25" i="16"/>
  <c r="I25" i="16" s="1"/>
  <c r="D24" i="19"/>
  <c r="J9" i="19"/>
  <c r="E24" i="16"/>
  <c r="H24" i="16" s="1"/>
  <c r="D24" i="16"/>
  <c r="G24" i="16" s="1"/>
  <c r="J24" i="16" l="1"/>
  <c r="K24" i="16"/>
  <c r="F24" i="16"/>
  <c r="I24" i="16" s="1"/>
  <c r="N25" i="16"/>
  <c r="L25" i="16"/>
  <c r="E23" i="16"/>
  <c r="H23" i="16" s="1"/>
  <c r="D23" i="16"/>
  <c r="G23" i="16" s="1"/>
  <c r="J23" i="16" l="1"/>
  <c r="K23" i="16"/>
  <c r="F23" i="16"/>
  <c r="I23" i="16" s="1"/>
  <c r="L23" i="16"/>
  <c r="L24" i="16"/>
  <c r="N24" i="16"/>
  <c r="J22" i="16"/>
  <c r="E22" i="16"/>
  <c r="D22" i="16"/>
  <c r="H22" i="16" l="1"/>
  <c r="E2" i="21"/>
  <c r="K22" i="16"/>
  <c r="F22" i="16"/>
  <c r="D2" i="21"/>
  <c r="D2" i="16"/>
  <c r="G22" i="16"/>
  <c r="N22" i="16"/>
  <c r="N23" i="16"/>
  <c r="E21" i="16"/>
  <c r="H21" i="16" s="1"/>
  <c r="D21" i="16"/>
  <c r="G21" i="16" s="1"/>
  <c r="L22" i="16" l="1"/>
  <c r="J21" i="16"/>
  <c r="I22" i="16"/>
  <c r="F2" i="21"/>
  <c r="K21" i="16"/>
  <c r="F21" i="16"/>
  <c r="I21" i="16" s="1"/>
  <c r="E20" i="16"/>
  <c r="H20" i="16" s="1"/>
  <c r="D20" i="16"/>
  <c r="G20" i="16" s="1"/>
  <c r="K20" i="16" l="1"/>
  <c r="J20" i="16"/>
  <c r="F20" i="16"/>
  <c r="I20" i="16" s="1"/>
  <c r="L21" i="16"/>
  <c r="N21" i="16"/>
  <c r="E19" i="16"/>
  <c r="H19" i="16" s="1"/>
  <c r="D19" i="16"/>
  <c r="G19" i="16" s="1"/>
  <c r="J19" i="16" l="1"/>
  <c r="K19" i="16"/>
  <c r="F19" i="16"/>
  <c r="I19" i="16" s="1"/>
  <c r="L20" i="16"/>
  <c r="N20" i="16"/>
  <c r="E18" i="16"/>
  <c r="H18" i="16" s="1"/>
  <c r="D18" i="16"/>
  <c r="J18" i="16" s="1"/>
  <c r="E15" i="16"/>
  <c r="E16" i="16"/>
  <c r="K16" i="16" s="1"/>
  <c r="E17" i="16"/>
  <c r="H17" i="16" s="1"/>
  <c r="D15" i="16"/>
  <c r="J15" i="16" s="1"/>
  <c r="D16" i="16"/>
  <c r="J16" i="16" s="1"/>
  <c r="D17" i="16"/>
  <c r="J17" i="16" s="1"/>
  <c r="D14" i="16"/>
  <c r="G14" i="16" s="1"/>
  <c r="E14" i="16"/>
  <c r="H14" i="16" s="1"/>
  <c r="D13" i="16"/>
  <c r="J13" i="16" s="1"/>
  <c r="E13" i="16"/>
  <c r="H13" i="16" s="1"/>
  <c r="B11" i="16"/>
  <c r="D11" i="16" s="1"/>
  <c r="E12" i="16"/>
  <c r="K12" i="16" s="1"/>
  <c r="E7" i="19"/>
  <c r="G7" i="19" s="1"/>
  <c r="E8" i="19"/>
  <c r="G8" i="19" s="1"/>
  <c r="E9" i="19"/>
  <c r="G9" i="19" s="1"/>
  <c r="E11" i="19"/>
  <c r="G11" i="19" s="1"/>
  <c r="E12" i="19"/>
  <c r="G12" i="19" s="1"/>
  <c r="E13" i="19"/>
  <c r="G13" i="19" s="1"/>
  <c r="E14" i="19"/>
  <c r="G14" i="19" s="1"/>
  <c r="E15" i="19"/>
  <c r="G15" i="19" s="1"/>
  <c r="E16" i="19"/>
  <c r="G16" i="19" s="1"/>
  <c r="E17" i="19"/>
  <c r="G17" i="19" s="1"/>
  <c r="E18" i="19"/>
  <c r="G18" i="19" s="1"/>
  <c r="G10" i="19"/>
  <c r="H19" i="19"/>
  <c r="H20" i="19" s="1"/>
  <c r="D8" i="19"/>
  <c r="F8" i="19" s="1"/>
  <c r="C19" i="19"/>
  <c r="C20" i="19" s="1"/>
  <c r="B19" i="19"/>
  <c r="B20" i="19" s="1"/>
  <c r="D10" i="19"/>
  <c r="F10" i="19" s="1"/>
  <c r="D11" i="19"/>
  <c r="F11" i="19"/>
  <c r="D12" i="19"/>
  <c r="F12" i="19" s="1"/>
  <c r="D13" i="19"/>
  <c r="F13" i="19" s="1"/>
  <c r="D14" i="19"/>
  <c r="F14" i="19"/>
  <c r="D15" i="19"/>
  <c r="F15" i="19" s="1"/>
  <c r="D16" i="19"/>
  <c r="F16" i="19" s="1"/>
  <c r="D17" i="19"/>
  <c r="F17" i="19" s="1"/>
  <c r="D18" i="19"/>
  <c r="F18" i="19" s="1"/>
  <c r="D9" i="19"/>
  <c r="F9" i="19" s="1"/>
  <c r="F3" i="19"/>
  <c r="E11" i="16"/>
  <c r="K11" i="16" s="1"/>
  <c r="E10" i="16"/>
  <c r="K10" i="16" s="1"/>
  <c r="D10" i="16"/>
  <c r="K190" i="14"/>
  <c r="B190" i="14" s="1"/>
  <c r="K189" i="14"/>
  <c r="K188" i="14"/>
  <c r="B188" i="14" s="1"/>
  <c r="E9" i="16"/>
  <c r="K9" i="16" s="1"/>
  <c r="D9" i="16"/>
  <c r="J9" i="16" s="1"/>
  <c r="G32" i="18"/>
  <c r="G33" i="18"/>
  <c r="G34" i="18"/>
  <c r="G35" i="18"/>
  <c r="G31" i="18"/>
  <c r="G30" i="18"/>
  <c r="G31" i="17"/>
  <c r="G32" i="17"/>
  <c r="G33" i="17"/>
  <c r="G34" i="17"/>
  <c r="G35" i="17"/>
  <c r="G30" i="17"/>
  <c r="K158" i="14"/>
  <c r="K159" i="14"/>
  <c r="K157" i="14"/>
  <c r="C157" i="14"/>
  <c r="B157" i="14"/>
  <c r="E8" i="16"/>
  <c r="H8" i="16" s="1"/>
  <c r="D8" i="16"/>
  <c r="J8" i="16" s="1"/>
  <c r="C126" i="14"/>
  <c r="B126" i="14"/>
  <c r="E7" i="16"/>
  <c r="K7" i="16" s="1"/>
  <c r="D7" i="16"/>
  <c r="G7" i="16" s="1"/>
  <c r="C96" i="14"/>
  <c r="D6" i="16"/>
  <c r="G6" i="16" s="1"/>
  <c r="E6" i="16"/>
  <c r="K6" i="16" s="1"/>
  <c r="D5" i="16"/>
  <c r="J5" i="16" s="1"/>
  <c r="E5" i="16"/>
  <c r="H5" i="16" s="1"/>
  <c r="D4" i="16"/>
  <c r="J4" i="16" s="1"/>
  <c r="B96" i="14"/>
  <c r="B65" i="14"/>
  <c r="C65" i="14" s="1"/>
  <c r="J66" i="14" s="1"/>
  <c r="J67" i="14"/>
  <c r="J37" i="14"/>
  <c r="B35" i="14"/>
  <c r="C35" i="14" s="1"/>
  <c r="J36" i="14" s="1"/>
  <c r="B64" i="14"/>
  <c r="C64" i="14" s="1"/>
  <c r="B63" i="14"/>
  <c r="C63" i="14" s="1"/>
  <c r="B62" i="14"/>
  <c r="C62" i="14" s="1"/>
  <c r="B61" i="14"/>
  <c r="C61" i="14" s="1"/>
  <c r="B60" i="14"/>
  <c r="C60" i="14" s="1"/>
  <c r="B59" i="14"/>
  <c r="C59" i="14" s="1"/>
  <c r="B58" i="14"/>
  <c r="C58" i="14" s="1"/>
  <c r="B57" i="14"/>
  <c r="C57" i="14" s="1"/>
  <c r="B56" i="14"/>
  <c r="C56" i="14" s="1"/>
  <c r="B55" i="14"/>
  <c r="C55" i="14" s="1"/>
  <c r="B54" i="14"/>
  <c r="C54" i="14" s="1"/>
  <c r="B53" i="14"/>
  <c r="C53" i="14" s="1"/>
  <c r="B52" i="14"/>
  <c r="C52" i="14" s="1"/>
  <c r="B51" i="14"/>
  <c r="C51" i="14" s="1"/>
  <c r="B50" i="14"/>
  <c r="C50" i="14" s="1"/>
  <c r="B49" i="14"/>
  <c r="C49" i="14" s="1"/>
  <c r="B48" i="14"/>
  <c r="C48" i="14" s="1"/>
  <c r="B47" i="14"/>
  <c r="C47" i="14" s="1"/>
  <c r="B46" i="14"/>
  <c r="C46" i="14" s="1"/>
  <c r="B45" i="14"/>
  <c r="C45" i="14" s="1"/>
  <c r="B44" i="14"/>
  <c r="C44" i="14" s="1"/>
  <c r="B43" i="14"/>
  <c r="C43" i="14" s="1"/>
  <c r="B42" i="14"/>
  <c r="C42" i="14" s="1"/>
  <c r="B41" i="14"/>
  <c r="C41" i="14" s="1"/>
  <c r="B40" i="14"/>
  <c r="C40" i="14"/>
  <c r="B39" i="14"/>
  <c r="C39" i="14" s="1"/>
  <c r="B38" i="14"/>
  <c r="C38" i="14" s="1"/>
  <c r="B37" i="14"/>
  <c r="C37" i="14" s="1"/>
  <c r="B36" i="14"/>
  <c r="C36" i="14" s="1"/>
  <c r="E4" i="16"/>
  <c r="K4" i="16" s="1"/>
  <c r="D3" i="16"/>
  <c r="J3" i="16" s="1"/>
  <c r="E3" i="16"/>
  <c r="H3" i="16" s="1"/>
  <c r="E31" i="13"/>
  <c r="G31" i="13" s="1"/>
  <c r="G44" i="13" s="1"/>
  <c r="I34" i="12"/>
  <c r="I39" i="12" s="1"/>
  <c r="H34" i="12"/>
  <c r="H36" i="12" s="1"/>
  <c r="B4" i="14"/>
  <c r="C4" i="14" s="1"/>
  <c r="J8" i="14"/>
  <c r="J7" i="14" s="1"/>
  <c r="B5" i="14"/>
  <c r="C5" i="14" s="1"/>
  <c r="B6" i="14"/>
  <c r="C6" i="14" s="1"/>
  <c r="B7" i="14"/>
  <c r="C7" i="14" s="1"/>
  <c r="B8" i="14"/>
  <c r="C8" i="14" s="1"/>
  <c r="B9" i="14"/>
  <c r="C9" i="14"/>
  <c r="B10" i="14"/>
  <c r="C10" i="14" s="1"/>
  <c r="B11" i="14"/>
  <c r="C11" i="14" s="1"/>
  <c r="B12" i="14"/>
  <c r="C12" i="14" s="1"/>
  <c r="B13" i="14"/>
  <c r="C13" i="14" s="1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C19" i="14"/>
  <c r="B20" i="14"/>
  <c r="C20" i="14" s="1"/>
  <c r="B21" i="14"/>
  <c r="C21" i="14" s="1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C27" i="14" s="1"/>
  <c r="B28" i="14"/>
  <c r="C28" i="14" s="1"/>
  <c r="B29" i="14"/>
  <c r="C29" i="14" s="1"/>
  <c r="B30" i="14"/>
  <c r="C30" i="14" s="1"/>
  <c r="B31" i="14"/>
  <c r="C31" i="14" s="1"/>
  <c r="B32" i="14"/>
  <c r="C32" i="14" s="1"/>
  <c r="B33" i="14"/>
  <c r="C33" i="14" s="1"/>
  <c r="B34" i="14"/>
  <c r="C34" i="14" s="1"/>
  <c r="I4" i="14"/>
  <c r="G26" i="12"/>
  <c r="F26" i="12"/>
  <c r="G25" i="12"/>
  <c r="F25" i="12"/>
  <c r="G21" i="12"/>
  <c r="D19" i="12"/>
  <c r="D18" i="12" s="1"/>
  <c r="D17" i="12" s="1"/>
  <c r="E19" i="12"/>
  <c r="E18" i="12" s="1"/>
  <c r="E17" i="12" s="1"/>
  <c r="E7" i="12"/>
  <c r="E8" i="12" s="1"/>
  <c r="E9" i="12" s="1"/>
  <c r="E10" i="12" s="1"/>
  <c r="E11" i="12" s="1"/>
  <c r="E12" i="12" s="1"/>
  <c r="E13" i="12" s="1"/>
  <c r="E14" i="12" s="1"/>
  <c r="E15" i="12" s="1"/>
  <c r="E16" i="12" s="1"/>
  <c r="M2" i="12"/>
  <c r="L2" i="12"/>
  <c r="G6" i="12"/>
  <c r="D6" i="12"/>
  <c r="D7" i="12" s="1"/>
  <c r="D8" i="12" s="1"/>
  <c r="D9" i="12" s="1"/>
  <c r="D10" i="12" s="1"/>
  <c r="D11" i="12" s="1"/>
  <c r="D12" i="12" s="1"/>
  <c r="F5" i="12"/>
  <c r="G5" i="12"/>
  <c r="F4" i="12"/>
  <c r="G4" i="12"/>
  <c r="M5" i="12"/>
  <c r="B4" i="12"/>
  <c r="C4" i="12" s="1"/>
  <c r="E31" i="10"/>
  <c r="G31" i="10" s="1"/>
  <c r="G44" i="10" s="1"/>
  <c r="E31" i="6"/>
  <c r="J7" i="16" l="1"/>
  <c r="H9" i="16"/>
  <c r="G44" i="18"/>
  <c r="H11" i="16"/>
  <c r="I36" i="12"/>
  <c r="I38" i="12" s="1"/>
  <c r="J14" i="16"/>
  <c r="G17" i="16"/>
  <c r="D12" i="16"/>
  <c r="F12" i="16" s="1"/>
  <c r="I12" i="16" s="1"/>
  <c r="G5" i="16"/>
  <c r="D19" i="19"/>
  <c r="D20" i="19" s="1"/>
  <c r="J2" i="12"/>
  <c r="K2" i="12" s="1"/>
  <c r="F6" i="12"/>
  <c r="F3" i="16"/>
  <c r="I3" i="16" s="1"/>
  <c r="G44" i="17"/>
  <c r="E19" i="19"/>
  <c r="E20" i="19" s="1"/>
  <c r="F13" i="16"/>
  <c r="I13" i="16" s="1"/>
  <c r="G4" i="16"/>
  <c r="H10" i="16"/>
  <c r="K8" i="16"/>
  <c r="F10" i="16"/>
  <c r="I10" i="16" s="1"/>
  <c r="F11" i="16"/>
  <c r="I11" i="16" s="1"/>
  <c r="G11" i="16"/>
  <c r="J11" i="16"/>
  <c r="K3" i="16"/>
  <c r="G13" i="16"/>
  <c r="G8" i="16"/>
  <c r="F15" i="16"/>
  <c r="I15" i="16" s="1"/>
  <c r="F8" i="16"/>
  <c r="I8" i="16" s="1"/>
  <c r="N19" i="16"/>
  <c r="H6" i="16"/>
  <c r="H7" i="16"/>
  <c r="G12" i="16"/>
  <c r="G15" i="16"/>
  <c r="G3" i="16"/>
  <c r="K13" i="16"/>
  <c r="H16" i="16"/>
  <c r="D13" i="12"/>
  <c r="D14" i="12" s="1"/>
  <c r="D15" i="12" s="1"/>
  <c r="D16" i="12" s="1"/>
  <c r="F17" i="12" s="1"/>
  <c r="I12" i="12"/>
  <c r="G19" i="19"/>
  <c r="G20" i="19" s="1"/>
  <c r="G9" i="16"/>
  <c r="F7" i="19"/>
  <c r="F19" i="19" s="1"/>
  <c r="F20" i="19" s="1"/>
  <c r="G16" i="16"/>
  <c r="K18" i="16"/>
  <c r="H4" i="16"/>
  <c r="G31" i="6"/>
  <c r="G44" i="6" s="1"/>
  <c r="F5" i="16"/>
  <c r="I5" i="16" s="1"/>
  <c r="F6" i="16"/>
  <c r="I6" i="16" s="1"/>
  <c r="F7" i="16"/>
  <c r="I7" i="16" s="1"/>
  <c r="F9" i="16"/>
  <c r="I9" i="16" s="1"/>
  <c r="F14" i="16"/>
  <c r="I14" i="16" s="1"/>
  <c r="K17" i="16"/>
  <c r="F18" i="16"/>
  <c r="I18" i="16" s="1"/>
  <c r="K5" i="16"/>
  <c r="J10" i="16"/>
  <c r="H12" i="16"/>
  <c r="K14" i="16"/>
  <c r="G18" i="16"/>
  <c r="K15" i="16"/>
  <c r="J6" i="16"/>
  <c r="G10" i="16"/>
  <c r="F17" i="16"/>
  <c r="I17" i="16" s="1"/>
  <c r="H15" i="16"/>
  <c r="F4" i="16"/>
  <c r="I4" i="16" s="1"/>
  <c r="F16" i="16"/>
  <c r="I16" i="16" s="1"/>
  <c r="L19" i="16"/>
  <c r="L11" i="16" l="1"/>
  <c r="L13" i="16"/>
  <c r="L8" i="16"/>
  <c r="N14" i="16"/>
  <c r="J12" i="16"/>
  <c r="J2" i="16" s="1"/>
  <c r="L7" i="16"/>
  <c r="L3" i="16"/>
  <c r="N15" i="16"/>
  <c r="L15" i="16"/>
  <c r="N13" i="16"/>
  <c r="N16" i="16"/>
  <c r="N8" i="16"/>
  <c r="N3" i="16"/>
  <c r="K2" i="16"/>
  <c r="L17" i="16"/>
  <c r="L4" i="16"/>
  <c r="N4" i="16"/>
  <c r="N18" i="16"/>
  <c r="N11" i="16"/>
  <c r="L5" i="16"/>
  <c r="L10" i="16"/>
  <c r="N10" i="16"/>
  <c r="L16" i="16"/>
  <c r="N17" i="16"/>
  <c r="L18" i="16"/>
  <c r="N6" i="16"/>
  <c r="L6" i="16"/>
  <c r="L9" i="16"/>
  <c r="N7" i="16"/>
  <c r="N5" i="16"/>
  <c r="N12" i="16"/>
  <c r="L12" i="16"/>
  <c r="L14" i="16"/>
  <c r="N9" i="16"/>
  <c r="L2" i="16" l="1"/>
  <c r="N2" i="16"/>
</calcChain>
</file>

<file path=xl/sharedStrings.xml><?xml version="1.0" encoding="utf-8"?>
<sst xmlns="http://schemas.openxmlformats.org/spreadsheetml/2006/main" count="508" uniqueCount="167">
  <si>
    <t>Výrobca</t>
  </si>
  <si>
    <t>F A K T Ú R A</t>
  </si>
  <si>
    <t>Ing. Vladimír Palacka, CSc.</t>
  </si>
  <si>
    <t>ul. M.Gorkého 487/32</t>
  </si>
  <si>
    <t>018 51  Nová Dubnica</t>
  </si>
  <si>
    <t>Číslo faktúry</t>
  </si>
  <si>
    <t>Dátum vystavenia</t>
  </si>
  <si>
    <t>Názov zdroja:</t>
  </si>
  <si>
    <t>FtE Gorkého 487, Nová Dubnica</t>
  </si>
  <si>
    <t>42013</t>
  </si>
  <si>
    <t>5.1.2014</t>
  </si>
  <si>
    <t>EIC; 24ZSS70174380007</t>
  </si>
  <si>
    <t>Vaše číslo objednávky</t>
  </si>
  <si>
    <t>Naše označenie zákazky</t>
  </si>
  <si>
    <t>Číslo elektromera: 3442026</t>
  </si>
  <si>
    <t>2000018593</t>
  </si>
  <si>
    <t>FVd_13</t>
  </si>
  <si>
    <t>Poskytovateľ</t>
  </si>
  <si>
    <t>IČO</t>
  </si>
  <si>
    <t>Stredoslovenská energetika</t>
  </si>
  <si>
    <t>DIČ</t>
  </si>
  <si>
    <t xml:space="preserve"> - Distribúcia, a.s.</t>
  </si>
  <si>
    <t>Pri Rajčianke 2927/8</t>
  </si>
  <si>
    <t>010 47 Žilina</t>
  </si>
  <si>
    <t>IČ DPH</t>
  </si>
  <si>
    <t>SK2022187453</t>
  </si>
  <si>
    <t>Dátum dodania</t>
  </si>
  <si>
    <t>Krajina pôvodu</t>
  </si>
  <si>
    <t>Cieľová krajina</t>
  </si>
  <si>
    <t>Slovenská republika</t>
  </si>
  <si>
    <t>Číslo</t>
  </si>
  <si>
    <t>Predmet</t>
  </si>
  <si>
    <t>Stav / množstvo v kWh</t>
  </si>
  <si>
    <t>Cena v €</t>
  </si>
  <si>
    <r>
      <rPr>
        <b/>
        <sz val="10"/>
        <rFont val="Arial"/>
        <family val="2"/>
        <charset val="238"/>
      </rPr>
      <t>Doplatok</t>
    </r>
    <r>
      <rPr>
        <sz val="10"/>
        <rFont val="Arial"/>
        <family val="2"/>
        <charset val="238"/>
      </rPr>
      <t xml:space="preserve"> za vyrobenú elektrickú energiu</t>
    </r>
  </si>
  <si>
    <t>podľa zákona č. 309/2009 Z.z.</t>
  </si>
  <si>
    <t>podľa zmluvy č. 792/2013/D medzi výrobcom</t>
  </si>
  <si>
    <t xml:space="preserve"> a poskytovateľom v hodnote 70,0553 EUR/MWh</t>
  </si>
  <si>
    <t>Konečný stav k 30.6.2013</t>
  </si>
  <si>
    <t>Konečný stav k 31.7.2013</t>
  </si>
  <si>
    <t>Konečný stav k 31.8.2013</t>
  </si>
  <si>
    <t>Konečný stav k 30.9.2013</t>
  </si>
  <si>
    <t>Konečný stav k 31.10.2013</t>
  </si>
  <si>
    <t>Konečný stav k 30.11.2013</t>
  </si>
  <si>
    <t>Konečný stav k 31.12.2013</t>
  </si>
  <si>
    <t>Splatnosť 14 dní od vystavenia faktúry, na účet č.:</t>
  </si>
  <si>
    <t>0063575864/0900</t>
  </si>
  <si>
    <t>Faktúra celkom</t>
  </si>
  <si>
    <t>Podpis</t>
  </si>
  <si>
    <t>R.č.</t>
  </si>
  <si>
    <t>531121/299</t>
  </si>
  <si>
    <t>1022033441</t>
  </si>
  <si>
    <t>neplatiteľ DPH</t>
  </si>
  <si>
    <t>Bankové spojenie</t>
  </si>
  <si>
    <t>IBAN</t>
  </si>
  <si>
    <t>SWIFT Kód</t>
  </si>
  <si>
    <t>Slovenská sporiteľňa, a.s., Bratislava</t>
  </si>
  <si>
    <t>SK31 0900 0000 0000 63575864</t>
  </si>
  <si>
    <t xml:space="preserve">GIBA SK BX </t>
  </si>
  <si>
    <t>Číslo účtu</t>
  </si>
  <si>
    <t>E-mail</t>
  </si>
  <si>
    <t>vladimir_palacka@saeautom.sk</t>
  </si>
  <si>
    <t>Telefón</t>
  </si>
  <si>
    <t>Fax</t>
  </si>
  <si>
    <t>+421 (0)905 403230, +421 (0)69 2024870</t>
  </si>
  <si>
    <t>+421 (0)42 44 507 02</t>
  </si>
  <si>
    <t>32013</t>
  </si>
  <si>
    <r>
      <t>Dodávku</t>
    </r>
    <r>
      <rPr>
        <b/>
        <sz val="10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 xml:space="preserve">elektriny </t>
    </r>
    <r>
      <rPr>
        <b/>
        <sz val="10"/>
        <rFont val="Arial"/>
        <family val="2"/>
        <charset val="238"/>
      </rPr>
      <t>na straty</t>
    </r>
  </si>
  <si>
    <t>podľa zmluvy č. 792/2013/ medzi výrobcom</t>
  </si>
  <si>
    <t xml:space="preserve"> a poskytovateľom v hodnote 49,0547 EUR/MWh</t>
  </si>
  <si>
    <t>Počiatočný stav k 30.6.2013</t>
  </si>
  <si>
    <t>30.6.2013</t>
  </si>
  <si>
    <t>2000018595</t>
  </si>
  <si>
    <t>FV_13</t>
  </si>
  <si>
    <t>PoskytovateĽ</t>
  </si>
  <si>
    <t>Počiatočný stav</t>
  </si>
  <si>
    <t>Vyrobená EE k 30.6.2013</t>
  </si>
  <si>
    <t>22013</t>
  </si>
  <si>
    <t>Povinnosti</t>
  </si>
  <si>
    <t>SSE-D</t>
  </si>
  <si>
    <t>periodicke revizie elektroinštalácie, tieto revizne spr6vy archivovat'a tieto na poZiadanie SSE-D predloZit'.</t>
  </si>
  <si>
    <t>Zfiluva je- uzavretd na dobu'urdit0, s plathost'ou do31.12. 2013. Zmluva nadob0da platnosl'drlom</t>
  </si>
  <si>
    <t>pbdpisu zmluvnyoh.strdn a 0dinnosf od'1.1. 2013 - povinnosť uzatvoriť novú zmluvu každý rok</t>
  </si>
  <si>
    <t>každý rok od URSO žiadať nové rozhodnutie o cene</t>
  </si>
  <si>
    <t>Faktúra za obdobie od 01 .01.2013 do konca mesiaca, v ktorom bola tdto Zmluva ,podpisand obidvomi</t>
  </si>
  <si>
    <t>zmlwnymi stranami bude wstavend do 5. kalendárneho dha mesiaoa nasleduj0ceho po mesiaci,</t>
  </si>
  <si>
    <t>v ktorom bola,tdto Zmluva podpisand a splatnost'tejto faK0ry je 14 dni od 1ej doručenia.</t>
  </si>
  <si>
    <t>• nahlasovať URSO plán výroby na nasledujúci rok vždy do 15.8.</t>
  </si>
  <si>
    <t>• každý rok od URSO žiadať nové rozhodnutie o cene</t>
  </si>
  <si>
    <t>• Každý rok s SSE-D novú zmluvu</t>
  </si>
  <si>
    <t>• nahlasovať svojej distribúcii údaje o výrobe a spotrebe na mesačnej báze</t>
  </si>
  <si>
    <t>• nahlasovať  OKTE údaje o plánovanej výrobe na dennej báze do 25.dňa aktuálneho mesiaca</t>
  </si>
  <si>
    <t>• do 5 dňa nahlasovať  OKTE nasledujúceho mesiaca nahlásiť skutočne namerané údaje jednorázovo za celý mesiac.</t>
  </si>
  <si>
    <t>periodicke revizie elektroinštalácie, tieto revizne správy archivovat'a tieto na požiadanie SSE-D predložit'.</t>
  </si>
  <si>
    <t>Predpokladaná ročná charakteristika dodávky do distribučnej sústavy PDS v roku:</t>
  </si>
  <si>
    <t>Fte zariadenie Nová Dubnica 487,inštal.výkon:3,92 kWp</t>
  </si>
  <si>
    <t>Číslo zmluvy o pripojení zdroja do DS:V28010018/2010/807</t>
  </si>
  <si>
    <t>Mesiac</t>
  </si>
  <si>
    <t>Celkom [kWh]</t>
  </si>
  <si>
    <t>Na straty [kWh]</t>
  </si>
  <si>
    <t>Ostaná vlastná spotreba  [MWh]</t>
  </si>
  <si>
    <t>Výroba  [MWh]</t>
  </si>
  <si>
    <t>Ostaná vlastná spotreba/deň  [MWh]</t>
  </si>
  <si>
    <t>Výroba/deň  [MWh]</t>
  </si>
  <si>
    <t>Dní v mesiaci</t>
  </si>
  <si>
    <t>: https://pwd.sse-d.sk </t>
  </si>
  <si>
    <t>https://pwd.sse-d.sk/MIP/Account/LogOn </t>
  </si>
  <si>
    <r>
      <t>fvepalacka</t>
    </r>
    <r>
      <rPr>
        <sz val="12"/>
        <rFont val="Times New Roman"/>
        <family val="1"/>
        <charset val="238"/>
      </rPr>
      <t> </t>
    </r>
  </si>
  <si>
    <t>27Aaai/*</t>
  </si>
  <si>
    <t>Spolu</t>
  </si>
  <si>
    <t>Priemer</t>
  </si>
  <si>
    <t>Prihlasovacie meno: palacka_palacka</t>
  </si>
  <si>
    <t>Prihlasovacie heslo: Oik&gt;C3ew</t>
  </si>
  <si>
    <t>https://www.isom.sk/portal/Pages/Login.aspx?lang=sk-SK </t>
  </si>
  <si>
    <t>Mesačný formulár výroby a  dodávky elektriny na straty</t>
  </si>
  <si>
    <t xml:space="preserve">Dátum </t>
  </si>
  <si>
    <t>Výroba</t>
  </si>
  <si>
    <t>Na straty</t>
  </si>
  <si>
    <t xml:space="preserve">Na straty </t>
  </si>
  <si>
    <t xml:space="preserve">Vlastná spotreba </t>
  </si>
  <si>
    <t>Výroba stav</t>
  </si>
  <si>
    <t xml:space="preserve">Straty stav </t>
  </si>
  <si>
    <t xml:space="preserve">Výroba skutočnosť </t>
  </si>
  <si>
    <t>Na straty skutočnosť</t>
  </si>
  <si>
    <t>Výroba mesiac</t>
  </si>
  <si>
    <t>Straty mesiac</t>
  </si>
  <si>
    <t xml:space="preserve">Predpokladaná mes výroba </t>
  </si>
  <si>
    <t>Predpokadaná dodávka na straty</t>
  </si>
  <si>
    <t>2080.61</t>
  </si>
  <si>
    <t>20.89</t>
  </si>
  <si>
    <t>Sk</t>
  </si>
  <si>
    <t>2445.89</t>
  </si>
  <si>
    <t>21.25</t>
  </si>
  <si>
    <t>Odpočet výroba</t>
  </si>
  <si>
    <t>Odpočet straty</t>
  </si>
  <si>
    <t>Ost.vlastná spotreba</t>
  </si>
  <si>
    <t>Denný priemer výroby</t>
  </si>
  <si>
    <t>Denný priemer na straty</t>
  </si>
  <si>
    <t>Denný priemer vl. Spotreba</t>
  </si>
  <si>
    <t>Doplatok</t>
  </si>
  <si>
    <t>Fa za straty</t>
  </si>
  <si>
    <t>Výnos</t>
  </si>
  <si>
    <t>Poznámka</t>
  </si>
  <si>
    <t>Nezdanene</t>
  </si>
  <si>
    <t>-</t>
  </si>
  <si>
    <t>Viac ako 6 mesiacov</t>
  </si>
  <si>
    <t>Fakturacia 1-6/2015</t>
  </si>
  <si>
    <t>Rok</t>
  </si>
  <si>
    <t>apríl 17</t>
  </si>
  <si>
    <t>jún 17</t>
  </si>
  <si>
    <t>júl 17</t>
  </si>
  <si>
    <t>Na svorkách</t>
  </si>
  <si>
    <t>Ostatná vlastná spotreba</t>
  </si>
  <si>
    <t>Dátum odpočtu</t>
  </si>
  <si>
    <t>31.12.2019</t>
  </si>
  <si>
    <t>31.12.2018</t>
  </si>
  <si>
    <t>Odpočet z SSD-180</t>
  </si>
  <si>
    <t>Odpočet na straty -280</t>
  </si>
  <si>
    <t>Dodane na straty</t>
  </si>
  <si>
    <t>Spotrebované od SSD</t>
  </si>
  <si>
    <t>Odlišne od OKTE</t>
  </si>
  <si>
    <t>Dod na straty 2.756</t>
  </si>
  <si>
    <t>Odber 2.117</t>
  </si>
  <si>
    <t>V OKTE OKTE za r. 2019</t>
  </si>
  <si>
    <t>Odpočet dodávka-180</t>
  </si>
  <si>
    <t>Odpočet straty-280</t>
  </si>
  <si>
    <t>Dodávka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</si>
</sst>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[$€-1]_-;\-* #,##0.00\ [$€-1]_-;_-* &quot;-&quot;??\ [$€-1]_-"/>
    <numFmt numFmtId="165" formatCode="#,##0.0000\ [$€-41B]"/>
    <numFmt numFmtId="166" formatCode="[$-41B]mmmm\ yy;@"/>
    <numFmt numFmtId="167" formatCode="#,##0.00000"/>
    <numFmt numFmtId="168" formatCode="mm\-yyyy"/>
    <numFmt numFmtId="169" formatCode="0.000000"/>
    <numFmt numFmtId="170" formatCode="#,##0.000000"/>
    <numFmt numFmtId="171" formatCode="d/m/yyyy;@"/>
  </numFmts>
  <fonts count="36" x14ac:knownFonts="1">
    <font>
      <sz val="10"/>
      <name val="Arial"/>
      <charset val="238"/>
    </font>
    <font>
      <b/>
      <sz val="10"/>
      <name val="Arial"/>
      <family val="2"/>
    </font>
    <font>
      <b/>
      <sz val="10"/>
      <color indexed="62"/>
      <name val="Arial"/>
      <family val="2"/>
    </font>
    <font>
      <sz val="10"/>
      <name val="Arial CE"/>
      <charset val="238"/>
    </font>
    <font>
      <sz val="10"/>
      <color indexed="62"/>
      <name val="Arial"/>
      <family val="2"/>
    </font>
    <font>
      <sz val="8"/>
      <name val="Arial"/>
      <family val="2"/>
    </font>
    <font>
      <u/>
      <sz val="10"/>
      <color indexed="12"/>
      <name val="Arial CE"/>
      <charset val="238"/>
    </font>
    <font>
      <sz val="10"/>
      <name val="Arial"/>
      <family val="2"/>
    </font>
    <font>
      <b/>
      <sz val="6"/>
      <color indexed="62"/>
      <name val="Arial"/>
      <family val="2"/>
    </font>
    <font>
      <sz val="6"/>
      <color indexed="62"/>
      <name val="Arial"/>
      <family val="2"/>
    </font>
    <font>
      <sz val="6"/>
      <color indexed="62"/>
      <name val="Arial CE"/>
      <charset val="238"/>
    </font>
    <font>
      <sz val="6"/>
      <color indexed="62"/>
      <name val="Arial"/>
      <family val="2"/>
      <charset val="238"/>
    </font>
    <font>
      <sz val="6"/>
      <name val="Arial"/>
      <family val="2"/>
      <charset val="238"/>
    </font>
    <font>
      <sz val="10"/>
      <name val="Arial"/>
      <family val="2"/>
      <charset val="238"/>
    </font>
    <font>
      <u/>
      <sz val="6"/>
      <color indexed="12"/>
      <name val="Arial CE"/>
      <charset val="238"/>
    </font>
    <font>
      <b/>
      <sz val="8"/>
      <name val="Arial"/>
      <family val="2"/>
    </font>
    <font>
      <b/>
      <sz val="10"/>
      <name val="Arial"/>
      <family val="2"/>
      <charset val="238"/>
    </font>
    <font>
      <b/>
      <sz val="10"/>
      <color theme="0"/>
      <name val="Arial"/>
      <family val="2"/>
      <charset val="238"/>
    </font>
    <font>
      <sz val="10"/>
      <color theme="1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  <charset val="238"/>
    </font>
    <font>
      <sz val="10"/>
      <color rgb="FFFF0000"/>
      <name val="Arial"/>
      <family val="2"/>
    </font>
    <font>
      <b/>
      <sz val="10"/>
      <color theme="1"/>
      <name val="Arial"/>
      <family val="2"/>
      <charset val="238"/>
    </font>
    <font>
      <sz val="12"/>
      <name val="Times New Roman"/>
      <family val="1"/>
      <charset val="238"/>
    </font>
    <font>
      <sz val="11"/>
      <name val="Calibri"/>
      <family val="2"/>
      <charset val="238"/>
    </font>
    <font>
      <sz val="12"/>
      <color rgb="FF0000FF"/>
      <name val="Times New Roman"/>
      <family val="1"/>
      <charset val="238"/>
    </font>
    <font>
      <sz val="11"/>
      <color rgb="FF222222"/>
      <name val="Arial"/>
      <family val="2"/>
      <charset val="238"/>
    </font>
    <font>
      <sz val="11"/>
      <name val="Arial"/>
      <family val="2"/>
      <charset val="238"/>
    </font>
    <font>
      <sz val="10"/>
      <color rgb="FF222222"/>
      <name val="Arial"/>
      <family val="2"/>
      <charset val="238"/>
    </font>
    <font>
      <b/>
      <sz val="10"/>
      <color theme="0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color rgb="FFFF0000"/>
      <name val="Arial"/>
      <family val="2"/>
      <charset val="238"/>
    </font>
    <font>
      <sz val="10"/>
      <color theme="1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8" fillId="0" borderId="0"/>
  </cellStyleXfs>
  <cellXfs count="202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12" fillId="0" borderId="0" xfId="0" applyFont="1"/>
    <xf numFmtId="0" fontId="0" fillId="0" borderId="2" xfId="0" applyBorder="1" applyAlignment="1">
      <alignment horizontal="left"/>
    </xf>
    <xf numFmtId="3" fontId="0" fillId="0" borderId="2" xfId="0" applyNumberFormat="1" applyBorder="1" applyAlignment="1">
      <alignment horizontal="left"/>
    </xf>
    <xf numFmtId="0" fontId="13" fillId="0" borderId="9" xfId="0" applyFont="1" applyBorder="1" applyAlignment="1">
      <alignment horizontal="left"/>
    </xf>
    <xf numFmtId="165" fontId="0" fillId="0" borderId="5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13" fillId="0" borderId="0" xfId="0" applyFont="1"/>
    <xf numFmtId="14" fontId="13" fillId="0" borderId="0" xfId="0" applyNumberFormat="1" applyFont="1"/>
    <xf numFmtId="14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7" fillId="3" borderId="26" xfId="0" applyFont="1" applyFill="1" applyBorder="1" applyAlignment="1">
      <alignment horizontal="center"/>
    </xf>
    <xf numFmtId="1" fontId="19" fillId="0" borderId="28" xfId="3" applyNumberFormat="1" applyFont="1" applyBorder="1" applyAlignment="1">
      <alignment horizontal="center"/>
    </xf>
    <xf numFmtId="4" fontId="20" fillId="0" borderId="0" xfId="3" applyNumberFormat="1" applyFont="1"/>
    <xf numFmtId="0" fontId="21" fillId="0" borderId="0" xfId="3" applyFont="1"/>
    <xf numFmtId="4" fontId="18" fillId="0" borderId="0" xfId="3" applyNumberFormat="1"/>
    <xf numFmtId="0" fontId="18" fillId="0" borderId="0" xfId="3"/>
    <xf numFmtId="4" fontId="18" fillId="0" borderId="0" xfId="3" applyNumberFormat="1" applyAlignment="1">
      <alignment horizontal="center"/>
    </xf>
    <xf numFmtId="0" fontId="22" fillId="0" borderId="0" xfId="3" applyFont="1"/>
    <xf numFmtId="4" fontId="23" fillId="0" borderId="0" xfId="3" applyNumberFormat="1" applyFont="1" applyAlignment="1">
      <alignment horizontal="right"/>
    </xf>
    <xf numFmtId="4" fontId="18" fillId="0" borderId="0" xfId="3" applyNumberFormat="1" applyAlignment="1">
      <alignment horizontal="right"/>
    </xf>
    <xf numFmtId="4" fontId="5" fillId="0" borderId="29" xfId="3" applyNumberFormat="1" applyFont="1" applyBorder="1" applyAlignment="1">
      <alignment horizontal="right"/>
    </xf>
    <xf numFmtId="4" fontId="18" fillId="4" borderId="29" xfId="3" applyNumberFormat="1" applyFill="1" applyBorder="1" applyAlignment="1">
      <alignment horizontal="center"/>
    </xf>
    <xf numFmtId="169" fontId="18" fillId="0" borderId="29" xfId="3" applyNumberFormat="1" applyBorder="1" applyAlignment="1">
      <alignment horizontal="center"/>
    </xf>
    <xf numFmtId="4" fontId="18" fillId="4" borderId="29" xfId="3" applyNumberFormat="1" applyFill="1" applyBorder="1"/>
    <xf numFmtId="1" fontId="18" fillId="0" borderId="29" xfId="3" applyNumberFormat="1" applyBorder="1" applyAlignment="1">
      <alignment horizontal="center"/>
    </xf>
    <xf numFmtId="170" fontId="18" fillId="0" borderId="29" xfId="3" applyNumberFormat="1" applyBorder="1" applyAlignment="1">
      <alignment horizontal="center"/>
    </xf>
    <xf numFmtId="0" fontId="15" fillId="4" borderId="29" xfId="3" applyFont="1" applyFill="1" applyBorder="1" applyAlignment="1">
      <alignment horizontal="center" vertical="center"/>
    </xf>
    <xf numFmtId="4" fontId="15" fillId="4" borderId="29" xfId="3" applyNumberFormat="1" applyFont="1" applyFill="1" applyBorder="1" applyAlignment="1">
      <alignment horizontal="center" vertical="center"/>
    </xf>
    <xf numFmtId="169" fontId="18" fillId="4" borderId="29" xfId="3" applyNumberFormat="1" applyFill="1" applyBorder="1" applyAlignment="1">
      <alignment horizontal="center"/>
    </xf>
    <xf numFmtId="1" fontId="18" fillId="4" borderId="29" xfId="3" applyNumberFormat="1" applyFill="1" applyBorder="1" applyAlignment="1">
      <alignment horizontal="center"/>
    </xf>
    <xf numFmtId="0" fontId="21" fillId="4" borderId="29" xfId="3" applyFont="1" applyFill="1" applyBorder="1"/>
    <xf numFmtId="170" fontId="18" fillId="4" borderId="29" xfId="3" applyNumberFormat="1" applyFill="1" applyBorder="1" applyAlignment="1">
      <alignment horizontal="center"/>
    </xf>
    <xf numFmtId="4" fontId="5" fillId="4" borderId="29" xfId="3" applyNumberFormat="1" applyFont="1" applyFill="1" applyBorder="1" applyAlignment="1">
      <alignment horizontal="center" vertical="center"/>
    </xf>
    <xf numFmtId="4" fontId="7" fillId="4" borderId="29" xfId="3" applyNumberFormat="1" applyFont="1" applyFill="1" applyBorder="1" applyAlignment="1">
      <alignment horizontal="center" wrapText="1"/>
    </xf>
    <xf numFmtId="168" fontId="15" fillId="4" borderId="29" xfId="3" applyNumberFormat="1" applyFont="1" applyFill="1" applyBorder="1"/>
    <xf numFmtId="167" fontId="24" fillId="0" borderId="0" xfId="3" applyNumberFormat="1" applyFont="1"/>
    <xf numFmtId="0" fontId="6" fillId="0" borderId="0" xfId="2" applyAlignment="1" applyProtection="1">
      <alignment horizontal="left" wrapText="1"/>
    </xf>
    <xf numFmtId="0" fontId="26" fillId="0" borderId="0" xfId="0" applyFont="1" applyAlignment="1">
      <alignment horizontal="left" wrapText="1"/>
    </xf>
    <xf numFmtId="0" fontId="27" fillId="0" borderId="0" xfId="0" applyFont="1" applyAlignment="1">
      <alignment horizontal="left" wrapText="1"/>
    </xf>
    <xf numFmtId="0" fontId="28" fillId="0" borderId="0" xfId="0" applyFont="1" applyAlignment="1">
      <alignment horizontal="left" wrapText="1"/>
    </xf>
    <xf numFmtId="0" fontId="29" fillId="0" borderId="0" xfId="0" applyFont="1" applyAlignment="1">
      <alignment horizontal="left" wrapText="1"/>
    </xf>
    <xf numFmtId="0" fontId="30" fillId="0" borderId="0" xfId="0" applyFont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left"/>
    </xf>
    <xf numFmtId="170" fontId="18" fillId="0" borderId="0" xfId="3" applyNumberFormat="1"/>
    <xf numFmtId="0" fontId="31" fillId="3" borderId="25" xfId="0" applyFont="1" applyFill="1" applyBorder="1" applyAlignment="1">
      <alignment horizontal="center"/>
    </xf>
    <xf numFmtId="0" fontId="31" fillId="3" borderId="26" xfId="0" applyFont="1" applyFill="1" applyBorder="1" applyAlignment="1">
      <alignment horizontal="center"/>
    </xf>
    <xf numFmtId="0" fontId="31" fillId="3" borderId="27" xfId="0" applyFont="1" applyFill="1" applyBorder="1" applyAlignment="1">
      <alignment horizontal="center"/>
    </xf>
    <xf numFmtId="0" fontId="31" fillId="3" borderId="0" xfId="0" applyFont="1" applyFill="1" applyAlignment="1">
      <alignment horizontal="center"/>
    </xf>
    <xf numFmtId="0" fontId="31" fillId="3" borderId="0" xfId="0" applyFont="1" applyFill="1"/>
    <xf numFmtId="0" fontId="32" fillId="0" borderId="0" xfId="0" applyFont="1"/>
    <xf numFmtId="166" fontId="32" fillId="0" borderId="0" xfId="0" applyNumberFormat="1" applyFont="1" applyAlignment="1">
      <alignment horizontal="center"/>
    </xf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5" fillId="0" borderId="26" xfId="0" applyFont="1" applyBorder="1" applyAlignment="1">
      <alignment horizontal="center"/>
    </xf>
    <xf numFmtId="0" fontId="33" fillId="0" borderId="0" xfId="0" applyFont="1"/>
    <xf numFmtId="16" fontId="32" fillId="0" borderId="0" xfId="0" applyNumberFormat="1" applyFont="1" applyAlignment="1">
      <alignment horizontal="center"/>
    </xf>
    <xf numFmtId="17" fontId="32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/>
    <xf numFmtId="14" fontId="17" fillId="3" borderId="25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71" fontId="32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left"/>
    </xf>
    <xf numFmtId="14" fontId="5" fillId="0" borderId="12" xfId="0" applyNumberFormat="1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49" fontId="13" fillId="0" borderId="16" xfId="0" applyNumberFormat="1" applyFont="1" applyBorder="1" applyAlignment="1">
      <alignment horizontal="left"/>
    </xf>
    <xf numFmtId="49" fontId="0" fillId="0" borderId="17" xfId="0" applyNumberFormat="1" applyBorder="1" applyAlignment="1">
      <alignment horizontal="left"/>
    </xf>
    <xf numFmtId="49" fontId="0" fillId="0" borderId="16" xfId="0" applyNumberFormat="1" applyBorder="1" applyAlignment="1">
      <alignment horizontal="left"/>
    </xf>
    <xf numFmtId="49" fontId="0" fillId="0" borderId="20" xfId="0" applyNumberForma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49" fontId="13" fillId="0" borderId="4" xfId="0" applyNumberFormat="1" applyFont="1" applyBorder="1" applyAlignment="1">
      <alignment horizontal="left"/>
    </xf>
    <xf numFmtId="49" fontId="0" fillId="0" borderId="10" xfId="0" applyNumberFormat="1" applyBorder="1" applyAlignment="1">
      <alignment horizontal="left"/>
    </xf>
    <xf numFmtId="49" fontId="13" fillId="0" borderId="14" xfId="0" applyNumberFormat="1" applyFont="1" applyBorder="1" applyAlignment="1">
      <alignment horizontal="left"/>
    </xf>
    <xf numFmtId="49" fontId="0" fillId="0" borderId="9" xfId="0" applyNumberForma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0" xfId="0" applyFont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0" borderId="10" xfId="0" applyBorder="1" applyAlignment="1">
      <alignment horizontal="left"/>
    </xf>
    <xf numFmtId="0" fontId="13" fillId="0" borderId="14" xfId="0" applyFont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 wrapText="1"/>
    </xf>
    <xf numFmtId="0" fontId="15" fillId="2" borderId="22" xfId="0" applyFont="1" applyFill="1" applyBorder="1" applyAlignment="1">
      <alignment horizontal="center" vertical="center" wrapText="1"/>
    </xf>
    <xf numFmtId="0" fontId="15" fillId="2" borderId="14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11" xfId="0" applyBorder="1" applyAlignment="1">
      <alignment horizontal="center"/>
    </xf>
    <xf numFmtId="0" fontId="13" fillId="0" borderId="0" xfId="0" applyFont="1" applyAlignment="1">
      <alignment horizontal="center"/>
    </xf>
    <xf numFmtId="0" fontId="1" fillId="0" borderId="3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165" fontId="1" fillId="2" borderId="5" xfId="0" applyNumberFormat="1" applyFont="1" applyFill="1" applyBorder="1" applyAlignment="1">
      <alignment horizontal="center" vertical="center"/>
    </xf>
    <xf numFmtId="165" fontId="1" fillId="2" borderId="6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0" fillId="0" borderId="7" xfId="0" applyBorder="1"/>
    <xf numFmtId="0" fontId="1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Alignment="1">
      <alignment horizontal="left"/>
    </xf>
    <xf numFmtId="3" fontId="9" fillId="0" borderId="0" xfId="0" applyNumberFormat="1" applyFont="1" applyAlignment="1">
      <alignment horizontal="left"/>
    </xf>
    <xf numFmtId="0" fontId="9" fillId="0" borderId="2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8" fillId="0" borderId="3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49" fontId="9" fillId="0" borderId="0" xfId="0" applyNumberFormat="1" applyFont="1" applyAlignment="1">
      <alignment horizontal="left"/>
    </xf>
    <xf numFmtId="0" fontId="8" fillId="0" borderId="7" xfId="0" applyFont="1" applyBorder="1"/>
    <xf numFmtId="0" fontId="8" fillId="0" borderId="0" xfId="0" applyFont="1"/>
    <xf numFmtId="0" fontId="10" fillId="0" borderId="0" xfId="2" applyFont="1" applyAlignment="1" applyProtection="1">
      <alignment horizontal="left"/>
    </xf>
    <xf numFmtId="0" fontId="11" fillId="0" borderId="0" xfId="0" applyFont="1" applyAlignment="1">
      <alignment horizontal="left"/>
    </xf>
    <xf numFmtId="0" fontId="14" fillId="0" borderId="0" xfId="2" applyFont="1" applyAlignment="1" applyProtection="1">
      <alignment horizontal="left"/>
    </xf>
    <xf numFmtId="0" fontId="11" fillId="0" borderId="2" xfId="0" applyFont="1" applyBorder="1" applyAlignment="1">
      <alignment horizontal="left"/>
    </xf>
    <xf numFmtId="49" fontId="11" fillId="0" borderId="7" xfId="0" applyNumberFormat="1" applyFont="1" applyBorder="1"/>
    <xf numFmtId="49" fontId="11" fillId="0" borderId="0" xfId="0" applyNumberFormat="1" applyFont="1"/>
    <xf numFmtId="0" fontId="8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9" fillId="0" borderId="7" xfId="0" applyFont="1" applyBorder="1"/>
    <xf numFmtId="0" fontId="9" fillId="0" borderId="0" xfId="0" applyFont="1"/>
    <xf numFmtId="0" fontId="19" fillId="0" borderId="0" xfId="3" applyFont="1" applyAlignment="1">
      <alignment horizontal="left"/>
    </xf>
    <xf numFmtId="171" fontId="13" fillId="0" borderId="0" xfId="0" applyNumberFormat="1" applyFont="1" applyAlignment="1">
      <alignment horizontal="center"/>
    </xf>
  </cellXfs>
  <cellStyles count="4">
    <cellStyle name="Euro" xfId="1" xr:uid="{00000000-0005-0000-0000-000000000000}"/>
    <cellStyle name="Hyperlink" xfId="2" builtinId="8"/>
    <cellStyle name="Normal" xfId="0" builtinId="0"/>
    <cellStyle name="Normal 2" xfId="3" xr:uid="{00000000-0005-0000-0000-000003000000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numFmt numFmtId="171" formatCode="d/m/yy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charset val="238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numFmt numFmtId="22" formatCode="mmm\-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charset val="238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62040973437884E-2"/>
          <c:y val="0.10836153635980277"/>
          <c:w val="0.91315531879943312"/>
          <c:h val="0.51004505620451834"/>
        </c:manualLayout>
      </c:layout>
      <c:lineChart>
        <c:grouping val="standard"/>
        <c:varyColors val="0"/>
        <c:ser>
          <c:idx val="0"/>
          <c:order val="0"/>
          <c:tx>
            <c:strRef>
              <c:f>'Mesiace korig.'!$B$1</c:f>
              <c:strCache>
                <c:ptCount val="1"/>
                <c:pt idx="0">
                  <c:v>Odpočet výroba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'Mesiace korig.'!$A$2:$A$96</c15:sqref>
                  </c15:fullRef>
                </c:ext>
              </c:extLst>
              <c:f>'Mesiace korig.'!$A$4:$A$96</c:f>
              <c:strCache>
                <c:ptCount val="93"/>
                <c:pt idx="0">
                  <c:v>júl 13</c:v>
                </c:pt>
                <c:pt idx="1">
                  <c:v>august 13</c:v>
                </c:pt>
                <c:pt idx="2">
                  <c:v>september 13</c:v>
                </c:pt>
                <c:pt idx="3">
                  <c:v>október 13</c:v>
                </c:pt>
                <c:pt idx="4">
                  <c:v>november 13</c:v>
                </c:pt>
                <c:pt idx="5">
                  <c:v>december 13</c:v>
                </c:pt>
                <c:pt idx="6">
                  <c:v>január 14</c:v>
                </c:pt>
                <c:pt idx="7">
                  <c:v>február 14</c:v>
                </c:pt>
                <c:pt idx="8">
                  <c:v>marec 14</c:v>
                </c:pt>
                <c:pt idx="9">
                  <c:v>apríl 14</c:v>
                </c:pt>
                <c:pt idx="10">
                  <c:v>máj 14</c:v>
                </c:pt>
                <c:pt idx="11">
                  <c:v>jún 14</c:v>
                </c:pt>
                <c:pt idx="12">
                  <c:v>júl 14</c:v>
                </c:pt>
                <c:pt idx="13">
                  <c:v>august 14</c:v>
                </c:pt>
                <c:pt idx="14">
                  <c:v>september 14</c:v>
                </c:pt>
                <c:pt idx="15">
                  <c:v>október 14</c:v>
                </c:pt>
                <c:pt idx="16">
                  <c:v>november 14</c:v>
                </c:pt>
                <c:pt idx="17">
                  <c:v>december 14</c:v>
                </c:pt>
                <c:pt idx="18">
                  <c:v>január 15</c:v>
                </c:pt>
                <c:pt idx="19">
                  <c:v>február 15</c:v>
                </c:pt>
                <c:pt idx="20">
                  <c:v>marec 15</c:v>
                </c:pt>
                <c:pt idx="21">
                  <c:v>apríl 15</c:v>
                </c:pt>
                <c:pt idx="22">
                  <c:v>máj 15</c:v>
                </c:pt>
                <c:pt idx="23">
                  <c:v>jún 15</c:v>
                </c:pt>
                <c:pt idx="24">
                  <c:v>júl 15</c:v>
                </c:pt>
                <c:pt idx="25">
                  <c:v>august 15</c:v>
                </c:pt>
                <c:pt idx="26">
                  <c:v>september 15</c:v>
                </c:pt>
                <c:pt idx="27">
                  <c:v>október 15</c:v>
                </c:pt>
                <c:pt idx="28">
                  <c:v>november 15</c:v>
                </c:pt>
                <c:pt idx="29">
                  <c:v>december 15</c:v>
                </c:pt>
                <c:pt idx="30">
                  <c:v>január 16</c:v>
                </c:pt>
                <c:pt idx="31">
                  <c:v>február 16</c:v>
                </c:pt>
                <c:pt idx="32">
                  <c:v>marec 16</c:v>
                </c:pt>
                <c:pt idx="33">
                  <c:v>apríl 16</c:v>
                </c:pt>
                <c:pt idx="34">
                  <c:v>máj 16</c:v>
                </c:pt>
                <c:pt idx="35">
                  <c:v>jún 16</c:v>
                </c:pt>
                <c:pt idx="36">
                  <c:v>júl 16</c:v>
                </c:pt>
                <c:pt idx="37">
                  <c:v>august 16</c:v>
                </c:pt>
                <c:pt idx="38">
                  <c:v>september 16</c:v>
                </c:pt>
                <c:pt idx="39">
                  <c:v>október 16</c:v>
                </c:pt>
                <c:pt idx="40">
                  <c:v>november 16</c:v>
                </c:pt>
                <c:pt idx="41">
                  <c:v>december 16</c:v>
                </c:pt>
                <c:pt idx="42">
                  <c:v>január 17</c:v>
                </c:pt>
                <c:pt idx="43">
                  <c:v>február 17</c:v>
                </c:pt>
                <c:pt idx="44">
                  <c:v>marec 17</c:v>
                </c:pt>
                <c:pt idx="45">
                  <c:v>apríl 17</c:v>
                </c:pt>
                <c:pt idx="46">
                  <c:v>máj 17</c:v>
                </c:pt>
                <c:pt idx="47">
                  <c:v>jún 17</c:v>
                </c:pt>
                <c:pt idx="48">
                  <c:v>júl 17</c:v>
                </c:pt>
                <c:pt idx="49">
                  <c:v>17-Aug</c:v>
                </c:pt>
                <c:pt idx="50">
                  <c:v>Sep-17</c:v>
                </c:pt>
                <c:pt idx="51">
                  <c:v>Oct-17</c:v>
                </c:pt>
                <c:pt idx="52">
                  <c:v>Nov-17</c:v>
                </c:pt>
                <c:pt idx="53">
                  <c:v>Dec-17</c:v>
                </c:pt>
                <c:pt idx="54">
                  <c:v>Jan-18</c:v>
                </c:pt>
                <c:pt idx="55">
                  <c:v>Feb-18</c:v>
                </c:pt>
                <c:pt idx="56">
                  <c:v>Mar-18</c:v>
                </c:pt>
                <c:pt idx="57">
                  <c:v>Apr-18</c:v>
                </c:pt>
                <c:pt idx="58">
                  <c:v>May-18</c:v>
                </c:pt>
                <c:pt idx="59">
                  <c:v>Jun-18</c:v>
                </c:pt>
                <c:pt idx="60">
                  <c:v>Jul-18</c:v>
                </c:pt>
                <c:pt idx="61">
                  <c:v>Aug-18</c:v>
                </c:pt>
                <c:pt idx="62">
                  <c:v>Sep-18</c:v>
                </c:pt>
                <c:pt idx="63">
                  <c:v>Oct-18</c:v>
                </c:pt>
                <c:pt idx="64">
                  <c:v>Nov-18</c:v>
                </c:pt>
                <c:pt idx="65">
                  <c:v>Dec-18</c:v>
                </c:pt>
                <c:pt idx="66">
                  <c:v>Jan-19</c:v>
                </c:pt>
                <c:pt idx="67">
                  <c:v>Feb-19</c:v>
                </c:pt>
                <c:pt idx="68">
                  <c:v>Mar-19</c:v>
                </c:pt>
                <c:pt idx="69">
                  <c:v>Apr-19</c:v>
                </c:pt>
                <c:pt idx="70">
                  <c:v>May-19</c:v>
                </c:pt>
                <c:pt idx="71">
                  <c:v>Jun-19</c:v>
                </c:pt>
                <c:pt idx="72">
                  <c:v>Jul-19</c:v>
                </c:pt>
                <c:pt idx="73">
                  <c:v>Aug-19</c:v>
                </c:pt>
                <c:pt idx="74">
                  <c:v>Sep-19</c:v>
                </c:pt>
                <c:pt idx="75">
                  <c:v>Oct-19</c:v>
                </c:pt>
                <c:pt idx="76">
                  <c:v>Nov-19</c:v>
                </c:pt>
                <c:pt idx="77">
                  <c:v>Dec-19</c:v>
                </c:pt>
                <c:pt idx="78">
                  <c:v>Jan-20</c:v>
                </c:pt>
                <c:pt idx="79">
                  <c:v>Feb-20</c:v>
                </c:pt>
                <c:pt idx="80">
                  <c:v>Mar-20</c:v>
                </c:pt>
                <c:pt idx="81">
                  <c:v>Apr-20</c:v>
                </c:pt>
                <c:pt idx="82">
                  <c:v>May-20</c:v>
                </c:pt>
                <c:pt idx="83">
                  <c:v>Jun-20</c:v>
                </c:pt>
                <c:pt idx="84">
                  <c:v>Jul-20</c:v>
                </c:pt>
                <c:pt idx="85">
                  <c:v>Aug-20</c:v>
                </c:pt>
                <c:pt idx="86">
                  <c:v>Sep-20</c:v>
                </c:pt>
                <c:pt idx="87">
                  <c:v>Oct-20</c:v>
                </c:pt>
                <c:pt idx="88">
                  <c:v>Nov-20</c:v>
                </c:pt>
                <c:pt idx="89">
                  <c:v>Dec-20</c:v>
                </c:pt>
                <c:pt idx="90">
                  <c:v>Jan-21</c:v>
                </c:pt>
                <c:pt idx="91">
                  <c:v>Feb-21</c:v>
                </c:pt>
                <c:pt idx="92">
                  <c:v>Mar-21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'Mesiace korig.'!$B$2:$B$96</c15:sqref>
                  </c15:fullRef>
                </c:ext>
              </c:extLst>
              <c:f>'Mesiace korig.'!$B$4:$B$96</c:f>
              <c:numCache>
                <c:formatCode>General</c:formatCode>
                <c:ptCount val="93"/>
                <c:pt idx="0">
                  <c:v>2338.21</c:v>
                </c:pt>
                <c:pt idx="1">
                  <c:v>2839.77</c:v>
                </c:pt>
                <c:pt idx="2">
                  <c:v>3150.86</c:v>
                </c:pt>
                <c:pt idx="3">
                  <c:v>3388.89</c:v>
                </c:pt>
                <c:pt idx="4">
                  <c:v>3471.03</c:v>
                </c:pt>
                <c:pt idx="5">
                  <c:v>3530.17</c:v>
                </c:pt>
                <c:pt idx="6">
                  <c:v>3600.19</c:v>
                </c:pt>
                <c:pt idx="7">
                  <c:v>3736.67</c:v>
                </c:pt>
                <c:pt idx="8">
                  <c:v>4067.06</c:v>
                </c:pt>
                <c:pt idx="9">
                  <c:v>4450.04</c:v>
                </c:pt>
                <c:pt idx="10">
                  <c:v>4934.38</c:v>
                </c:pt>
                <c:pt idx="11">
                  <c:v>5407</c:v>
                </c:pt>
                <c:pt idx="12">
                  <c:v>6018.33</c:v>
                </c:pt>
                <c:pt idx="13">
                  <c:v>6404.59</c:v>
                </c:pt>
                <c:pt idx="14">
                  <c:v>6693.07</c:v>
                </c:pt>
                <c:pt idx="15">
                  <c:v>6879.19</c:v>
                </c:pt>
                <c:pt idx="16">
                  <c:v>6967.16</c:v>
                </c:pt>
                <c:pt idx="17">
                  <c:v>7026.04</c:v>
                </c:pt>
                <c:pt idx="18">
                  <c:v>7065</c:v>
                </c:pt>
                <c:pt idx="19">
                  <c:v>7123.63</c:v>
                </c:pt>
                <c:pt idx="20">
                  <c:v>7390.57</c:v>
                </c:pt>
                <c:pt idx="21">
                  <c:v>7815.49</c:v>
                </c:pt>
                <c:pt idx="22">
                  <c:v>8250.2900000000009</c:v>
                </c:pt>
                <c:pt idx="23">
                  <c:v>8740.5300000000007</c:v>
                </c:pt>
                <c:pt idx="24">
                  <c:v>9283.6200000000008</c:v>
                </c:pt>
                <c:pt idx="25">
                  <c:v>9750.9</c:v>
                </c:pt>
                <c:pt idx="26">
                  <c:v>10041.32</c:v>
                </c:pt>
                <c:pt idx="27">
                  <c:v>10203.43</c:v>
                </c:pt>
                <c:pt idx="28">
                  <c:v>10307.799999999999</c:v>
                </c:pt>
                <c:pt idx="29">
                  <c:v>10358.709999999999</c:v>
                </c:pt>
                <c:pt idx="30">
                  <c:v>10405.98</c:v>
                </c:pt>
                <c:pt idx="31">
                  <c:v>10504.83</c:v>
                </c:pt>
                <c:pt idx="32">
                  <c:v>10747.83</c:v>
                </c:pt>
                <c:pt idx="33">
                  <c:v>11128.6</c:v>
                </c:pt>
                <c:pt idx="34">
                  <c:v>11592.61</c:v>
                </c:pt>
                <c:pt idx="35">
                  <c:v>12080.47</c:v>
                </c:pt>
                <c:pt idx="36">
                  <c:v>12556.75</c:v>
                </c:pt>
                <c:pt idx="37">
                  <c:v>12982.49</c:v>
                </c:pt>
                <c:pt idx="38">
                  <c:v>13324.64</c:v>
                </c:pt>
                <c:pt idx="39">
                  <c:v>13466.79</c:v>
                </c:pt>
                <c:pt idx="40">
                  <c:v>13543.97</c:v>
                </c:pt>
                <c:pt idx="41">
                  <c:v>13599.09</c:v>
                </c:pt>
                <c:pt idx="42">
                  <c:v>13607.68</c:v>
                </c:pt>
                <c:pt idx="43">
                  <c:v>13715.55</c:v>
                </c:pt>
                <c:pt idx="44">
                  <c:v>14009.02</c:v>
                </c:pt>
                <c:pt idx="45">
                  <c:v>14320.17</c:v>
                </c:pt>
                <c:pt idx="46">
                  <c:v>14810.34</c:v>
                </c:pt>
                <c:pt idx="47">
                  <c:v>15354.44</c:v>
                </c:pt>
                <c:pt idx="48">
                  <c:v>15823.24</c:v>
                </c:pt>
                <c:pt idx="49">
                  <c:v>16336.08</c:v>
                </c:pt>
                <c:pt idx="50">
                  <c:v>16598.48</c:v>
                </c:pt>
                <c:pt idx="51">
                  <c:v>16780.39</c:v>
                </c:pt>
                <c:pt idx="52">
                  <c:v>16879</c:v>
                </c:pt>
                <c:pt idx="53">
                  <c:v>16923.89</c:v>
                </c:pt>
                <c:pt idx="54">
                  <c:v>16968.54</c:v>
                </c:pt>
                <c:pt idx="55">
                  <c:v>17109.77</c:v>
                </c:pt>
                <c:pt idx="56">
                  <c:v>17357.79</c:v>
                </c:pt>
                <c:pt idx="57">
                  <c:v>17821.349999999999</c:v>
                </c:pt>
                <c:pt idx="58">
                  <c:v>18398.05</c:v>
                </c:pt>
                <c:pt idx="59">
                  <c:v>18908.25</c:v>
                </c:pt>
                <c:pt idx="60">
                  <c:v>19461.04</c:v>
                </c:pt>
                <c:pt idx="61">
                  <c:v>19963.3</c:v>
                </c:pt>
                <c:pt idx="62">
                  <c:v>20351.23</c:v>
                </c:pt>
                <c:pt idx="63">
                  <c:v>20581.3</c:v>
                </c:pt>
                <c:pt idx="64">
                  <c:v>20703.77</c:v>
                </c:pt>
                <c:pt idx="65">
                  <c:v>20751.759999999998</c:v>
                </c:pt>
                <c:pt idx="66">
                  <c:v>20798.03</c:v>
                </c:pt>
                <c:pt idx="67">
                  <c:v>20974.92</c:v>
                </c:pt>
                <c:pt idx="68">
                  <c:v>21277.34</c:v>
                </c:pt>
                <c:pt idx="69">
                  <c:v>21707.34</c:v>
                </c:pt>
                <c:pt idx="70">
                  <c:v>22102.7</c:v>
                </c:pt>
                <c:pt idx="71">
                  <c:v>22736.99</c:v>
                </c:pt>
                <c:pt idx="72">
                  <c:v>23292.17</c:v>
                </c:pt>
                <c:pt idx="73">
                  <c:v>23774.91</c:v>
                </c:pt>
                <c:pt idx="74">
                  <c:v>24103.94</c:v>
                </c:pt>
                <c:pt idx="75">
                  <c:v>24332.36</c:v>
                </c:pt>
                <c:pt idx="76">
                  <c:v>24406.53</c:v>
                </c:pt>
                <c:pt idx="77">
                  <c:v>24464.560000000001</c:v>
                </c:pt>
                <c:pt idx="78">
                  <c:v>24545.13</c:v>
                </c:pt>
                <c:pt idx="79">
                  <c:v>24545.13</c:v>
                </c:pt>
                <c:pt idx="80">
                  <c:v>25021.64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2E35-4B16-97A2-8A30F6FD474F}"/>
            </c:ext>
          </c:extLst>
        </c:ser>
        <c:ser>
          <c:idx val="1"/>
          <c:order val="1"/>
          <c:tx>
            <c:strRef>
              <c:f>'Mesiace korig.'!$C$1</c:f>
              <c:strCache>
                <c:ptCount val="1"/>
                <c:pt idx="0">
                  <c:v>Odpočet straty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'Mesiace korig.'!$A$2:$A$96</c15:sqref>
                  </c15:fullRef>
                </c:ext>
              </c:extLst>
              <c:f>'Mesiace korig.'!$A$4:$A$96</c:f>
              <c:strCache>
                <c:ptCount val="93"/>
                <c:pt idx="0">
                  <c:v>júl 13</c:v>
                </c:pt>
                <c:pt idx="1">
                  <c:v>august 13</c:v>
                </c:pt>
                <c:pt idx="2">
                  <c:v>september 13</c:v>
                </c:pt>
                <c:pt idx="3">
                  <c:v>október 13</c:v>
                </c:pt>
                <c:pt idx="4">
                  <c:v>november 13</c:v>
                </c:pt>
                <c:pt idx="5">
                  <c:v>december 13</c:v>
                </c:pt>
                <c:pt idx="6">
                  <c:v>január 14</c:v>
                </c:pt>
                <c:pt idx="7">
                  <c:v>február 14</c:v>
                </c:pt>
                <c:pt idx="8">
                  <c:v>marec 14</c:v>
                </c:pt>
                <c:pt idx="9">
                  <c:v>apríl 14</c:v>
                </c:pt>
                <c:pt idx="10">
                  <c:v>máj 14</c:v>
                </c:pt>
                <c:pt idx="11">
                  <c:v>jún 14</c:v>
                </c:pt>
                <c:pt idx="12">
                  <c:v>júl 14</c:v>
                </c:pt>
                <c:pt idx="13">
                  <c:v>august 14</c:v>
                </c:pt>
                <c:pt idx="14">
                  <c:v>september 14</c:v>
                </c:pt>
                <c:pt idx="15">
                  <c:v>október 14</c:v>
                </c:pt>
                <c:pt idx="16">
                  <c:v>november 14</c:v>
                </c:pt>
                <c:pt idx="17">
                  <c:v>december 14</c:v>
                </c:pt>
                <c:pt idx="18">
                  <c:v>január 15</c:v>
                </c:pt>
                <c:pt idx="19">
                  <c:v>február 15</c:v>
                </c:pt>
                <c:pt idx="20">
                  <c:v>marec 15</c:v>
                </c:pt>
                <c:pt idx="21">
                  <c:v>apríl 15</c:v>
                </c:pt>
                <c:pt idx="22">
                  <c:v>máj 15</c:v>
                </c:pt>
                <c:pt idx="23">
                  <c:v>jún 15</c:v>
                </c:pt>
                <c:pt idx="24">
                  <c:v>júl 15</c:v>
                </c:pt>
                <c:pt idx="25">
                  <c:v>august 15</c:v>
                </c:pt>
                <c:pt idx="26">
                  <c:v>september 15</c:v>
                </c:pt>
                <c:pt idx="27">
                  <c:v>október 15</c:v>
                </c:pt>
                <c:pt idx="28">
                  <c:v>november 15</c:v>
                </c:pt>
                <c:pt idx="29">
                  <c:v>december 15</c:v>
                </c:pt>
                <c:pt idx="30">
                  <c:v>január 16</c:v>
                </c:pt>
                <c:pt idx="31">
                  <c:v>február 16</c:v>
                </c:pt>
                <c:pt idx="32">
                  <c:v>marec 16</c:v>
                </c:pt>
                <c:pt idx="33">
                  <c:v>apríl 16</c:v>
                </c:pt>
                <c:pt idx="34">
                  <c:v>máj 16</c:v>
                </c:pt>
                <c:pt idx="35">
                  <c:v>jún 16</c:v>
                </c:pt>
                <c:pt idx="36">
                  <c:v>júl 16</c:v>
                </c:pt>
                <c:pt idx="37">
                  <c:v>august 16</c:v>
                </c:pt>
                <c:pt idx="38">
                  <c:v>september 16</c:v>
                </c:pt>
                <c:pt idx="39">
                  <c:v>október 16</c:v>
                </c:pt>
                <c:pt idx="40">
                  <c:v>november 16</c:v>
                </c:pt>
                <c:pt idx="41">
                  <c:v>december 16</c:v>
                </c:pt>
                <c:pt idx="42">
                  <c:v>január 17</c:v>
                </c:pt>
                <c:pt idx="43">
                  <c:v>február 17</c:v>
                </c:pt>
                <c:pt idx="44">
                  <c:v>marec 17</c:v>
                </c:pt>
                <c:pt idx="45">
                  <c:v>apríl 17</c:v>
                </c:pt>
                <c:pt idx="46">
                  <c:v>máj 17</c:v>
                </c:pt>
                <c:pt idx="47">
                  <c:v>jún 17</c:v>
                </c:pt>
                <c:pt idx="48">
                  <c:v>júl 17</c:v>
                </c:pt>
                <c:pt idx="49">
                  <c:v>17-Aug</c:v>
                </c:pt>
                <c:pt idx="50">
                  <c:v>Sep-17</c:v>
                </c:pt>
                <c:pt idx="51">
                  <c:v>Oct-17</c:v>
                </c:pt>
                <c:pt idx="52">
                  <c:v>Nov-17</c:v>
                </c:pt>
                <c:pt idx="53">
                  <c:v>Dec-17</c:v>
                </c:pt>
                <c:pt idx="54">
                  <c:v>Jan-18</c:v>
                </c:pt>
                <c:pt idx="55">
                  <c:v>Feb-18</c:v>
                </c:pt>
                <c:pt idx="56">
                  <c:v>Mar-18</c:v>
                </c:pt>
                <c:pt idx="57">
                  <c:v>Apr-18</c:v>
                </c:pt>
                <c:pt idx="58">
                  <c:v>May-18</c:v>
                </c:pt>
                <c:pt idx="59">
                  <c:v>Jun-18</c:v>
                </c:pt>
                <c:pt idx="60">
                  <c:v>Jul-18</c:v>
                </c:pt>
                <c:pt idx="61">
                  <c:v>Aug-18</c:v>
                </c:pt>
                <c:pt idx="62">
                  <c:v>Sep-18</c:v>
                </c:pt>
                <c:pt idx="63">
                  <c:v>Oct-18</c:v>
                </c:pt>
                <c:pt idx="64">
                  <c:v>Nov-18</c:v>
                </c:pt>
                <c:pt idx="65">
                  <c:v>Dec-18</c:v>
                </c:pt>
                <c:pt idx="66">
                  <c:v>Jan-19</c:v>
                </c:pt>
                <c:pt idx="67">
                  <c:v>Feb-19</c:v>
                </c:pt>
                <c:pt idx="68">
                  <c:v>Mar-19</c:v>
                </c:pt>
                <c:pt idx="69">
                  <c:v>Apr-19</c:v>
                </c:pt>
                <c:pt idx="70">
                  <c:v>May-19</c:v>
                </c:pt>
                <c:pt idx="71">
                  <c:v>Jun-19</c:v>
                </c:pt>
                <c:pt idx="72">
                  <c:v>Jul-19</c:v>
                </c:pt>
                <c:pt idx="73">
                  <c:v>Aug-19</c:v>
                </c:pt>
                <c:pt idx="74">
                  <c:v>Sep-19</c:v>
                </c:pt>
                <c:pt idx="75">
                  <c:v>Oct-19</c:v>
                </c:pt>
                <c:pt idx="76">
                  <c:v>Nov-19</c:v>
                </c:pt>
                <c:pt idx="77">
                  <c:v>Dec-19</c:v>
                </c:pt>
                <c:pt idx="78">
                  <c:v>Jan-20</c:v>
                </c:pt>
                <c:pt idx="79">
                  <c:v>Feb-20</c:v>
                </c:pt>
                <c:pt idx="80">
                  <c:v>Mar-20</c:v>
                </c:pt>
                <c:pt idx="81">
                  <c:v>Apr-20</c:v>
                </c:pt>
                <c:pt idx="82">
                  <c:v>May-20</c:v>
                </c:pt>
                <c:pt idx="83">
                  <c:v>Jun-20</c:v>
                </c:pt>
                <c:pt idx="84">
                  <c:v>Jul-20</c:v>
                </c:pt>
                <c:pt idx="85">
                  <c:v>Aug-20</c:v>
                </c:pt>
                <c:pt idx="86">
                  <c:v>Sep-20</c:v>
                </c:pt>
                <c:pt idx="87">
                  <c:v>Oct-20</c:v>
                </c:pt>
                <c:pt idx="88">
                  <c:v>Nov-20</c:v>
                </c:pt>
                <c:pt idx="89">
                  <c:v>Dec-20</c:v>
                </c:pt>
                <c:pt idx="90">
                  <c:v>Jan-21</c:v>
                </c:pt>
                <c:pt idx="91">
                  <c:v>Feb-21</c:v>
                </c:pt>
                <c:pt idx="92">
                  <c:v>Mar-21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'Mesiace korig.'!$C$2:$C$96</c15:sqref>
                  </c15:fullRef>
                </c:ext>
              </c:extLst>
              <c:f>'Mesiace korig.'!$C$4:$C$96</c:f>
              <c:numCache>
                <c:formatCode>General</c:formatCode>
                <c:ptCount val="93"/>
                <c:pt idx="0">
                  <c:v>1720</c:v>
                </c:pt>
                <c:pt idx="1">
                  <c:v>2106</c:v>
                </c:pt>
                <c:pt idx="2">
                  <c:v>2317</c:v>
                </c:pt>
                <c:pt idx="3">
                  <c:v>2465</c:v>
                </c:pt>
                <c:pt idx="4">
                  <c:v>2492</c:v>
                </c:pt>
                <c:pt idx="5">
                  <c:v>2508</c:v>
                </c:pt>
                <c:pt idx="6">
                  <c:v>2528</c:v>
                </c:pt>
                <c:pt idx="7">
                  <c:v>2592</c:v>
                </c:pt>
                <c:pt idx="8">
                  <c:v>2812</c:v>
                </c:pt>
                <c:pt idx="9">
                  <c:v>3069</c:v>
                </c:pt>
                <c:pt idx="10">
                  <c:v>3425</c:v>
                </c:pt>
                <c:pt idx="11">
                  <c:v>3887</c:v>
                </c:pt>
                <c:pt idx="12">
                  <c:v>4308</c:v>
                </c:pt>
                <c:pt idx="13">
                  <c:v>4597</c:v>
                </c:pt>
                <c:pt idx="14">
                  <c:v>4807</c:v>
                </c:pt>
                <c:pt idx="15">
                  <c:v>4914</c:v>
                </c:pt>
                <c:pt idx="16">
                  <c:v>4944</c:v>
                </c:pt>
                <c:pt idx="17">
                  <c:v>4959</c:v>
                </c:pt>
                <c:pt idx="18">
                  <c:v>4969</c:v>
                </c:pt>
                <c:pt idx="19">
                  <c:v>4992</c:v>
                </c:pt>
                <c:pt idx="20">
                  <c:v>5157</c:v>
                </c:pt>
                <c:pt idx="21">
                  <c:v>5464</c:v>
                </c:pt>
                <c:pt idx="22">
                  <c:v>5789</c:v>
                </c:pt>
                <c:pt idx="23">
                  <c:v>6205</c:v>
                </c:pt>
                <c:pt idx="24">
                  <c:v>6668</c:v>
                </c:pt>
                <c:pt idx="25">
                  <c:v>7049</c:v>
                </c:pt>
                <c:pt idx="26">
                  <c:v>7272</c:v>
                </c:pt>
                <c:pt idx="27">
                  <c:v>7364</c:v>
                </c:pt>
                <c:pt idx="28">
                  <c:v>7415</c:v>
                </c:pt>
                <c:pt idx="29">
                  <c:v>7427</c:v>
                </c:pt>
                <c:pt idx="30">
                  <c:v>7440</c:v>
                </c:pt>
                <c:pt idx="31">
                  <c:v>7478</c:v>
                </c:pt>
                <c:pt idx="32">
                  <c:v>7622</c:v>
                </c:pt>
                <c:pt idx="33">
                  <c:v>7888</c:v>
                </c:pt>
                <c:pt idx="34">
                  <c:v>8254</c:v>
                </c:pt>
                <c:pt idx="35">
                  <c:v>8636</c:v>
                </c:pt>
                <c:pt idx="36">
                  <c:v>9015</c:v>
                </c:pt>
                <c:pt idx="37">
                  <c:v>9357</c:v>
                </c:pt>
                <c:pt idx="38">
                  <c:v>9608</c:v>
                </c:pt>
                <c:pt idx="39">
                  <c:v>9672</c:v>
                </c:pt>
                <c:pt idx="40">
                  <c:v>9698</c:v>
                </c:pt>
                <c:pt idx="41">
                  <c:v>9713</c:v>
                </c:pt>
                <c:pt idx="42">
                  <c:v>9714</c:v>
                </c:pt>
                <c:pt idx="43">
                  <c:v>9764</c:v>
                </c:pt>
                <c:pt idx="44">
                  <c:v>9952</c:v>
                </c:pt>
                <c:pt idx="45">
                  <c:v>10153</c:v>
                </c:pt>
                <c:pt idx="46">
                  <c:v>10531</c:v>
                </c:pt>
                <c:pt idx="47">
                  <c:v>10982</c:v>
                </c:pt>
                <c:pt idx="48">
                  <c:v>11364</c:v>
                </c:pt>
                <c:pt idx="49">
                  <c:v>11787</c:v>
                </c:pt>
                <c:pt idx="50">
                  <c:v>11964</c:v>
                </c:pt>
                <c:pt idx="51">
                  <c:v>12069</c:v>
                </c:pt>
                <c:pt idx="52">
                  <c:v>12115</c:v>
                </c:pt>
                <c:pt idx="53">
                  <c:v>12128</c:v>
                </c:pt>
                <c:pt idx="54">
                  <c:v>12139</c:v>
                </c:pt>
                <c:pt idx="55">
                  <c:v>12217</c:v>
                </c:pt>
                <c:pt idx="56">
                  <c:v>12363</c:v>
                </c:pt>
                <c:pt idx="57">
                  <c:v>12725</c:v>
                </c:pt>
                <c:pt idx="58">
                  <c:v>13187</c:v>
                </c:pt>
                <c:pt idx="59">
                  <c:v>13608</c:v>
                </c:pt>
                <c:pt idx="60">
                  <c:v>14066</c:v>
                </c:pt>
                <c:pt idx="61">
                  <c:v>14491</c:v>
                </c:pt>
                <c:pt idx="62">
                  <c:v>14795</c:v>
                </c:pt>
                <c:pt idx="63">
                  <c:v>14944</c:v>
                </c:pt>
                <c:pt idx="64">
                  <c:v>15006</c:v>
                </c:pt>
                <c:pt idx="65">
                  <c:v>15018</c:v>
                </c:pt>
                <c:pt idx="66">
                  <c:v>15034</c:v>
                </c:pt>
                <c:pt idx="67">
                  <c:v>15136</c:v>
                </c:pt>
                <c:pt idx="68">
                  <c:v>15329</c:v>
                </c:pt>
                <c:pt idx="69">
                  <c:v>15647</c:v>
                </c:pt>
                <c:pt idx="70">
                  <c:v>15933</c:v>
                </c:pt>
                <c:pt idx="71">
                  <c:v>16475</c:v>
                </c:pt>
                <c:pt idx="72">
                  <c:v>16932</c:v>
                </c:pt>
                <c:pt idx="73">
                  <c:v>17337</c:v>
                </c:pt>
                <c:pt idx="74">
                  <c:v>17586</c:v>
                </c:pt>
                <c:pt idx="75">
                  <c:v>17730</c:v>
                </c:pt>
                <c:pt idx="76">
                  <c:v>17757</c:v>
                </c:pt>
                <c:pt idx="77">
                  <c:v>17774</c:v>
                </c:pt>
                <c:pt idx="78">
                  <c:v>17800</c:v>
                </c:pt>
                <c:pt idx="79">
                  <c:v>17800</c:v>
                </c:pt>
                <c:pt idx="80">
                  <c:v>18098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2E35-4B16-97A2-8A30F6FD474F}"/>
            </c:ext>
          </c:extLst>
        </c:ser>
        <c:ser>
          <c:idx val="2"/>
          <c:order val="2"/>
          <c:tx>
            <c:strRef>
              <c:f>'Mesiace korig.'!$D$1</c:f>
              <c:strCache>
                <c:ptCount val="1"/>
                <c:pt idx="0">
                  <c:v>Výroba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'Mesiace korig.'!$A$2:$A$96</c15:sqref>
                  </c15:fullRef>
                </c:ext>
              </c:extLst>
              <c:f>'Mesiace korig.'!$A$4:$A$96</c:f>
              <c:strCache>
                <c:ptCount val="93"/>
                <c:pt idx="0">
                  <c:v>júl 13</c:v>
                </c:pt>
                <c:pt idx="1">
                  <c:v>august 13</c:v>
                </c:pt>
                <c:pt idx="2">
                  <c:v>september 13</c:v>
                </c:pt>
                <c:pt idx="3">
                  <c:v>október 13</c:v>
                </c:pt>
                <c:pt idx="4">
                  <c:v>november 13</c:v>
                </c:pt>
                <c:pt idx="5">
                  <c:v>december 13</c:v>
                </c:pt>
                <c:pt idx="6">
                  <c:v>január 14</c:v>
                </c:pt>
                <c:pt idx="7">
                  <c:v>február 14</c:v>
                </c:pt>
                <c:pt idx="8">
                  <c:v>marec 14</c:v>
                </c:pt>
                <c:pt idx="9">
                  <c:v>apríl 14</c:v>
                </c:pt>
                <c:pt idx="10">
                  <c:v>máj 14</c:v>
                </c:pt>
                <c:pt idx="11">
                  <c:v>jún 14</c:v>
                </c:pt>
                <c:pt idx="12">
                  <c:v>júl 14</c:v>
                </c:pt>
                <c:pt idx="13">
                  <c:v>august 14</c:v>
                </c:pt>
                <c:pt idx="14">
                  <c:v>september 14</c:v>
                </c:pt>
                <c:pt idx="15">
                  <c:v>október 14</c:v>
                </c:pt>
                <c:pt idx="16">
                  <c:v>november 14</c:v>
                </c:pt>
                <c:pt idx="17">
                  <c:v>december 14</c:v>
                </c:pt>
                <c:pt idx="18">
                  <c:v>január 15</c:v>
                </c:pt>
                <c:pt idx="19">
                  <c:v>február 15</c:v>
                </c:pt>
                <c:pt idx="20">
                  <c:v>marec 15</c:v>
                </c:pt>
                <c:pt idx="21">
                  <c:v>apríl 15</c:v>
                </c:pt>
                <c:pt idx="22">
                  <c:v>máj 15</c:v>
                </c:pt>
                <c:pt idx="23">
                  <c:v>jún 15</c:v>
                </c:pt>
                <c:pt idx="24">
                  <c:v>júl 15</c:v>
                </c:pt>
                <c:pt idx="25">
                  <c:v>august 15</c:v>
                </c:pt>
                <c:pt idx="26">
                  <c:v>september 15</c:v>
                </c:pt>
                <c:pt idx="27">
                  <c:v>október 15</c:v>
                </c:pt>
                <c:pt idx="28">
                  <c:v>november 15</c:v>
                </c:pt>
                <c:pt idx="29">
                  <c:v>december 15</c:v>
                </c:pt>
                <c:pt idx="30">
                  <c:v>január 16</c:v>
                </c:pt>
                <c:pt idx="31">
                  <c:v>február 16</c:v>
                </c:pt>
                <c:pt idx="32">
                  <c:v>marec 16</c:v>
                </c:pt>
                <c:pt idx="33">
                  <c:v>apríl 16</c:v>
                </c:pt>
                <c:pt idx="34">
                  <c:v>máj 16</c:v>
                </c:pt>
                <c:pt idx="35">
                  <c:v>jún 16</c:v>
                </c:pt>
                <c:pt idx="36">
                  <c:v>júl 16</c:v>
                </c:pt>
                <c:pt idx="37">
                  <c:v>august 16</c:v>
                </c:pt>
                <c:pt idx="38">
                  <c:v>september 16</c:v>
                </c:pt>
                <c:pt idx="39">
                  <c:v>október 16</c:v>
                </c:pt>
                <c:pt idx="40">
                  <c:v>november 16</c:v>
                </c:pt>
                <c:pt idx="41">
                  <c:v>december 16</c:v>
                </c:pt>
                <c:pt idx="42">
                  <c:v>január 17</c:v>
                </c:pt>
                <c:pt idx="43">
                  <c:v>február 17</c:v>
                </c:pt>
                <c:pt idx="44">
                  <c:v>marec 17</c:v>
                </c:pt>
                <c:pt idx="45">
                  <c:v>apríl 17</c:v>
                </c:pt>
                <c:pt idx="46">
                  <c:v>máj 17</c:v>
                </c:pt>
                <c:pt idx="47">
                  <c:v>jún 17</c:v>
                </c:pt>
                <c:pt idx="48">
                  <c:v>júl 17</c:v>
                </c:pt>
                <c:pt idx="49">
                  <c:v>17-Aug</c:v>
                </c:pt>
                <c:pt idx="50">
                  <c:v>Sep-17</c:v>
                </c:pt>
                <c:pt idx="51">
                  <c:v>Oct-17</c:v>
                </c:pt>
                <c:pt idx="52">
                  <c:v>Nov-17</c:v>
                </c:pt>
                <c:pt idx="53">
                  <c:v>Dec-17</c:v>
                </c:pt>
                <c:pt idx="54">
                  <c:v>Jan-18</c:v>
                </c:pt>
                <c:pt idx="55">
                  <c:v>Feb-18</c:v>
                </c:pt>
                <c:pt idx="56">
                  <c:v>Mar-18</c:v>
                </c:pt>
                <c:pt idx="57">
                  <c:v>Apr-18</c:v>
                </c:pt>
                <c:pt idx="58">
                  <c:v>May-18</c:v>
                </c:pt>
                <c:pt idx="59">
                  <c:v>Jun-18</c:v>
                </c:pt>
                <c:pt idx="60">
                  <c:v>Jul-18</c:v>
                </c:pt>
                <c:pt idx="61">
                  <c:v>Aug-18</c:v>
                </c:pt>
                <c:pt idx="62">
                  <c:v>Sep-18</c:v>
                </c:pt>
                <c:pt idx="63">
                  <c:v>Oct-18</c:v>
                </c:pt>
                <c:pt idx="64">
                  <c:v>Nov-18</c:v>
                </c:pt>
                <c:pt idx="65">
                  <c:v>Dec-18</c:v>
                </c:pt>
                <c:pt idx="66">
                  <c:v>Jan-19</c:v>
                </c:pt>
                <c:pt idx="67">
                  <c:v>Feb-19</c:v>
                </c:pt>
                <c:pt idx="68">
                  <c:v>Mar-19</c:v>
                </c:pt>
                <c:pt idx="69">
                  <c:v>Apr-19</c:v>
                </c:pt>
                <c:pt idx="70">
                  <c:v>May-19</c:v>
                </c:pt>
                <c:pt idx="71">
                  <c:v>Jun-19</c:v>
                </c:pt>
                <c:pt idx="72">
                  <c:v>Jul-19</c:v>
                </c:pt>
                <c:pt idx="73">
                  <c:v>Aug-19</c:v>
                </c:pt>
                <c:pt idx="74">
                  <c:v>Sep-19</c:v>
                </c:pt>
                <c:pt idx="75">
                  <c:v>Oct-19</c:v>
                </c:pt>
                <c:pt idx="76">
                  <c:v>Nov-19</c:v>
                </c:pt>
                <c:pt idx="77">
                  <c:v>Dec-19</c:v>
                </c:pt>
                <c:pt idx="78">
                  <c:v>Jan-20</c:v>
                </c:pt>
                <c:pt idx="79">
                  <c:v>Feb-20</c:v>
                </c:pt>
                <c:pt idx="80">
                  <c:v>Mar-20</c:v>
                </c:pt>
                <c:pt idx="81">
                  <c:v>Apr-20</c:v>
                </c:pt>
                <c:pt idx="82">
                  <c:v>May-20</c:v>
                </c:pt>
                <c:pt idx="83">
                  <c:v>Jun-20</c:v>
                </c:pt>
                <c:pt idx="84">
                  <c:v>Jul-20</c:v>
                </c:pt>
                <c:pt idx="85">
                  <c:v>Aug-20</c:v>
                </c:pt>
                <c:pt idx="86">
                  <c:v>Sep-20</c:v>
                </c:pt>
                <c:pt idx="87">
                  <c:v>Oct-20</c:v>
                </c:pt>
                <c:pt idx="88">
                  <c:v>Nov-20</c:v>
                </c:pt>
                <c:pt idx="89">
                  <c:v>Dec-20</c:v>
                </c:pt>
                <c:pt idx="90">
                  <c:v>Jan-21</c:v>
                </c:pt>
                <c:pt idx="91">
                  <c:v>Feb-21</c:v>
                </c:pt>
                <c:pt idx="92">
                  <c:v>Mar-21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'Mesiace korig.'!$D$2:$D$96</c15:sqref>
                  </c15:fullRef>
                </c:ext>
              </c:extLst>
              <c:f>'Mesiace korig.'!$D$4:$D$96</c:f>
              <c:numCache>
                <c:formatCode>General</c:formatCode>
                <c:ptCount val="93"/>
                <c:pt idx="0">
                  <c:v>629.53</c:v>
                </c:pt>
                <c:pt idx="1">
                  <c:v>501.55999999999995</c:v>
                </c:pt>
                <c:pt idx="2">
                  <c:v>311.09000000000015</c:v>
                </c:pt>
                <c:pt idx="3">
                  <c:v>238.02999999999975</c:v>
                </c:pt>
                <c:pt idx="4">
                  <c:v>82.140000000000327</c:v>
                </c:pt>
                <c:pt idx="5">
                  <c:v>59.139999999999873</c:v>
                </c:pt>
                <c:pt idx="6">
                  <c:v>70.019999999999982</c:v>
                </c:pt>
                <c:pt idx="7">
                  <c:v>136.48000000000002</c:v>
                </c:pt>
                <c:pt idx="8">
                  <c:v>330.38999999999987</c:v>
                </c:pt>
                <c:pt idx="9">
                  <c:v>382.98</c:v>
                </c:pt>
                <c:pt idx="10">
                  <c:v>484.34000000000015</c:v>
                </c:pt>
                <c:pt idx="11">
                  <c:v>472.61999999999989</c:v>
                </c:pt>
                <c:pt idx="12">
                  <c:v>611.32999999999993</c:v>
                </c:pt>
                <c:pt idx="13">
                  <c:v>386.26000000000022</c:v>
                </c:pt>
                <c:pt idx="14">
                  <c:v>288.47999999999956</c:v>
                </c:pt>
                <c:pt idx="15">
                  <c:v>186.11999999999989</c:v>
                </c:pt>
                <c:pt idx="16">
                  <c:v>87.970000000000255</c:v>
                </c:pt>
                <c:pt idx="17">
                  <c:v>58.880000000000109</c:v>
                </c:pt>
                <c:pt idx="18">
                  <c:v>38.960000000000036</c:v>
                </c:pt>
                <c:pt idx="19">
                  <c:v>58.630000000000109</c:v>
                </c:pt>
                <c:pt idx="20">
                  <c:v>266.9399999999996</c:v>
                </c:pt>
                <c:pt idx="21">
                  <c:v>424.92000000000007</c:v>
                </c:pt>
                <c:pt idx="22">
                  <c:v>434.80000000000109</c:v>
                </c:pt>
                <c:pt idx="23">
                  <c:v>490.23999999999978</c:v>
                </c:pt>
                <c:pt idx="24">
                  <c:v>543.09000000000015</c:v>
                </c:pt>
                <c:pt idx="25">
                  <c:v>467.27999999999884</c:v>
                </c:pt>
                <c:pt idx="26">
                  <c:v>290.42000000000007</c:v>
                </c:pt>
                <c:pt idx="27">
                  <c:v>162.11000000000058</c:v>
                </c:pt>
                <c:pt idx="28">
                  <c:v>104.36999999999898</c:v>
                </c:pt>
                <c:pt idx="29">
                  <c:v>50.909999999999854</c:v>
                </c:pt>
                <c:pt idx="30">
                  <c:v>47.270000000000437</c:v>
                </c:pt>
                <c:pt idx="31">
                  <c:v>98.850000000000364</c:v>
                </c:pt>
                <c:pt idx="32">
                  <c:v>243</c:v>
                </c:pt>
                <c:pt idx="33">
                  <c:v>380.77000000000044</c:v>
                </c:pt>
                <c:pt idx="34">
                  <c:v>464.01000000000022</c:v>
                </c:pt>
                <c:pt idx="35">
                  <c:v>487.85999999999876</c:v>
                </c:pt>
                <c:pt idx="36">
                  <c:v>476.28000000000065</c:v>
                </c:pt>
                <c:pt idx="37">
                  <c:v>425.73999999999978</c:v>
                </c:pt>
                <c:pt idx="38">
                  <c:v>342.14999999999964</c:v>
                </c:pt>
                <c:pt idx="39">
                  <c:v>142.15000000000146</c:v>
                </c:pt>
                <c:pt idx="40">
                  <c:v>77.179999999998472</c:v>
                </c:pt>
                <c:pt idx="41">
                  <c:v>55.1200000000008</c:v>
                </c:pt>
                <c:pt idx="42">
                  <c:v>8.5900000000001455</c:v>
                </c:pt>
                <c:pt idx="43">
                  <c:v>107.86999999999898</c:v>
                </c:pt>
                <c:pt idx="44">
                  <c:v>293.47000000000116</c:v>
                </c:pt>
                <c:pt idx="45">
                  <c:v>311.14999999999964</c:v>
                </c:pt>
                <c:pt idx="46">
                  <c:v>490.17000000000007</c:v>
                </c:pt>
                <c:pt idx="47">
                  <c:v>544.10000000000036</c:v>
                </c:pt>
                <c:pt idx="48">
                  <c:v>468.79999999999927</c:v>
                </c:pt>
                <c:pt idx="49">
                  <c:v>512.84000000000015</c:v>
                </c:pt>
                <c:pt idx="50">
                  <c:v>262.39999999999964</c:v>
                </c:pt>
                <c:pt idx="51">
                  <c:v>181.90999999999985</c:v>
                </c:pt>
                <c:pt idx="52">
                  <c:v>98.610000000000582</c:v>
                </c:pt>
                <c:pt idx="53">
                  <c:v>44.889999999999418</c:v>
                </c:pt>
                <c:pt idx="54">
                  <c:v>44.650000000001455</c:v>
                </c:pt>
                <c:pt idx="55">
                  <c:v>141.22999999999956</c:v>
                </c:pt>
                <c:pt idx="56">
                  <c:v>248.02000000000044</c:v>
                </c:pt>
                <c:pt idx="57">
                  <c:v>463.55999999999767</c:v>
                </c:pt>
                <c:pt idx="58">
                  <c:v>576.70000000000073</c:v>
                </c:pt>
                <c:pt idx="59">
                  <c:v>510.20000000000073</c:v>
                </c:pt>
                <c:pt idx="60">
                  <c:v>552.79000000000087</c:v>
                </c:pt>
                <c:pt idx="61">
                  <c:v>502.2599999999984</c:v>
                </c:pt>
                <c:pt idx="62">
                  <c:v>387.93000000000029</c:v>
                </c:pt>
                <c:pt idx="63">
                  <c:v>230.06999999999971</c:v>
                </c:pt>
                <c:pt idx="64">
                  <c:v>122.47000000000116</c:v>
                </c:pt>
                <c:pt idx="65">
                  <c:v>47.989999999997963</c:v>
                </c:pt>
                <c:pt idx="66">
                  <c:v>46.270000000000437</c:v>
                </c:pt>
                <c:pt idx="67">
                  <c:v>176.88999999999942</c:v>
                </c:pt>
                <c:pt idx="68">
                  <c:v>302.42000000000189</c:v>
                </c:pt>
                <c:pt idx="69">
                  <c:v>430</c:v>
                </c:pt>
                <c:pt idx="70">
                  <c:v>395.36000000000058</c:v>
                </c:pt>
                <c:pt idx="71">
                  <c:v>634.29000000000087</c:v>
                </c:pt>
                <c:pt idx="72">
                  <c:v>555.17999999999665</c:v>
                </c:pt>
                <c:pt idx="73">
                  <c:v>482.7400000000016</c:v>
                </c:pt>
                <c:pt idx="74">
                  <c:v>329.02999999999884</c:v>
                </c:pt>
                <c:pt idx="75">
                  <c:v>228.42000000000189</c:v>
                </c:pt>
                <c:pt idx="76">
                  <c:v>74.169999999998254</c:v>
                </c:pt>
                <c:pt idx="77">
                  <c:v>58.030000000002474</c:v>
                </c:pt>
                <c:pt idx="78">
                  <c:v>80.569999999999709</c:v>
                </c:pt>
                <c:pt idx="79">
                  <c:v>0</c:v>
                </c:pt>
                <c:pt idx="80">
                  <c:v>476.5099999999984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35-4B16-97A2-8A30F6FD474F}"/>
            </c:ext>
          </c:extLst>
        </c:ser>
        <c:ser>
          <c:idx val="3"/>
          <c:order val="3"/>
          <c:tx>
            <c:strRef>
              <c:f>'Mesiace korig.'!$E$1</c:f>
              <c:strCache>
                <c:ptCount val="1"/>
                <c:pt idx="0">
                  <c:v>Na straty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'Mesiace korig.'!$A$2:$A$96</c15:sqref>
                  </c15:fullRef>
                </c:ext>
              </c:extLst>
              <c:f>'Mesiace korig.'!$A$4:$A$96</c:f>
              <c:strCache>
                <c:ptCount val="93"/>
                <c:pt idx="0">
                  <c:v>júl 13</c:v>
                </c:pt>
                <c:pt idx="1">
                  <c:v>august 13</c:v>
                </c:pt>
                <c:pt idx="2">
                  <c:v>september 13</c:v>
                </c:pt>
                <c:pt idx="3">
                  <c:v>október 13</c:v>
                </c:pt>
                <c:pt idx="4">
                  <c:v>november 13</c:v>
                </c:pt>
                <c:pt idx="5">
                  <c:v>december 13</c:v>
                </c:pt>
                <c:pt idx="6">
                  <c:v>január 14</c:v>
                </c:pt>
                <c:pt idx="7">
                  <c:v>február 14</c:v>
                </c:pt>
                <c:pt idx="8">
                  <c:v>marec 14</c:v>
                </c:pt>
                <c:pt idx="9">
                  <c:v>apríl 14</c:v>
                </c:pt>
                <c:pt idx="10">
                  <c:v>máj 14</c:v>
                </c:pt>
                <c:pt idx="11">
                  <c:v>jún 14</c:v>
                </c:pt>
                <c:pt idx="12">
                  <c:v>júl 14</c:v>
                </c:pt>
                <c:pt idx="13">
                  <c:v>august 14</c:v>
                </c:pt>
                <c:pt idx="14">
                  <c:v>september 14</c:v>
                </c:pt>
                <c:pt idx="15">
                  <c:v>október 14</c:v>
                </c:pt>
                <c:pt idx="16">
                  <c:v>november 14</c:v>
                </c:pt>
                <c:pt idx="17">
                  <c:v>december 14</c:v>
                </c:pt>
                <c:pt idx="18">
                  <c:v>január 15</c:v>
                </c:pt>
                <c:pt idx="19">
                  <c:v>február 15</c:v>
                </c:pt>
                <c:pt idx="20">
                  <c:v>marec 15</c:v>
                </c:pt>
                <c:pt idx="21">
                  <c:v>apríl 15</c:v>
                </c:pt>
                <c:pt idx="22">
                  <c:v>máj 15</c:v>
                </c:pt>
                <c:pt idx="23">
                  <c:v>jún 15</c:v>
                </c:pt>
                <c:pt idx="24">
                  <c:v>júl 15</c:v>
                </c:pt>
                <c:pt idx="25">
                  <c:v>august 15</c:v>
                </c:pt>
                <c:pt idx="26">
                  <c:v>september 15</c:v>
                </c:pt>
                <c:pt idx="27">
                  <c:v>október 15</c:v>
                </c:pt>
                <c:pt idx="28">
                  <c:v>november 15</c:v>
                </c:pt>
                <c:pt idx="29">
                  <c:v>december 15</c:v>
                </c:pt>
                <c:pt idx="30">
                  <c:v>január 16</c:v>
                </c:pt>
                <c:pt idx="31">
                  <c:v>február 16</c:v>
                </c:pt>
                <c:pt idx="32">
                  <c:v>marec 16</c:v>
                </c:pt>
                <c:pt idx="33">
                  <c:v>apríl 16</c:v>
                </c:pt>
                <c:pt idx="34">
                  <c:v>máj 16</c:v>
                </c:pt>
                <c:pt idx="35">
                  <c:v>jún 16</c:v>
                </c:pt>
                <c:pt idx="36">
                  <c:v>júl 16</c:v>
                </c:pt>
                <c:pt idx="37">
                  <c:v>august 16</c:v>
                </c:pt>
                <c:pt idx="38">
                  <c:v>september 16</c:v>
                </c:pt>
                <c:pt idx="39">
                  <c:v>október 16</c:v>
                </c:pt>
                <c:pt idx="40">
                  <c:v>november 16</c:v>
                </c:pt>
                <c:pt idx="41">
                  <c:v>december 16</c:v>
                </c:pt>
                <c:pt idx="42">
                  <c:v>január 17</c:v>
                </c:pt>
                <c:pt idx="43">
                  <c:v>február 17</c:v>
                </c:pt>
                <c:pt idx="44">
                  <c:v>marec 17</c:v>
                </c:pt>
                <c:pt idx="45">
                  <c:v>apríl 17</c:v>
                </c:pt>
                <c:pt idx="46">
                  <c:v>máj 17</c:v>
                </c:pt>
                <c:pt idx="47">
                  <c:v>jún 17</c:v>
                </c:pt>
                <c:pt idx="48">
                  <c:v>júl 17</c:v>
                </c:pt>
                <c:pt idx="49">
                  <c:v>17-Aug</c:v>
                </c:pt>
                <c:pt idx="50">
                  <c:v>Sep-17</c:v>
                </c:pt>
                <c:pt idx="51">
                  <c:v>Oct-17</c:v>
                </c:pt>
                <c:pt idx="52">
                  <c:v>Nov-17</c:v>
                </c:pt>
                <c:pt idx="53">
                  <c:v>Dec-17</c:v>
                </c:pt>
                <c:pt idx="54">
                  <c:v>Jan-18</c:v>
                </c:pt>
                <c:pt idx="55">
                  <c:v>Feb-18</c:v>
                </c:pt>
                <c:pt idx="56">
                  <c:v>Mar-18</c:v>
                </c:pt>
                <c:pt idx="57">
                  <c:v>Apr-18</c:v>
                </c:pt>
                <c:pt idx="58">
                  <c:v>May-18</c:v>
                </c:pt>
                <c:pt idx="59">
                  <c:v>Jun-18</c:v>
                </c:pt>
                <c:pt idx="60">
                  <c:v>Jul-18</c:v>
                </c:pt>
                <c:pt idx="61">
                  <c:v>Aug-18</c:v>
                </c:pt>
                <c:pt idx="62">
                  <c:v>Sep-18</c:v>
                </c:pt>
                <c:pt idx="63">
                  <c:v>Oct-18</c:v>
                </c:pt>
                <c:pt idx="64">
                  <c:v>Nov-18</c:v>
                </c:pt>
                <c:pt idx="65">
                  <c:v>Dec-18</c:v>
                </c:pt>
                <c:pt idx="66">
                  <c:v>Jan-19</c:v>
                </c:pt>
                <c:pt idx="67">
                  <c:v>Feb-19</c:v>
                </c:pt>
                <c:pt idx="68">
                  <c:v>Mar-19</c:v>
                </c:pt>
                <c:pt idx="69">
                  <c:v>Apr-19</c:v>
                </c:pt>
                <c:pt idx="70">
                  <c:v>May-19</c:v>
                </c:pt>
                <c:pt idx="71">
                  <c:v>Jun-19</c:v>
                </c:pt>
                <c:pt idx="72">
                  <c:v>Jul-19</c:v>
                </c:pt>
                <c:pt idx="73">
                  <c:v>Aug-19</c:v>
                </c:pt>
                <c:pt idx="74">
                  <c:v>Sep-19</c:v>
                </c:pt>
                <c:pt idx="75">
                  <c:v>Oct-19</c:v>
                </c:pt>
                <c:pt idx="76">
                  <c:v>Nov-19</c:v>
                </c:pt>
                <c:pt idx="77">
                  <c:v>Dec-19</c:v>
                </c:pt>
                <c:pt idx="78">
                  <c:v>Jan-20</c:v>
                </c:pt>
                <c:pt idx="79">
                  <c:v>Feb-20</c:v>
                </c:pt>
                <c:pt idx="80">
                  <c:v>Mar-20</c:v>
                </c:pt>
                <c:pt idx="81">
                  <c:v>Apr-20</c:v>
                </c:pt>
                <c:pt idx="82">
                  <c:v>May-20</c:v>
                </c:pt>
                <c:pt idx="83">
                  <c:v>Jun-20</c:v>
                </c:pt>
                <c:pt idx="84">
                  <c:v>Jul-20</c:v>
                </c:pt>
                <c:pt idx="85">
                  <c:v>Aug-20</c:v>
                </c:pt>
                <c:pt idx="86">
                  <c:v>Sep-20</c:v>
                </c:pt>
                <c:pt idx="87">
                  <c:v>Oct-20</c:v>
                </c:pt>
                <c:pt idx="88">
                  <c:v>Nov-20</c:v>
                </c:pt>
                <c:pt idx="89">
                  <c:v>Dec-20</c:v>
                </c:pt>
                <c:pt idx="90">
                  <c:v>Jan-21</c:v>
                </c:pt>
                <c:pt idx="91">
                  <c:v>Feb-21</c:v>
                </c:pt>
                <c:pt idx="92">
                  <c:v>Mar-21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'Mesiace korig.'!$E$2:$E$96</c15:sqref>
                  </c15:fullRef>
                </c:ext>
              </c:extLst>
              <c:f>'Mesiace korig.'!$E$4:$E$96</c:f>
              <c:numCache>
                <c:formatCode>General</c:formatCode>
                <c:ptCount val="93"/>
                <c:pt idx="0">
                  <c:v>516</c:v>
                </c:pt>
                <c:pt idx="1">
                  <c:v>386</c:v>
                </c:pt>
                <c:pt idx="2">
                  <c:v>211</c:v>
                </c:pt>
                <c:pt idx="3">
                  <c:v>148</c:v>
                </c:pt>
                <c:pt idx="4">
                  <c:v>27</c:v>
                </c:pt>
                <c:pt idx="5">
                  <c:v>16</c:v>
                </c:pt>
                <c:pt idx="6">
                  <c:v>20</c:v>
                </c:pt>
                <c:pt idx="7">
                  <c:v>64</c:v>
                </c:pt>
                <c:pt idx="8">
                  <c:v>220</c:v>
                </c:pt>
                <c:pt idx="9">
                  <c:v>257</c:v>
                </c:pt>
                <c:pt idx="10">
                  <c:v>356</c:v>
                </c:pt>
                <c:pt idx="11">
                  <c:v>462</c:v>
                </c:pt>
                <c:pt idx="12">
                  <c:v>421</c:v>
                </c:pt>
                <c:pt idx="13">
                  <c:v>289</c:v>
                </c:pt>
                <c:pt idx="14">
                  <c:v>210</c:v>
                </c:pt>
                <c:pt idx="15">
                  <c:v>107</c:v>
                </c:pt>
                <c:pt idx="16">
                  <c:v>30</c:v>
                </c:pt>
                <c:pt idx="17">
                  <c:v>15</c:v>
                </c:pt>
                <c:pt idx="18">
                  <c:v>10</c:v>
                </c:pt>
                <c:pt idx="19">
                  <c:v>23</c:v>
                </c:pt>
                <c:pt idx="20">
                  <c:v>165</c:v>
                </c:pt>
                <c:pt idx="21">
                  <c:v>307</c:v>
                </c:pt>
                <c:pt idx="22">
                  <c:v>325</c:v>
                </c:pt>
                <c:pt idx="23">
                  <c:v>416</c:v>
                </c:pt>
                <c:pt idx="24">
                  <c:v>463</c:v>
                </c:pt>
                <c:pt idx="25">
                  <c:v>381</c:v>
                </c:pt>
                <c:pt idx="26">
                  <c:v>223</c:v>
                </c:pt>
                <c:pt idx="27">
                  <c:v>92</c:v>
                </c:pt>
                <c:pt idx="28">
                  <c:v>51</c:v>
                </c:pt>
                <c:pt idx="29">
                  <c:v>12</c:v>
                </c:pt>
                <c:pt idx="30">
                  <c:v>13</c:v>
                </c:pt>
                <c:pt idx="31">
                  <c:v>38</c:v>
                </c:pt>
                <c:pt idx="32">
                  <c:v>144</c:v>
                </c:pt>
                <c:pt idx="33">
                  <c:v>266</c:v>
                </c:pt>
                <c:pt idx="34">
                  <c:v>366</c:v>
                </c:pt>
                <c:pt idx="35">
                  <c:v>382</c:v>
                </c:pt>
                <c:pt idx="36">
                  <c:v>379</c:v>
                </c:pt>
                <c:pt idx="37">
                  <c:v>342</c:v>
                </c:pt>
                <c:pt idx="38">
                  <c:v>251</c:v>
                </c:pt>
                <c:pt idx="39">
                  <c:v>64</c:v>
                </c:pt>
                <c:pt idx="40">
                  <c:v>26</c:v>
                </c:pt>
                <c:pt idx="41">
                  <c:v>15</c:v>
                </c:pt>
                <c:pt idx="42">
                  <c:v>1</c:v>
                </c:pt>
                <c:pt idx="43">
                  <c:v>50</c:v>
                </c:pt>
                <c:pt idx="44">
                  <c:v>188</c:v>
                </c:pt>
                <c:pt idx="45">
                  <c:v>201</c:v>
                </c:pt>
                <c:pt idx="46">
                  <c:v>378</c:v>
                </c:pt>
                <c:pt idx="47">
                  <c:v>451</c:v>
                </c:pt>
                <c:pt idx="48">
                  <c:v>382</c:v>
                </c:pt>
                <c:pt idx="49">
                  <c:v>423</c:v>
                </c:pt>
                <c:pt idx="50">
                  <c:v>177</c:v>
                </c:pt>
                <c:pt idx="51">
                  <c:v>105</c:v>
                </c:pt>
                <c:pt idx="52">
                  <c:v>46</c:v>
                </c:pt>
                <c:pt idx="53">
                  <c:v>13</c:v>
                </c:pt>
                <c:pt idx="54">
                  <c:v>11</c:v>
                </c:pt>
                <c:pt idx="55">
                  <c:v>78</c:v>
                </c:pt>
                <c:pt idx="56">
                  <c:v>146</c:v>
                </c:pt>
                <c:pt idx="57">
                  <c:v>362</c:v>
                </c:pt>
                <c:pt idx="58">
                  <c:v>462</c:v>
                </c:pt>
                <c:pt idx="59">
                  <c:v>421</c:v>
                </c:pt>
                <c:pt idx="60">
                  <c:v>458</c:v>
                </c:pt>
                <c:pt idx="61">
                  <c:v>425</c:v>
                </c:pt>
                <c:pt idx="62">
                  <c:v>304</c:v>
                </c:pt>
                <c:pt idx="63">
                  <c:v>149</c:v>
                </c:pt>
                <c:pt idx="64">
                  <c:v>62</c:v>
                </c:pt>
                <c:pt idx="65">
                  <c:v>12</c:v>
                </c:pt>
                <c:pt idx="66">
                  <c:v>16</c:v>
                </c:pt>
                <c:pt idx="67">
                  <c:v>102</c:v>
                </c:pt>
                <c:pt idx="68">
                  <c:v>193</c:v>
                </c:pt>
                <c:pt idx="69">
                  <c:v>318</c:v>
                </c:pt>
                <c:pt idx="70">
                  <c:v>286</c:v>
                </c:pt>
                <c:pt idx="71">
                  <c:v>542</c:v>
                </c:pt>
                <c:pt idx="72">
                  <c:v>457</c:v>
                </c:pt>
                <c:pt idx="73">
                  <c:v>405</c:v>
                </c:pt>
                <c:pt idx="74">
                  <c:v>249</c:v>
                </c:pt>
                <c:pt idx="75">
                  <c:v>144</c:v>
                </c:pt>
                <c:pt idx="76">
                  <c:v>27</c:v>
                </c:pt>
                <c:pt idx="77">
                  <c:v>17</c:v>
                </c:pt>
                <c:pt idx="78">
                  <c:v>26</c:v>
                </c:pt>
                <c:pt idx="79">
                  <c:v>0</c:v>
                </c:pt>
                <c:pt idx="80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35-4B16-97A2-8A30F6FD474F}"/>
            </c:ext>
          </c:extLst>
        </c:ser>
        <c:ser>
          <c:idx val="4"/>
          <c:order val="4"/>
          <c:tx>
            <c:strRef>
              <c:f>'Mesiace korig.'!$F$1</c:f>
              <c:strCache>
                <c:ptCount val="1"/>
                <c:pt idx="0">
                  <c:v>Ost.vlastná spotreba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'Mesiace korig.'!$A$2:$A$96</c15:sqref>
                  </c15:fullRef>
                </c:ext>
              </c:extLst>
              <c:f>'Mesiace korig.'!$A$4:$A$96</c:f>
              <c:strCache>
                <c:ptCount val="93"/>
                <c:pt idx="0">
                  <c:v>júl 13</c:v>
                </c:pt>
                <c:pt idx="1">
                  <c:v>august 13</c:v>
                </c:pt>
                <c:pt idx="2">
                  <c:v>september 13</c:v>
                </c:pt>
                <c:pt idx="3">
                  <c:v>október 13</c:v>
                </c:pt>
                <c:pt idx="4">
                  <c:v>november 13</c:v>
                </c:pt>
                <c:pt idx="5">
                  <c:v>december 13</c:v>
                </c:pt>
                <c:pt idx="6">
                  <c:v>január 14</c:v>
                </c:pt>
                <c:pt idx="7">
                  <c:v>február 14</c:v>
                </c:pt>
                <c:pt idx="8">
                  <c:v>marec 14</c:v>
                </c:pt>
                <c:pt idx="9">
                  <c:v>apríl 14</c:v>
                </c:pt>
                <c:pt idx="10">
                  <c:v>máj 14</c:v>
                </c:pt>
                <c:pt idx="11">
                  <c:v>jún 14</c:v>
                </c:pt>
                <c:pt idx="12">
                  <c:v>júl 14</c:v>
                </c:pt>
                <c:pt idx="13">
                  <c:v>august 14</c:v>
                </c:pt>
                <c:pt idx="14">
                  <c:v>september 14</c:v>
                </c:pt>
                <c:pt idx="15">
                  <c:v>október 14</c:v>
                </c:pt>
                <c:pt idx="16">
                  <c:v>november 14</c:v>
                </c:pt>
                <c:pt idx="17">
                  <c:v>december 14</c:v>
                </c:pt>
                <c:pt idx="18">
                  <c:v>január 15</c:v>
                </c:pt>
                <c:pt idx="19">
                  <c:v>február 15</c:v>
                </c:pt>
                <c:pt idx="20">
                  <c:v>marec 15</c:v>
                </c:pt>
                <c:pt idx="21">
                  <c:v>apríl 15</c:v>
                </c:pt>
                <c:pt idx="22">
                  <c:v>máj 15</c:v>
                </c:pt>
                <c:pt idx="23">
                  <c:v>jún 15</c:v>
                </c:pt>
                <c:pt idx="24">
                  <c:v>júl 15</c:v>
                </c:pt>
                <c:pt idx="25">
                  <c:v>august 15</c:v>
                </c:pt>
                <c:pt idx="26">
                  <c:v>september 15</c:v>
                </c:pt>
                <c:pt idx="27">
                  <c:v>október 15</c:v>
                </c:pt>
                <c:pt idx="28">
                  <c:v>november 15</c:v>
                </c:pt>
                <c:pt idx="29">
                  <c:v>december 15</c:v>
                </c:pt>
                <c:pt idx="30">
                  <c:v>január 16</c:v>
                </c:pt>
                <c:pt idx="31">
                  <c:v>február 16</c:v>
                </c:pt>
                <c:pt idx="32">
                  <c:v>marec 16</c:v>
                </c:pt>
                <c:pt idx="33">
                  <c:v>apríl 16</c:v>
                </c:pt>
                <c:pt idx="34">
                  <c:v>máj 16</c:v>
                </c:pt>
                <c:pt idx="35">
                  <c:v>jún 16</c:v>
                </c:pt>
                <c:pt idx="36">
                  <c:v>júl 16</c:v>
                </c:pt>
                <c:pt idx="37">
                  <c:v>august 16</c:v>
                </c:pt>
                <c:pt idx="38">
                  <c:v>september 16</c:v>
                </c:pt>
                <c:pt idx="39">
                  <c:v>október 16</c:v>
                </c:pt>
                <c:pt idx="40">
                  <c:v>november 16</c:v>
                </c:pt>
                <c:pt idx="41">
                  <c:v>december 16</c:v>
                </c:pt>
                <c:pt idx="42">
                  <c:v>január 17</c:v>
                </c:pt>
                <c:pt idx="43">
                  <c:v>február 17</c:v>
                </c:pt>
                <c:pt idx="44">
                  <c:v>marec 17</c:v>
                </c:pt>
                <c:pt idx="45">
                  <c:v>apríl 17</c:v>
                </c:pt>
                <c:pt idx="46">
                  <c:v>máj 17</c:v>
                </c:pt>
                <c:pt idx="47">
                  <c:v>jún 17</c:v>
                </c:pt>
                <c:pt idx="48">
                  <c:v>júl 17</c:v>
                </c:pt>
                <c:pt idx="49">
                  <c:v>17-Aug</c:v>
                </c:pt>
                <c:pt idx="50">
                  <c:v>Sep-17</c:v>
                </c:pt>
                <c:pt idx="51">
                  <c:v>Oct-17</c:v>
                </c:pt>
                <c:pt idx="52">
                  <c:v>Nov-17</c:v>
                </c:pt>
                <c:pt idx="53">
                  <c:v>Dec-17</c:v>
                </c:pt>
                <c:pt idx="54">
                  <c:v>Jan-18</c:v>
                </c:pt>
                <c:pt idx="55">
                  <c:v>Feb-18</c:v>
                </c:pt>
                <c:pt idx="56">
                  <c:v>Mar-18</c:v>
                </c:pt>
                <c:pt idx="57">
                  <c:v>Apr-18</c:v>
                </c:pt>
                <c:pt idx="58">
                  <c:v>May-18</c:v>
                </c:pt>
                <c:pt idx="59">
                  <c:v>Jun-18</c:v>
                </c:pt>
                <c:pt idx="60">
                  <c:v>Jul-18</c:v>
                </c:pt>
                <c:pt idx="61">
                  <c:v>Aug-18</c:v>
                </c:pt>
                <c:pt idx="62">
                  <c:v>Sep-18</c:v>
                </c:pt>
                <c:pt idx="63">
                  <c:v>Oct-18</c:v>
                </c:pt>
                <c:pt idx="64">
                  <c:v>Nov-18</c:v>
                </c:pt>
                <c:pt idx="65">
                  <c:v>Dec-18</c:v>
                </c:pt>
                <c:pt idx="66">
                  <c:v>Jan-19</c:v>
                </c:pt>
                <c:pt idx="67">
                  <c:v>Feb-19</c:v>
                </c:pt>
                <c:pt idx="68">
                  <c:v>Mar-19</c:v>
                </c:pt>
                <c:pt idx="69">
                  <c:v>Apr-19</c:v>
                </c:pt>
                <c:pt idx="70">
                  <c:v>May-19</c:v>
                </c:pt>
                <c:pt idx="71">
                  <c:v>Jun-19</c:v>
                </c:pt>
                <c:pt idx="72">
                  <c:v>Jul-19</c:v>
                </c:pt>
                <c:pt idx="73">
                  <c:v>Aug-19</c:v>
                </c:pt>
                <c:pt idx="74">
                  <c:v>Sep-19</c:v>
                </c:pt>
                <c:pt idx="75">
                  <c:v>Oct-19</c:v>
                </c:pt>
                <c:pt idx="76">
                  <c:v>Nov-19</c:v>
                </c:pt>
                <c:pt idx="77">
                  <c:v>Dec-19</c:v>
                </c:pt>
                <c:pt idx="78">
                  <c:v>Jan-20</c:v>
                </c:pt>
                <c:pt idx="79">
                  <c:v>Feb-20</c:v>
                </c:pt>
                <c:pt idx="80">
                  <c:v>Mar-20</c:v>
                </c:pt>
                <c:pt idx="81">
                  <c:v>Apr-20</c:v>
                </c:pt>
                <c:pt idx="82">
                  <c:v>May-20</c:v>
                </c:pt>
                <c:pt idx="83">
                  <c:v>Jun-20</c:v>
                </c:pt>
                <c:pt idx="84">
                  <c:v>Jul-20</c:v>
                </c:pt>
                <c:pt idx="85">
                  <c:v>Aug-20</c:v>
                </c:pt>
                <c:pt idx="86">
                  <c:v>Sep-20</c:v>
                </c:pt>
                <c:pt idx="87">
                  <c:v>Oct-20</c:v>
                </c:pt>
                <c:pt idx="88">
                  <c:v>Nov-20</c:v>
                </c:pt>
                <c:pt idx="89">
                  <c:v>Dec-20</c:v>
                </c:pt>
                <c:pt idx="90">
                  <c:v>Jan-21</c:v>
                </c:pt>
                <c:pt idx="91">
                  <c:v>Feb-21</c:v>
                </c:pt>
                <c:pt idx="92">
                  <c:v>Mar-21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'Mesiace korig.'!$F$2:$F$96</c15:sqref>
                  </c15:fullRef>
                </c:ext>
              </c:extLst>
              <c:f>'Mesiace korig.'!$F$4:$F$96</c:f>
              <c:numCache>
                <c:formatCode>General</c:formatCode>
                <c:ptCount val="93"/>
                <c:pt idx="0">
                  <c:v>113.52999999999997</c:v>
                </c:pt>
                <c:pt idx="1">
                  <c:v>115.55999999999995</c:v>
                </c:pt>
                <c:pt idx="2">
                  <c:v>100.09000000000015</c:v>
                </c:pt>
                <c:pt idx="3">
                  <c:v>90.029999999999745</c:v>
                </c:pt>
                <c:pt idx="4">
                  <c:v>55.140000000000327</c:v>
                </c:pt>
                <c:pt idx="5">
                  <c:v>43.139999999999873</c:v>
                </c:pt>
                <c:pt idx="6">
                  <c:v>50.019999999999982</c:v>
                </c:pt>
                <c:pt idx="7">
                  <c:v>72.480000000000018</c:v>
                </c:pt>
                <c:pt idx="8">
                  <c:v>110.38999999999987</c:v>
                </c:pt>
                <c:pt idx="9">
                  <c:v>125.98000000000002</c:v>
                </c:pt>
                <c:pt idx="10">
                  <c:v>128.34000000000015</c:v>
                </c:pt>
                <c:pt idx="11">
                  <c:v>10.619999999999891</c:v>
                </c:pt>
                <c:pt idx="12">
                  <c:v>190.32999999999993</c:v>
                </c:pt>
                <c:pt idx="13">
                  <c:v>97.260000000000218</c:v>
                </c:pt>
                <c:pt idx="14">
                  <c:v>78.479999999999563</c:v>
                </c:pt>
                <c:pt idx="15">
                  <c:v>79.119999999999891</c:v>
                </c:pt>
                <c:pt idx="16">
                  <c:v>57.970000000000255</c:v>
                </c:pt>
                <c:pt idx="17">
                  <c:v>43.880000000000109</c:v>
                </c:pt>
                <c:pt idx="18">
                  <c:v>28.960000000000036</c:v>
                </c:pt>
                <c:pt idx="19">
                  <c:v>35.630000000000109</c:v>
                </c:pt>
                <c:pt idx="20">
                  <c:v>101.9399999999996</c:v>
                </c:pt>
                <c:pt idx="21">
                  <c:v>117.92000000000007</c:v>
                </c:pt>
                <c:pt idx="22">
                  <c:v>109.80000000000109</c:v>
                </c:pt>
                <c:pt idx="23">
                  <c:v>74.239999999999782</c:v>
                </c:pt>
                <c:pt idx="24">
                  <c:v>80.090000000000146</c:v>
                </c:pt>
                <c:pt idx="25">
                  <c:v>86.279999999998836</c:v>
                </c:pt>
                <c:pt idx="26">
                  <c:v>67.420000000000073</c:v>
                </c:pt>
                <c:pt idx="27">
                  <c:v>70.110000000000582</c:v>
                </c:pt>
                <c:pt idx="28">
                  <c:v>53.369999999998981</c:v>
                </c:pt>
                <c:pt idx="29">
                  <c:v>38.909999999999854</c:v>
                </c:pt>
                <c:pt idx="30">
                  <c:v>34.270000000000437</c:v>
                </c:pt>
                <c:pt idx="31">
                  <c:v>60.850000000000364</c:v>
                </c:pt>
                <c:pt idx="32">
                  <c:v>99</c:v>
                </c:pt>
                <c:pt idx="33">
                  <c:v>114.77000000000044</c:v>
                </c:pt>
                <c:pt idx="34">
                  <c:v>98.010000000000218</c:v>
                </c:pt>
                <c:pt idx="35">
                  <c:v>105.85999999999876</c:v>
                </c:pt>
                <c:pt idx="36">
                  <c:v>97.280000000000655</c:v>
                </c:pt>
                <c:pt idx="37">
                  <c:v>83.739999999999782</c:v>
                </c:pt>
                <c:pt idx="38">
                  <c:v>91.149999999999636</c:v>
                </c:pt>
                <c:pt idx="39">
                  <c:v>78.150000000001455</c:v>
                </c:pt>
                <c:pt idx="40">
                  <c:v>51.179999999998472</c:v>
                </c:pt>
                <c:pt idx="41">
                  <c:v>40.1200000000008</c:v>
                </c:pt>
                <c:pt idx="42">
                  <c:v>7.5900000000001455</c:v>
                </c:pt>
                <c:pt idx="43">
                  <c:v>57.869999999998981</c:v>
                </c:pt>
                <c:pt idx="44">
                  <c:v>105.47000000000116</c:v>
                </c:pt>
                <c:pt idx="45">
                  <c:v>110.14999999999964</c:v>
                </c:pt>
                <c:pt idx="46">
                  <c:v>112.17000000000007</c:v>
                </c:pt>
                <c:pt idx="47">
                  <c:v>93.100000000000364</c:v>
                </c:pt>
                <c:pt idx="48">
                  <c:v>86.799999999999272</c:v>
                </c:pt>
                <c:pt idx="49">
                  <c:v>89.840000000000146</c:v>
                </c:pt>
                <c:pt idx="50">
                  <c:v>85.399999999999636</c:v>
                </c:pt>
                <c:pt idx="51">
                  <c:v>76.909999999999854</c:v>
                </c:pt>
                <c:pt idx="52">
                  <c:v>52.610000000000582</c:v>
                </c:pt>
                <c:pt idx="53">
                  <c:v>31.889999999999418</c:v>
                </c:pt>
                <c:pt idx="54">
                  <c:v>33.650000000001455</c:v>
                </c:pt>
                <c:pt idx="55">
                  <c:v>63.229999999999563</c:v>
                </c:pt>
                <c:pt idx="56">
                  <c:v>102.02000000000044</c:v>
                </c:pt>
                <c:pt idx="57">
                  <c:v>101.55999999999767</c:v>
                </c:pt>
                <c:pt idx="58">
                  <c:v>114.70000000000073</c:v>
                </c:pt>
                <c:pt idx="59">
                  <c:v>89.200000000000728</c:v>
                </c:pt>
                <c:pt idx="60">
                  <c:v>94.790000000000873</c:v>
                </c:pt>
                <c:pt idx="61">
                  <c:v>77.259999999998399</c:v>
                </c:pt>
                <c:pt idx="62">
                  <c:v>83.930000000000291</c:v>
                </c:pt>
                <c:pt idx="63">
                  <c:v>81.069999999999709</c:v>
                </c:pt>
                <c:pt idx="64">
                  <c:v>60.470000000001164</c:v>
                </c:pt>
                <c:pt idx="65">
                  <c:v>35.989999999997963</c:v>
                </c:pt>
                <c:pt idx="66">
                  <c:v>30.270000000000437</c:v>
                </c:pt>
                <c:pt idx="67">
                  <c:v>74.889999999999418</c:v>
                </c:pt>
                <c:pt idx="68">
                  <c:v>109.42000000000189</c:v>
                </c:pt>
                <c:pt idx="69">
                  <c:v>112</c:v>
                </c:pt>
                <c:pt idx="70">
                  <c:v>109.36000000000058</c:v>
                </c:pt>
                <c:pt idx="71">
                  <c:v>92.290000000000873</c:v>
                </c:pt>
                <c:pt idx="72">
                  <c:v>98.179999999996653</c:v>
                </c:pt>
                <c:pt idx="73">
                  <c:v>77.740000000001601</c:v>
                </c:pt>
                <c:pt idx="74">
                  <c:v>80.029999999998836</c:v>
                </c:pt>
                <c:pt idx="75">
                  <c:v>84.420000000001892</c:v>
                </c:pt>
                <c:pt idx="76">
                  <c:v>47.169999999998254</c:v>
                </c:pt>
                <c:pt idx="77">
                  <c:v>41.030000000002474</c:v>
                </c:pt>
                <c:pt idx="78">
                  <c:v>54.569999999999709</c:v>
                </c:pt>
                <c:pt idx="79">
                  <c:v>0</c:v>
                </c:pt>
                <c:pt idx="80">
                  <c:v>178.5099999999984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35-4B16-97A2-8A30F6FD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762432"/>
        <c:axId val="694766040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'Mesiace korig.'!$G$1</c15:sqref>
                        </c15:formulaRef>
                      </c:ext>
                    </c:extLst>
                    <c:strCache>
                      <c:ptCount val="1"/>
                      <c:pt idx="0">
                        <c:v>Denný priemer výroby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'Mesiace korig.'!$A$2:$A$96</c15:sqref>
                        </c15:fullRef>
                        <c15:formulaRef>
                          <c15:sqref>'Mesiace korig.'!$A$4:$A$96</c15:sqref>
                        </c15:formulaRef>
                      </c:ext>
                    </c:extLst>
                    <c:strCache>
                      <c:ptCount val="93"/>
                      <c:pt idx="0">
                        <c:v>júl 13</c:v>
                      </c:pt>
                      <c:pt idx="1">
                        <c:v>august 13</c:v>
                      </c:pt>
                      <c:pt idx="2">
                        <c:v>september 13</c:v>
                      </c:pt>
                      <c:pt idx="3">
                        <c:v>október 13</c:v>
                      </c:pt>
                      <c:pt idx="4">
                        <c:v>november 13</c:v>
                      </c:pt>
                      <c:pt idx="5">
                        <c:v>december 13</c:v>
                      </c:pt>
                      <c:pt idx="6">
                        <c:v>január 14</c:v>
                      </c:pt>
                      <c:pt idx="7">
                        <c:v>február 14</c:v>
                      </c:pt>
                      <c:pt idx="8">
                        <c:v>marec 14</c:v>
                      </c:pt>
                      <c:pt idx="9">
                        <c:v>apríl 14</c:v>
                      </c:pt>
                      <c:pt idx="10">
                        <c:v>máj 14</c:v>
                      </c:pt>
                      <c:pt idx="11">
                        <c:v>jún 14</c:v>
                      </c:pt>
                      <c:pt idx="12">
                        <c:v>júl 14</c:v>
                      </c:pt>
                      <c:pt idx="13">
                        <c:v>august 14</c:v>
                      </c:pt>
                      <c:pt idx="14">
                        <c:v>september 14</c:v>
                      </c:pt>
                      <c:pt idx="15">
                        <c:v>október 14</c:v>
                      </c:pt>
                      <c:pt idx="16">
                        <c:v>november 14</c:v>
                      </c:pt>
                      <c:pt idx="17">
                        <c:v>december 14</c:v>
                      </c:pt>
                      <c:pt idx="18">
                        <c:v>január 15</c:v>
                      </c:pt>
                      <c:pt idx="19">
                        <c:v>február 15</c:v>
                      </c:pt>
                      <c:pt idx="20">
                        <c:v>marec 15</c:v>
                      </c:pt>
                      <c:pt idx="21">
                        <c:v>apríl 15</c:v>
                      </c:pt>
                      <c:pt idx="22">
                        <c:v>máj 15</c:v>
                      </c:pt>
                      <c:pt idx="23">
                        <c:v>jún 15</c:v>
                      </c:pt>
                      <c:pt idx="24">
                        <c:v>júl 15</c:v>
                      </c:pt>
                      <c:pt idx="25">
                        <c:v>august 15</c:v>
                      </c:pt>
                      <c:pt idx="26">
                        <c:v>september 15</c:v>
                      </c:pt>
                      <c:pt idx="27">
                        <c:v>október 15</c:v>
                      </c:pt>
                      <c:pt idx="28">
                        <c:v>november 15</c:v>
                      </c:pt>
                      <c:pt idx="29">
                        <c:v>december 15</c:v>
                      </c:pt>
                      <c:pt idx="30">
                        <c:v>január 16</c:v>
                      </c:pt>
                      <c:pt idx="31">
                        <c:v>február 16</c:v>
                      </c:pt>
                      <c:pt idx="32">
                        <c:v>marec 16</c:v>
                      </c:pt>
                      <c:pt idx="33">
                        <c:v>apríl 16</c:v>
                      </c:pt>
                      <c:pt idx="34">
                        <c:v>máj 16</c:v>
                      </c:pt>
                      <c:pt idx="35">
                        <c:v>jún 16</c:v>
                      </c:pt>
                      <c:pt idx="36">
                        <c:v>júl 16</c:v>
                      </c:pt>
                      <c:pt idx="37">
                        <c:v>august 16</c:v>
                      </c:pt>
                      <c:pt idx="38">
                        <c:v>september 16</c:v>
                      </c:pt>
                      <c:pt idx="39">
                        <c:v>október 16</c:v>
                      </c:pt>
                      <c:pt idx="40">
                        <c:v>november 16</c:v>
                      </c:pt>
                      <c:pt idx="41">
                        <c:v>december 16</c:v>
                      </c:pt>
                      <c:pt idx="42">
                        <c:v>január 17</c:v>
                      </c:pt>
                      <c:pt idx="43">
                        <c:v>február 17</c:v>
                      </c:pt>
                      <c:pt idx="44">
                        <c:v>marec 17</c:v>
                      </c:pt>
                      <c:pt idx="45">
                        <c:v>apríl 17</c:v>
                      </c:pt>
                      <c:pt idx="46">
                        <c:v>máj 17</c:v>
                      </c:pt>
                      <c:pt idx="47">
                        <c:v>jún 17</c:v>
                      </c:pt>
                      <c:pt idx="48">
                        <c:v>júl 17</c:v>
                      </c:pt>
                      <c:pt idx="49">
                        <c:v>17-Aug</c:v>
                      </c:pt>
                      <c:pt idx="50">
                        <c:v>Sep-17</c:v>
                      </c:pt>
                      <c:pt idx="51">
                        <c:v>Oct-17</c:v>
                      </c:pt>
                      <c:pt idx="52">
                        <c:v>Nov-17</c:v>
                      </c:pt>
                      <c:pt idx="53">
                        <c:v>Dec-17</c:v>
                      </c:pt>
                      <c:pt idx="54">
                        <c:v>Jan-18</c:v>
                      </c:pt>
                      <c:pt idx="55">
                        <c:v>Feb-18</c:v>
                      </c:pt>
                      <c:pt idx="56">
                        <c:v>Mar-18</c:v>
                      </c:pt>
                      <c:pt idx="57">
                        <c:v>Apr-18</c:v>
                      </c:pt>
                      <c:pt idx="58">
                        <c:v>May-18</c:v>
                      </c:pt>
                      <c:pt idx="59">
                        <c:v>Jun-18</c:v>
                      </c:pt>
                      <c:pt idx="60">
                        <c:v>Jul-18</c:v>
                      </c:pt>
                      <c:pt idx="61">
                        <c:v>Aug-18</c:v>
                      </c:pt>
                      <c:pt idx="62">
                        <c:v>Sep-18</c:v>
                      </c:pt>
                      <c:pt idx="63">
                        <c:v>Oct-18</c:v>
                      </c:pt>
                      <c:pt idx="64">
                        <c:v>Nov-18</c:v>
                      </c:pt>
                      <c:pt idx="65">
                        <c:v>Dec-18</c:v>
                      </c:pt>
                      <c:pt idx="66">
                        <c:v>Jan-19</c:v>
                      </c:pt>
                      <c:pt idx="67">
                        <c:v>Feb-19</c:v>
                      </c:pt>
                      <c:pt idx="68">
                        <c:v>Mar-19</c:v>
                      </c:pt>
                      <c:pt idx="69">
                        <c:v>Apr-19</c:v>
                      </c:pt>
                      <c:pt idx="70">
                        <c:v>May-19</c:v>
                      </c:pt>
                      <c:pt idx="71">
                        <c:v>Jun-19</c:v>
                      </c:pt>
                      <c:pt idx="72">
                        <c:v>Jul-19</c:v>
                      </c:pt>
                      <c:pt idx="73">
                        <c:v>Aug-19</c:v>
                      </c:pt>
                      <c:pt idx="74">
                        <c:v>Sep-19</c:v>
                      </c:pt>
                      <c:pt idx="75">
                        <c:v>Oct-19</c:v>
                      </c:pt>
                      <c:pt idx="76">
                        <c:v>Nov-19</c:v>
                      </c:pt>
                      <c:pt idx="77">
                        <c:v>Dec-19</c:v>
                      </c:pt>
                      <c:pt idx="78">
                        <c:v>Jan-20</c:v>
                      </c:pt>
                      <c:pt idx="79">
                        <c:v>Feb-20</c:v>
                      </c:pt>
                      <c:pt idx="80">
                        <c:v>Mar-20</c:v>
                      </c:pt>
                      <c:pt idx="81">
                        <c:v>Apr-20</c:v>
                      </c:pt>
                      <c:pt idx="82">
                        <c:v>May-20</c:v>
                      </c:pt>
                      <c:pt idx="83">
                        <c:v>Jun-20</c:v>
                      </c:pt>
                      <c:pt idx="84">
                        <c:v>Jul-20</c:v>
                      </c:pt>
                      <c:pt idx="85">
                        <c:v>Aug-20</c:v>
                      </c:pt>
                      <c:pt idx="86">
                        <c:v>Sep-20</c:v>
                      </c:pt>
                      <c:pt idx="87">
                        <c:v>Oct-20</c:v>
                      </c:pt>
                      <c:pt idx="88">
                        <c:v>Nov-20</c:v>
                      </c:pt>
                      <c:pt idx="89">
                        <c:v>Dec-20</c:v>
                      </c:pt>
                      <c:pt idx="90">
                        <c:v>Jan-21</c:v>
                      </c:pt>
                      <c:pt idx="91">
                        <c:v>Feb-21</c:v>
                      </c:pt>
                      <c:pt idx="92">
                        <c:v>Mar-21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'Mesiace korig.'!$G$2:$G$96</c15:sqref>
                        </c15:fullRef>
                        <c15:formulaRef>
                          <c15:sqref>'Mesiace korig.'!$G$4:$G$96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20.307419354838707</c:v>
                      </c:pt>
                      <c:pt idx="1">
                        <c:v>16.179354838709674</c:v>
                      </c:pt>
                      <c:pt idx="2">
                        <c:v>10.369666666666671</c:v>
                      </c:pt>
                      <c:pt idx="3">
                        <c:v>7.678387096774185</c:v>
                      </c:pt>
                      <c:pt idx="4">
                        <c:v>2.7380000000000111</c:v>
                      </c:pt>
                      <c:pt idx="5">
                        <c:v>1.9077419354838669</c:v>
                      </c:pt>
                      <c:pt idx="6">
                        <c:v>2.2587096774193545</c:v>
                      </c:pt>
                      <c:pt idx="7">
                        <c:v>4.402580645161291</c:v>
                      </c:pt>
                      <c:pt idx="8">
                        <c:v>10.657741935483866</c:v>
                      </c:pt>
                      <c:pt idx="9">
                        <c:v>12.354193548387098</c:v>
                      </c:pt>
                      <c:pt idx="10">
                        <c:v>15.62387096774194</c:v>
                      </c:pt>
                      <c:pt idx="11">
                        <c:v>15.2458064516129</c:v>
                      </c:pt>
                      <c:pt idx="12">
                        <c:v>19.72032258064516</c:v>
                      </c:pt>
                      <c:pt idx="13">
                        <c:v>12.460000000000006</c:v>
                      </c:pt>
                      <c:pt idx="14">
                        <c:v>9.3058064516128898</c:v>
                      </c:pt>
                      <c:pt idx="15">
                        <c:v>6.003870967741932</c:v>
                      </c:pt>
                      <c:pt idx="16">
                        <c:v>2.8377419354838791</c:v>
                      </c:pt>
                      <c:pt idx="17">
                        <c:v>1.899354838709681</c:v>
                      </c:pt>
                      <c:pt idx="18">
                        <c:v>1.2567741935483883</c:v>
                      </c:pt>
                      <c:pt idx="19">
                        <c:v>1.8912903225806488</c:v>
                      </c:pt>
                      <c:pt idx="20">
                        <c:v>8.6109677419354718</c:v>
                      </c:pt>
                      <c:pt idx="21">
                        <c:v>13.70709677419355</c:v>
                      </c:pt>
                      <c:pt idx="22">
                        <c:v>14.025806451612938</c:v>
                      </c:pt>
                      <c:pt idx="23">
                        <c:v>15.81419354838709</c:v>
                      </c:pt>
                      <c:pt idx="24">
                        <c:v>17.51903225806452</c:v>
                      </c:pt>
                      <c:pt idx="25">
                        <c:v>15.073548387096737</c:v>
                      </c:pt>
                      <c:pt idx="26">
                        <c:v>9.368387096774196</c:v>
                      </c:pt>
                      <c:pt idx="27">
                        <c:v>5.2293548387096962</c:v>
                      </c:pt>
                      <c:pt idx="28">
                        <c:v>3.3667741935483542</c:v>
                      </c:pt>
                      <c:pt idx="29">
                        <c:v>1.6422580645161244</c:v>
                      </c:pt>
                      <c:pt idx="30">
                        <c:v>1.5248387096774334</c:v>
                      </c:pt>
                      <c:pt idx="31">
                        <c:v>3.1887096774193666</c:v>
                      </c:pt>
                      <c:pt idx="32">
                        <c:v>7.838709677419355</c:v>
                      </c:pt>
                      <c:pt idx="33">
                        <c:v>12.282903225806466</c:v>
                      </c:pt>
                      <c:pt idx="34">
                        <c:v>14.96806451612904</c:v>
                      </c:pt>
                      <c:pt idx="35">
                        <c:v>15.73741935483867</c:v>
                      </c:pt>
                      <c:pt idx="36">
                        <c:v>15.363870967741956</c:v>
                      </c:pt>
                      <c:pt idx="37">
                        <c:v>13.733548387096768</c:v>
                      </c:pt>
                      <c:pt idx="38">
                        <c:v>11.037096774193536</c:v>
                      </c:pt>
                      <c:pt idx="39">
                        <c:v>4.5854838709677885</c:v>
                      </c:pt>
                      <c:pt idx="40">
                        <c:v>2.4896774193547895</c:v>
                      </c:pt>
                      <c:pt idx="41">
                        <c:v>1.778064516129058</c:v>
                      </c:pt>
                      <c:pt idx="42">
                        <c:v>0.27709677419355311</c:v>
                      </c:pt>
                      <c:pt idx="43">
                        <c:v>3.4796774193548057</c:v>
                      </c:pt>
                      <c:pt idx="44">
                        <c:v>9.4667741935484244</c:v>
                      </c:pt>
                      <c:pt idx="45">
                        <c:v>10.037096774193536</c:v>
                      </c:pt>
                      <c:pt idx="46">
                        <c:v>15.81193548387097</c:v>
                      </c:pt>
                      <c:pt idx="47">
                        <c:v>17.55161290322582</c:v>
                      </c:pt>
                      <c:pt idx="48">
                        <c:v>15.122580645161268</c:v>
                      </c:pt>
                      <c:pt idx="49">
                        <c:v>16.543225806451616</c:v>
                      </c:pt>
                      <c:pt idx="50">
                        <c:v>8.4645161290322459</c:v>
                      </c:pt>
                      <c:pt idx="51">
                        <c:v>5.8680645161290279</c:v>
                      </c:pt>
                      <c:pt idx="52">
                        <c:v>3.1809677419355027</c:v>
                      </c:pt>
                      <c:pt idx="53">
                        <c:v>1.4480645161290135</c:v>
                      </c:pt>
                      <c:pt idx="54">
                        <c:v>1.4403225806452082</c:v>
                      </c:pt>
                      <c:pt idx="55">
                        <c:v>4.5558064516128889</c:v>
                      </c:pt>
                      <c:pt idx="56">
                        <c:v>8.0006451612903362</c:v>
                      </c:pt>
                      <c:pt idx="57">
                        <c:v>14.953548387096699</c:v>
                      </c:pt>
                      <c:pt idx="58">
                        <c:v>18.603225806451636</c:v>
                      </c:pt>
                      <c:pt idx="59">
                        <c:v>16.458064516129056</c:v>
                      </c:pt>
                      <c:pt idx="60">
                        <c:v>17.831935483870996</c:v>
                      </c:pt>
                      <c:pt idx="61">
                        <c:v>16.201935483870916</c:v>
                      </c:pt>
                      <c:pt idx="62">
                        <c:v>12.513870967741944</c:v>
                      </c:pt>
                      <c:pt idx="63">
                        <c:v>7.4216129032257969</c:v>
                      </c:pt>
                      <c:pt idx="64">
                        <c:v>3.9506451612903599</c:v>
                      </c:pt>
                      <c:pt idx="65">
                        <c:v>1.5480645161289666</c:v>
                      </c:pt>
                      <c:pt idx="66">
                        <c:v>1.4925806451613044</c:v>
                      </c:pt>
                      <c:pt idx="67">
                        <c:v>5.7061290322580458</c:v>
                      </c:pt>
                      <c:pt idx="68">
                        <c:v>9.7554838709678027</c:v>
                      </c:pt>
                      <c:pt idx="69">
                        <c:v>13.870967741935484</c:v>
                      </c:pt>
                      <c:pt idx="70">
                        <c:v>12.753548387096792</c:v>
                      </c:pt>
                      <c:pt idx="71">
                        <c:v>20.460967741935512</c:v>
                      </c:pt>
                      <c:pt idx="72">
                        <c:v>17.909032258064407</c:v>
                      </c:pt>
                      <c:pt idx="73">
                        <c:v>15.572258064516181</c:v>
                      </c:pt>
                      <c:pt idx="74">
                        <c:v>10.613870967741898</c:v>
                      </c:pt>
                      <c:pt idx="75">
                        <c:v>7.3683870967742546</c:v>
                      </c:pt>
                      <c:pt idx="76">
                        <c:v>2.3925806451612339</c:v>
                      </c:pt>
                      <c:pt idx="77">
                        <c:v>1.8719354838710476</c:v>
                      </c:pt>
                      <c:pt idx="78">
                        <c:v>2.5990322580645069</c:v>
                      </c:pt>
                      <c:pt idx="79">
                        <c:v>0</c:v>
                      </c:pt>
                      <c:pt idx="80">
                        <c:v>15.371290322580593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E35-4B16-97A2-8A30F6FD474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'Mesiace korig.'!$H$1</c15:sqref>
                        </c15:formulaRef>
                      </c:ext>
                    </c:extLst>
                    <c:strCache>
                      <c:ptCount val="1"/>
                      <c:pt idx="0">
                        <c:v>Denný priemer na straty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'Mesiace korig.'!$A$2:$A$96</c15:sqref>
                        </c15:fullRef>
                        <c15:formulaRef>
                          <c15:sqref>'Mesiace korig.'!$A$4:$A$96</c15:sqref>
                        </c15:formulaRef>
                      </c:ext>
                    </c:extLst>
                    <c:strCache>
                      <c:ptCount val="93"/>
                      <c:pt idx="0">
                        <c:v>júl 13</c:v>
                      </c:pt>
                      <c:pt idx="1">
                        <c:v>august 13</c:v>
                      </c:pt>
                      <c:pt idx="2">
                        <c:v>september 13</c:v>
                      </c:pt>
                      <c:pt idx="3">
                        <c:v>október 13</c:v>
                      </c:pt>
                      <c:pt idx="4">
                        <c:v>november 13</c:v>
                      </c:pt>
                      <c:pt idx="5">
                        <c:v>december 13</c:v>
                      </c:pt>
                      <c:pt idx="6">
                        <c:v>január 14</c:v>
                      </c:pt>
                      <c:pt idx="7">
                        <c:v>február 14</c:v>
                      </c:pt>
                      <c:pt idx="8">
                        <c:v>marec 14</c:v>
                      </c:pt>
                      <c:pt idx="9">
                        <c:v>apríl 14</c:v>
                      </c:pt>
                      <c:pt idx="10">
                        <c:v>máj 14</c:v>
                      </c:pt>
                      <c:pt idx="11">
                        <c:v>jún 14</c:v>
                      </c:pt>
                      <c:pt idx="12">
                        <c:v>júl 14</c:v>
                      </c:pt>
                      <c:pt idx="13">
                        <c:v>august 14</c:v>
                      </c:pt>
                      <c:pt idx="14">
                        <c:v>september 14</c:v>
                      </c:pt>
                      <c:pt idx="15">
                        <c:v>október 14</c:v>
                      </c:pt>
                      <c:pt idx="16">
                        <c:v>november 14</c:v>
                      </c:pt>
                      <c:pt idx="17">
                        <c:v>december 14</c:v>
                      </c:pt>
                      <c:pt idx="18">
                        <c:v>január 15</c:v>
                      </c:pt>
                      <c:pt idx="19">
                        <c:v>február 15</c:v>
                      </c:pt>
                      <c:pt idx="20">
                        <c:v>marec 15</c:v>
                      </c:pt>
                      <c:pt idx="21">
                        <c:v>apríl 15</c:v>
                      </c:pt>
                      <c:pt idx="22">
                        <c:v>máj 15</c:v>
                      </c:pt>
                      <c:pt idx="23">
                        <c:v>jún 15</c:v>
                      </c:pt>
                      <c:pt idx="24">
                        <c:v>júl 15</c:v>
                      </c:pt>
                      <c:pt idx="25">
                        <c:v>august 15</c:v>
                      </c:pt>
                      <c:pt idx="26">
                        <c:v>september 15</c:v>
                      </c:pt>
                      <c:pt idx="27">
                        <c:v>október 15</c:v>
                      </c:pt>
                      <c:pt idx="28">
                        <c:v>november 15</c:v>
                      </c:pt>
                      <c:pt idx="29">
                        <c:v>december 15</c:v>
                      </c:pt>
                      <c:pt idx="30">
                        <c:v>január 16</c:v>
                      </c:pt>
                      <c:pt idx="31">
                        <c:v>február 16</c:v>
                      </c:pt>
                      <c:pt idx="32">
                        <c:v>marec 16</c:v>
                      </c:pt>
                      <c:pt idx="33">
                        <c:v>apríl 16</c:v>
                      </c:pt>
                      <c:pt idx="34">
                        <c:v>máj 16</c:v>
                      </c:pt>
                      <c:pt idx="35">
                        <c:v>jún 16</c:v>
                      </c:pt>
                      <c:pt idx="36">
                        <c:v>júl 16</c:v>
                      </c:pt>
                      <c:pt idx="37">
                        <c:v>august 16</c:v>
                      </c:pt>
                      <c:pt idx="38">
                        <c:v>september 16</c:v>
                      </c:pt>
                      <c:pt idx="39">
                        <c:v>október 16</c:v>
                      </c:pt>
                      <c:pt idx="40">
                        <c:v>november 16</c:v>
                      </c:pt>
                      <c:pt idx="41">
                        <c:v>december 16</c:v>
                      </c:pt>
                      <c:pt idx="42">
                        <c:v>január 17</c:v>
                      </c:pt>
                      <c:pt idx="43">
                        <c:v>február 17</c:v>
                      </c:pt>
                      <c:pt idx="44">
                        <c:v>marec 17</c:v>
                      </c:pt>
                      <c:pt idx="45">
                        <c:v>apríl 17</c:v>
                      </c:pt>
                      <c:pt idx="46">
                        <c:v>máj 17</c:v>
                      </c:pt>
                      <c:pt idx="47">
                        <c:v>jún 17</c:v>
                      </c:pt>
                      <c:pt idx="48">
                        <c:v>júl 17</c:v>
                      </c:pt>
                      <c:pt idx="49">
                        <c:v>17-Aug</c:v>
                      </c:pt>
                      <c:pt idx="50">
                        <c:v>Sep-17</c:v>
                      </c:pt>
                      <c:pt idx="51">
                        <c:v>Oct-17</c:v>
                      </c:pt>
                      <c:pt idx="52">
                        <c:v>Nov-17</c:v>
                      </c:pt>
                      <c:pt idx="53">
                        <c:v>Dec-17</c:v>
                      </c:pt>
                      <c:pt idx="54">
                        <c:v>Jan-18</c:v>
                      </c:pt>
                      <c:pt idx="55">
                        <c:v>Feb-18</c:v>
                      </c:pt>
                      <c:pt idx="56">
                        <c:v>Mar-18</c:v>
                      </c:pt>
                      <c:pt idx="57">
                        <c:v>Apr-18</c:v>
                      </c:pt>
                      <c:pt idx="58">
                        <c:v>May-18</c:v>
                      </c:pt>
                      <c:pt idx="59">
                        <c:v>Jun-18</c:v>
                      </c:pt>
                      <c:pt idx="60">
                        <c:v>Jul-18</c:v>
                      </c:pt>
                      <c:pt idx="61">
                        <c:v>Aug-18</c:v>
                      </c:pt>
                      <c:pt idx="62">
                        <c:v>Sep-18</c:v>
                      </c:pt>
                      <c:pt idx="63">
                        <c:v>Oct-18</c:v>
                      </c:pt>
                      <c:pt idx="64">
                        <c:v>Nov-18</c:v>
                      </c:pt>
                      <c:pt idx="65">
                        <c:v>Dec-18</c:v>
                      </c:pt>
                      <c:pt idx="66">
                        <c:v>Jan-19</c:v>
                      </c:pt>
                      <c:pt idx="67">
                        <c:v>Feb-19</c:v>
                      </c:pt>
                      <c:pt idx="68">
                        <c:v>Mar-19</c:v>
                      </c:pt>
                      <c:pt idx="69">
                        <c:v>Apr-19</c:v>
                      </c:pt>
                      <c:pt idx="70">
                        <c:v>May-19</c:v>
                      </c:pt>
                      <c:pt idx="71">
                        <c:v>Jun-19</c:v>
                      </c:pt>
                      <c:pt idx="72">
                        <c:v>Jul-19</c:v>
                      </c:pt>
                      <c:pt idx="73">
                        <c:v>Aug-19</c:v>
                      </c:pt>
                      <c:pt idx="74">
                        <c:v>Sep-19</c:v>
                      </c:pt>
                      <c:pt idx="75">
                        <c:v>Oct-19</c:v>
                      </c:pt>
                      <c:pt idx="76">
                        <c:v>Nov-19</c:v>
                      </c:pt>
                      <c:pt idx="77">
                        <c:v>Dec-19</c:v>
                      </c:pt>
                      <c:pt idx="78">
                        <c:v>Jan-20</c:v>
                      </c:pt>
                      <c:pt idx="79">
                        <c:v>Feb-20</c:v>
                      </c:pt>
                      <c:pt idx="80">
                        <c:v>Mar-20</c:v>
                      </c:pt>
                      <c:pt idx="81">
                        <c:v>Apr-20</c:v>
                      </c:pt>
                      <c:pt idx="82">
                        <c:v>May-20</c:v>
                      </c:pt>
                      <c:pt idx="83">
                        <c:v>Jun-20</c:v>
                      </c:pt>
                      <c:pt idx="84">
                        <c:v>Jul-20</c:v>
                      </c:pt>
                      <c:pt idx="85">
                        <c:v>Aug-20</c:v>
                      </c:pt>
                      <c:pt idx="86">
                        <c:v>Sep-20</c:v>
                      </c:pt>
                      <c:pt idx="87">
                        <c:v>Oct-20</c:v>
                      </c:pt>
                      <c:pt idx="88">
                        <c:v>Nov-20</c:v>
                      </c:pt>
                      <c:pt idx="89">
                        <c:v>Dec-20</c:v>
                      </c:pt>
                      <c:pt idx="90">
                        <c:v>Jan-21</c:v>
                      </c:pt>
                      <c:pt idx="91">
                        <c:v>Feb-21</c:v>
                      </c:pt>
                      <c:pt idx="92">
                        <c:v>Mar-21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'Mesiace korig.'!$H$2:$H$96</c15:sqref>
                        </c15:fullRef>
                        <c15:formulaRef>
                          <c15:sqref>'Mesiace korig.'!$H$4:$H$96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16.64516129032258</c:v>
                      </c:pt>
                      <c:pt idx="1">
                        <c:v>12.451612903225806</c:v>
                      </c:pt>
                      <c:pt idx="2">
                        <c:v>7.0333333333333332</c:v>
                      </c:pt>
                      <c:pt idx="3">
                        <c:v>4.774193548387097</c:v>
                      </c:pt>
                      <c:pt idx="4">
                        <c:v>0.9</c:v>
                      </c:pt>
                      <c:pt idx="5">
                        <c:v>0.5161290322580645</c:v>
                      </c:pt>
                      <c:pt idx="6">
                        <c:v>0.64516129032258063</c:v>
                      </c:pt>
                      <c:pt idx="7">
                        <c:v>2.064516129032258</c:v>
                      </c:pt>
                      <c:pt idx="8">
                        <c:v>7.096774193548387</c:v>
                      </c:pt>
                      <c:pt idx="9">
                        <c:v>8.2903225806451619</c:v>
                      </c:pt>
                      <c:pt idx="10">
                        <c:v>11.483870967741936</c:v>
                      </c:pt>
                      <c:pt idx="11">
                        <c:v>14.903225806451612</c:v>
                      </c:pt>
                      <c:pt idx="12">
                        <c:v>13.580645161290322</c:v>
                      </c:pt>
                      <c:pt idx="13">
                        <c:v>9.32258064516129</c:v>
                      </c:pt>
                      <c:pt idx="14">
                        <c:v>6.774193548387097</c:v>
                      </c:pt>
                      <c:pt idx="15">
                        <c:v>3.4516129032258065</c:v>
                      </c:pt>
                      <c:pt idx="16">
                        <c:v>0.967741935483871</c:v>
                      </c:pt>
                      <c:pt idx="17">
                        <c:v>0.4838709677419355</c:v>
                      </c:pt>
                      <c:pt idx="18">
                        <c:v>0.32258064516129031</c:v>
                      </c:pt>
                      <c:pt idx="19">
                        <c:v>0.74193548387096775</c:v>
                      </c:pt>
                      <c:pt idx="20">
                        <c:v>5.32258064516129</c:v>
                      </c:pt>
                      <c:pt idx="21">
                        <c:v>9.9032258064516121</c:v>
                      </c:pt>
                      <c:pt idx="22">
                        <c:v>10.483870967741936</c:v>
                      </c:pt>
                      <c:pt idx="23">
                        <c:v>13.419354838709678</c:v>
                      </c:pt>
                      <c:pt idx="24">
                        <c:v>14.935483870967742</c:v>
                      </c:pt>
                      <c:pt idx="25">
                        <c:v>12.290322580645162</c:v>
                      </c:pt>
                      <c:pt idx="26">
                        <c:v>7.193548387096774</c:v>
                      </c:pt>
                      <c:pt idx="27">
                        <c:v>2.967741935483871</c:v>
                      </c:pt>
                      <c:pt idx="28">
                        <c:v>1.6451612903225807</c:v>
                      </c:pt>
                      <c:pt idx="29">
                        <c:v>0.38709677419354838</c:v>
                      </c:pt>
                      <c:pt idx="30">
                        <c:v>0.41935483870967744</c:v>
                      </c:pt>
                      <c:pt idx="31">
                        <c:v>1.2258064516129032</c:v>
                      </c:pt>
                      <c:pt idx="32">
                        <c:v>4.645161290322581</c:v>
                      </c:pt>
                      <c:pt idx="33">
                        <c:v>8.5806451612903221</c:v>
                      </c:pt>
                      <c:pt idx="34">
                        <c:v>11.806451612903226</c:v>
                      </c:pt>
                      <c:pt idx="35">
                        <c:v>12.32258064516129</c:v>
                      </c:pt>
                      <c:pt idx="36">
                        <c:v>12.225806451612904</c:v>
                      </c:pt>
                      <c:pt idx="37">
                        <c:v>11.03225806451613</c:v>
                      </c:pt>
                      <c:pt idx="38">
                        <c:v>8.0967741935483879</c:v>
                      </c:pt>
                      <c:pt idx="39">
                        <c:v>2.064516129032258</c:v>
                      </c:pt>
                      <c:pt idx="40">
                        <c:v>0.83870967741935487</c:v>
                      </c:pt>
                      <c:pt idx="41">
                        <c:v>0.4838709677419355</c:v>
                      </c:pt>
                      <c:pt idx="42">
                        <c:v>3.2258064516129031E-2</c:v>
                      </c:pt>
                      <c:pt idx="43">
                        <c:v>1.6129032258064515</c:v>
                      </c:pt>
                      <c:pt idx="44">
                        <c:v>6.064516129032258</c:v>
                      </c:pt>
                      <c:pt idx="45">
                        <c:v>6.4838709677419351</c:v>
                      </c:pt>
                      <c:pt idx="46">
                        <c:v>12.193548387096774</c:v>
                      </c:pt>
                      <c:pt idx="47">
                        <c:v>14.548387096774194</c:v>
                      </c:pt>
                      <c:pt idx="48">
                        <c:v>12.32258064516129</c:v>
                      </c:pt>
                      <c:pt idx="49">
                        <c:v>13.64516129032258</c:v>
                      </c:pt>
                      <c:pt idx="50">
                        <c:v>5.709677419354839</c:v>
                      </c:pt>
                      <c:pt idx="51">
                        <c:v>3.3870967741935485</c:v>
                      </c:pt>
                      <c:pt idx="52">
                        <c:v>1.4838709677419355</c:v>
                      </c:pt>
                      <c:pt idx="53">
                        <c:v>0.41935483870967744</c:v>
                      </c:pt>
                      <c:pt idx="54">
                        <c:v>0.35483870967741937</c:v>
                      </c:pt>
                      <c:pt idx="55">
                        <c:v>2.5161290322580645</c:v>
                      </c:pt>
                      <c:pt idx="56">
                        <c:v>4.709677419354839</c:v>
                      </c:pt>
                      <c:pt idx="57">
                        <c:v>11.67741935483871</c:v>
                      </c:pt>
                      <c:pt idx="58">
                        <c:v>14.903225806451612</c:v>
                      </c:pt>
                      <c:pt idx="59">
                        <c:v>13.580645161290322</c:v>
                      </c:pt>
                      <c:pt idx="60">
                        <c:v>14.774193548387096</c:v>
                      </c:pt>
                      <c:pt idx="61">
                        <c:v>13.709677419354838</c:v>
                      </c:pt>
                      <c:pt idx="62">
                        <c:v>9.806451612903226</c:v>
                      </c:pt>
                      <c:pt idx="63">
                        <c:v>4.806451612903226</c:v>
                      </c:pt>
                      <c:pt idx="64">
                        <c:v>2</c:v>
                      </c:pt>
                      <c:pt idx="65">
                        <c:v>0.38709677419354838</c:v>
                      </c:pt>
                      <c:pt idx="66">
                        <c:v>0.5161290322580645</c:v>
                      </c:pt>
                      <c:pt idx="67">
                        <c:v>3.2903225806451615</c:v>
                      </c:pt>
                      <c:pt idx="68">
                        <c:v>6.225806451612903</c:v>
                      </c:pt>
                      <c:pt idx="69">
                        <c:v>10.258064516129032</c:v>
                      </c:pt>
                      <c:pt idx="70">
                        <c:v>9.2258064516129039</c:v>
                      </c:pt>
                      <c:pt idx="71">
                        <c:v>17.483870967741936</c:v>
                      </c:pt>
                      <c:pt idx="72">
                        <c:v>14.741935483870968</c:v>
                      </c:pt>
                      <c:pt idx="73">
                        <c:v>13.064516129032258</c:v>
                      </c:pt>
                      <c:pt idx="74">
                        <c:v>8.0322580645161299</c:v>
                      </c:pt>
                      <c:pt idx="75">
                        <c:v>4.645161290322581</c:v>
                      </c:pt>
                      <c:pt idx="76">
                        <c:v>0.87096774193548387</c:v>
                      </c:pt>
                      <c:pt idx="77">
                        <c:v>0.54838709677419351</c:v>
                      </c:pt>
                      <c:pt idx="78">
                        <c:v>0.83870967741935487</c:v>
                      </c:pt>
                      <c:pt idx="79">
                        <c:v>0</c:v>
                      </c:pt>
                      <c:pt idx="80">
                        <c:v>9.612903225806452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E35-4B16-97A2-8A30F6FD474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'Mesiace korig.'!$I$1</c15:sqref>
                        </c15:formulaRef>
                      </c:ext>
                    </c:extLst>
                    <c:strCache>
                      <c:ptCount val="1"/>
                      <c:pt idx="0">
                        <c:v>Denný priemer vl. Spotreba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'Mesiace korig.'!$A$2:$A$96</c15:sqref>
                        </c15:fullRef>
                        <c15:formulaRef>
                          <c15:sqref>'Mesiace korig.'!$A$4:$A$96</c15:sqref>
                        </c15:formulaRef>
                      </c:ext>
                    </c:extLst>
                    <c:strCache>
                      <c:ptCount val="93"/>
                      <c:pt idx="0">
                        <c:v>júl 13</c:v>
                      </c:pt>
                      <c:pt idx="1">
                        <c:v>august 13</c:v>
                      </c:pt>
                      <c:pt idx="2">
                        <c:v>september 13</c:v>
                      </c:pt>
                      <c:pt idx="3">
                        <c:v>október 13</c:v>
                      </c:pt>
                      <c:pt idx="4">
                        <c:v>november 13</c:v>
                      </c:pt>
                      <c:pt idx="5">
                        <c:v>december 13</c:v>
                      </c:pt>
                      <c:pt idx="6">
                        <c:v>január 14</c:v>
                      </c:pt>
                      <c:pt idx="7">
                        <c:v>február 14</c:v>
                      </c:pt>
                      <c:pt idx="8">
                        <c:v>marec 14</c:v>
                      </c:pt>
                      <c:pt idx="9">
                        <c:v>apríl 14</c:v>
                      </c:pt>
                      <c:pt idx="10">
                        <c:v>máj 14</c:v>
                      </c:pt>
                      <c:pt idx="11">
                        <c:v>jún 14</c:v>
                      </c:pt>
                      <c:pt idx="12">
                        <c:v>júl 14</c:v>
                      </c:pt>
                      <c:pt idx="13">
                        <c:v>august 14</c:v>
                      </c:pt>
                      <c:pt idx="14">
                        <c:v>september 14</c:v>
                      </c:pt>
                      <c:pt idx="15">
                        <c:v>október 14</c:v>
                      </c:pt>
                      <c:pt idx="16">
                        <c:v>november 14</c:v>
                      </c:pt>
                      <c:pt idx="17">
                        <c:v>december 14</c:v>
                      </c:pt>
                      <c:pt idx="18">
                        <c:v>január 15</c:v>
                      </c:pt>
                      <c:pt idx="19">
                        <c:v>február 15</c:v>
                      </c:pt>
                      <c:pt idx="20">
                        <c:v>marec 15</c:v>
                      </c:pt>
                      <c:pt idx="21">
                        <c:v>apríl 15</c:v>
                      </c:pt>
                      <c:pt idx="22">
                        <c:v>máj 15</c:v>
                      </c:pt>
                      <c:pt idx="23">
                        <c:v>jún 15</c:v>
                      </c:pt>
                      <c:pt idx="24">
                        <c:v>júl 15</c:v>
                      </c:pt>
                      <c:pt idx="25">
                        <c:v>august 15</c:v>
                      </c:pt>
                      <c:pt idx="26">
                        <c:v>september 15</c:v>
                      </c:pt>
                      <c:pt idx="27">
                        <c:v>október 15</c:v>
                      </c:pt>
                      <c:pt idx="28">
                        <c:v>november 15</c:v>
                      </c:pt>
                      <c:pt idx="29">
                        <c:v>december 15</c:v>
                      </c:pt>
                      <c:pt idx="30">
                        <c:v>január 16</c:v>
                      </c:pt>
                      <c:pt idx="31">
                        <c:v>február 16</c:v>
                      </c:pt>
                      <c:pt idx="32">
                        <c:v>marec 16</c:v>
                      </c:pt>
                      <c:pt idx="33">
                        <c:v>apríl 16</c:v>
                      </c:pt>
                      <c:pt idx="34">
                        <c:v>máj 16</c:v>
                      </c:pt>
                      <c:pt idx="35">
                        <c:v>jún 16</c:v>
                      </c:pt>
                      <c:pt idx="36">
                        <c:v>júl 16</c:v>
                      </c:pt>
                      <c:pt idx="37">
                        <c:v>august 16</c:v>
                      </c:pt>
                      <c:pt idx="38">
                        <c:v>september 16</c:v>
                      </c:pt>
                      <c:pt idx="39">
                        <c:v>október 16</c:v>
                      </c:pt>
                      <c:pt idx="40">
                        <c:v>november 16</c:v>
                      </c:pt>
                      <c:pt idx="41">
                        <c:v>december 16</c:v>
                      </c:pt>
                      <c:pt idx="42">
                        <c:v>január 17</c:v>
                      </c:pt>
                      <c:pt idx="43">
                        <c:v>február 17</c:v>
                      </c:pt>
                      <c:pt idx="44">
                        <c:v>marec 17</c:v>
                      </c:pt>
                      <c:pt idx="45">
                        <c:v>apríl 17</c:v>
                      </c:pt>
                      <c:pt idx="46">
                        <c:v>máj 17</c:v>
                      </c:pt>
                      <c:pt idx="47">
                        <c:v>jún 17</c:v>
                      </c:pt>
                      <c:pt idx="48">
                        <c:v>júl 17</c:v>
                      </c:pt>
                      <c:pt idx="49">
                        <c:v>17-Aug</c:v>
                      </c:pt>
                      <c:pt idx="50">
                        <c:v>Sep-17</c:v>
                      </c:pt>
                      <c:pt idx="51">
                        <c:v>Oct-17</c:v>
                      </c:pt>
                      <c:pt idx="52">
                        <c:v>Nov-17</c:v>
                      </c:pt>
                      <c:pt idx="53">
                        <c:v>Dec-17</c:v>
                      </c:pt>
                      <c:pt idx="54">
                        <c:v>Jan-18</c:v>
                      </c:pt>
                      <c:pt idx="55">
                        <c:v>Feb-18</c:v>
                      </c:pt>
                      <c:pt idx="56">
                        <c:v>Mar-18</c:v>
                      </c:pt>
                      <c:pt idx="57">
                        <c:v>Apr-18</c:v>
                      </c:pt>
                      <c:pt idx="58">
                        <c:v>May-18</c:v>
                      </c:pt>
                      <c:pt idx="59">
                        <c:v>Jun-18</c:v>
                      </c:pt>
                      <c:pt idx="60">
                        <c:v>Jul-18</c:v>
                      </c:pt>
                      <c:pt idx="61">
                        <c:v>Aug-18</c:v>
                      </c:pt>
                      <c:pt idx="62">
                        <c:v>Sep-18</c:v>
                      </c:pt>
                      <c:pt idx="63">
                        <c:v>Oct-18</c:v>
                      </c:pt>
                      <c:pt idx="64">
                        <c:v>Nov-18</c:v>
                      </c:pt>
                      <c:pt idx="65">
                        <c:v>Dec-18</c:v>
                      </c:pt>
                      <c:pt idx="66">
                        <c:v>Jan-19</c:v>
                      </c:pt>
                      <c:pt idx="67">
                        <c:v>Feb-19</c:v>
                      </c:pt>
                      <c:pt idx="68">
                        <c:v>Mar-19</c:v>
                      </c:pt>
                      <c:pt idx="69">
                        <c:v>Apr-19</c:v>
                      </c:pt>
                      <c:pt idx="70">
                        <c:v>May-19</c:v>
                      </c:pt>
                      <c:pt idx="71">
                        <c:v>Jun-19</c:v>
                      </c:pt>
                      <c:pt idx="72">
                        <c:v>Jul-19</c:v>
                      </c:pt>
                      <c:pt idx="73">
                        <c:v>Aug-19</c:v>
                      </c:pt>
                      <c:pt idx="74">
                        <c:v>Sep-19</c:v>
                      </c:pt>
                      <c:pt idx="75">
                        <c:v>Oct-19</c:v>
                      </c:pt>
                      <c:pt idx="76">
                        <c:v>Nov-19</c:v>
                      </c:pt>
                      <c:pt idx="77">
                        <c:v>Dec-19</c:v>
                      </c:pt>
                      <c:pt idx="78">
                        <c:v>Jan-20</c:v>
                      </c:pt>
                      <c:pt idx="79">
                        <c:v>Feb-20</c:v>
                      </c:pt>
                      <c:pt idx="80">
                        <c:v>Mar-20</c:v>
                      </c:pt>
                      <c:pt idx="81">
                        <c:v>Apr-20</c:v>
                      </c:pt>
                      <c:pt idx="82">
                        <c:v>May-20</c:v>
                      </c:pt>
                      <c:pt idx="83">
                        <c:v>Jun-20</c:v>
                      </c:pt>
                      <c:pt idx="84">
                        <c:v>Jul-20</c:v>
                      </c:pt>
                      <c:pt idx="85">
                        <c:v>Aug-20</c:v>
                      </c:pt>
                      <c:pt idx="86">
                        <c:v>Sep-20</c:v>
                      </c:pt>
                      <c:pt idx="87">
                        <c:v>Oct-20</c:v>
                      </c:pt>
                      <c:pt idx="88">
                        <c:v>Nov-20</c:v>
                      </c:pt>
                      <c:pt idx="89">
                        <c:v>Dec-20</c:v>
                      </c:pt>
                      <c:pt idx="90">
                        <c:v>Jan-21</c:v>
                      </c:pt>
                      <c:pt idx="91">
                        <c:v>Feb-21</c:v>
                      </c:pt>
                      <c:pt idx="92">
                        <c:v>Mar-21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'Mesiace korig.'!$I$2:$I$96</c15:sqref>
                        </c15:fullRef>
                        <c15:formulaRef>
                          <c15:sqref>'Mesiace korig.'!$I$4:$I$96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3.662258064516128</c:v>
                      </c:pt>
                      <c:pt idx="1">
                        <c:v>3.727741935483869</c:v>
                      </c:pt>
                      <c:pt idx="2">
                        <c:v>3.336333333333338</c:v>
                      </c:pt>
                      <c:pt idx="3">
                        <c:v>2.9041935483870884</c:v>
                      </c:pt>
                      <c:pt idx="4">
                        <c:v>1.838000000000011</c:v>
                      </c:pt>
                      <c:pt idx="5">
                        <c:v>1.3916129032258024</c:v>
                      </c:pt>
                      <c:pt idx="6">
                        <c:v>1.6135483870967735</c:v>
                      </c:pt>
                      <c:pt idx="7">
                        <c:v>2.338064516129033</c:v>
                      </c:pt>
                      <c:pt idx="8">
                        <c:v>3.5609677419354799</c:v>
                      </c:pt>
                      <c:pt idx="9">
                        <c:v>4.063870967741936</c:v>
                      </c:pt>
                      <c:pt idx="10">
                        <c:v>4.140000000000005</c:v>
                      </c:pt>
                      <c:pt idx="11">
                        <c:v>0.34258064516128678</c:v>
                      </c:pt>
                      <c:pt idx="12">
                        <c:v>6.139677419354836</c:v>
                      </c:pt>
                      <c:pt idx="13">
                        <c:v>3.1374193548387166</c:v>
                      </c:pt>
                      <c:pt idx="14">
                        <c:v>2.5316129032257924</c:v>
                      </c:pt>
                      <c:pt idx="15">
                        <c:v>2.5522580645161255</c:v>
                      </c:pt>
                      <c:pt idx="16">
                        <c:v>1.8700000000000083</c:v>
                      </c:pt>
                      <c:pt idx="17">
                        <c:v>1.4154838709677455</c:v>
                      </c:pt>
                      <c:pt idx="18">
                        <c:v>0.93419354838709789</c:v>
                      </c:pt>
                      <c:pt idx="19">
                        <c:v>1.149354838709681</c:v>
                      </c:pt>
                      <c:pt idx="20">
                        <c:v>3.2883870967741808</c:v>
                      </c:pt>
                      <c:pt idx="21">
                        <c:v>3.803870967741938</c:v>
                      </c:pt>
                      <c:pt idx="22">
                        <c:v>3.5419354838710029</c:v>
                      </c:pt>
                      <c:pt idx="23">
                        <c:v>2.3948387096774124</c:v>
                      </c:pt>
                      <c:pt idx="24">
                        <c:v>2.583548387096779</c:v>
                      </c:pt>
                      <c:pt idx="25">
                        <c:v>2.7832258064515751</c:v>
                      </c:pt>
                      <c:pt idx="26">
                        <c:v>2.1748387096774215</c:v>
                      </c:pt>
                      <c:pt idx="27">
                        <c:v>2.2616129032258252</c:v>
                      </c:pt>
                      <c:pt idx="28">
                        <c:v>1.7216129032257736</c:v>
                      </c:pt>
                      <c:pt idx="29">
                        <c:v>1.255161290322576</c:v>
                      </c:pt>
                      <c:pt idx="30">
                        <c:v>1.1054838709677559</c:v>
                      </c:pt>
                      <c:pt idx="31">
                        <c:v>1.9629032258064634</c:v>
                      </c:pt>
                      <c:pt idx="32">
                        <c:v>3.193548387096774</c:v>
                      </c:pt>
                      <c:pt idx="33">
                        <c:v>3.7022580645161431</c:v>
                      </c:pt>
                      <c:pt idx="34">
                        <c:v>3.1616129032258136</c:v>
                      </c:pt>
                      <c:pt idx="35">
                        <c:v>3.4148387096773796</c:v>
                      </c:pt>
                      <c:pt idx="36">
                        <c:v>3.1380645161290532</c:v>
                      </c:pt>
                      <c:pt idx="37">
                        <c:v>2.7012903225806379</c:v>
                      </c:pt>
                      <c:pt idx="38">
                        <c:v>2.9403225806451494</c:v>
                      </c:pt>
                      <c:pt idx="39">
                        <c:v>2.520967741935531</c:v>
                      </c:pt>
                      <c:pt idx="40">
                        <c:v>1.6509677419354345</c:v>
                      </c:pt>
                      <c:pt idx="41">
                        <c:v>1.2941935483871225</c:v>
                      </c:pt>
                      <c:pt idx="42">
                        <c:v>0.24483870967742405</c:v>
                      </c:pt>
                      <c:pt idx="43">
                        <c:v>1.8667741935483542</c:v>
                      </c:pt>
                      <c:pt idx="44">
                        <c:v>3.4022580645161664</c:v>
                      </c:pt>
                      <c:pt idx="45">
                        <c:v>3.5532258064516014</c:v>
                      </c:pt>
                      <c:pt idx="46">
                        <c:v>3.618387096774196</c:v>
                      </c:pt>
                      <c:pt idx="47">
                        <c:v>3.0032258064516246</c:v>
                      </c:pt>
                      <c:pt idx="48">
                        <c:v>2.7999999999999767</c:v>
                      </c:pt>
                      <c:pt idx="49">
                        <c:v>2.898064516129037</c:v>
                      </c:pt>
                      <c:pt idx="50">
                        <c:v>2.7548387096774074</c:v>
                      </c:pt>
                      <c:pt idx="51">
                        <c:v>2.480967741935479</c:v>
                      </c:pt>
                      <c:pt idx="52">
                        <c:v>1.6970967741935672</c:v>
                      </c:pt>
                      <c:pt idx="53">
                        <c:v>1.0287096774193361</c:v>
                      </c:pt>
                      <c:pt idx="54">
                        <c:v>1.085483870967789</c:v>
                      </c:pt>
                      <c:pt idx="55">
                        <c:v>2.0396774193548248</c:v>
                      </c:pt>
                      <c:pt idx="56">
                        <c:v>3.2909677419354981</c:v>
                      </c:pt>
                      <c:pt idx="57">
                        <c:v>3.2761290322579892</c:v>
                      </c:pt>
                      <c:pt idx="58">
                        <c:v>3.7000000000000233</c:v>
                      </c:pt>
                      <c:pt idx="59">
                        <c:v>2.8774193548387332</c:v>
                      </c:pt>
                      <c:pt idx="60">
                        <c:v>3.0577419354838993</c:v>
                      </c:pt>
                      <c:pt idx="61">
                        <c:v>2.4922580645160775</c:v>
                      </c:pt>
                      <c:pt idx="62">
                        <c:v>2.7074193548387191</c:v>
                      </c:pt>
                      <c:pt idx="63">
                        <c:v>2.6151612903225714</c:v>
                      </c:pt>
                      <c:pt idx="64">
                        <c:v>1.9506451612903601</c:v>
                      </c:pt>
                      <c:pt idx="65">
                        <c:v>1.1609677419354181</c:v>
                      </c:pt>
                      <c:pt idx="66">
                        <c:v>0.9764516129032399</c:v>
                      </c:pt>
                      <c:pt idx="67">
                        <c:v>2.4158064516128843</c:v>
                      </c:pt>
                      <c:pt idx="68">
                        <c:v>3.5296774193548996</c:v>
                      </c:pt>
                      <c:pt idx="69">
                        <c:v>3.6129032258064515</c:v>
                      </c:pt>
                      <c:pt idx="70">
                        <c:v>3.5277419354838897</c:v>
                      </c:pt>
                      <c:pt idx="71">
                        <c:v>2.9770967741935768</c:v>
                      </c:pt>
                      <c:pt idx="72">
                        <c:v>3.1670967741934404</c:v>
                      </c:pt>
                      <c:pt idx="73">
                        <c:v>2.5077419354839225</c:v>
                      </c:pt>
                      <c:pt idx="74">
                        <c:v>2.5816129032257691</c:v>
                      </c:pt>
                      <c:pt idx="75">
                        <c:v>2.7232258064516741</c:v>
                      </c:pt>
                      <c:pt idx="76">
                        <c:v>1.5216129032257502</c:v>
                      </c:pt>
                      <c:pt idx="77">
                        <c:v>1.3235483870968541</c:v>
                      </c:pt>
                      <c:pt idx="78">
                        <c:v>1.7603225806451519</c:v>
                      </c:pt>
                      <c:pt idx="79">
                        <c:v>0</c:v>
                      </c:pt>
                      <c:pt idx="80">
                        <c:v>5.7583870967741415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E35-4B16-97A2-8A30F6FD474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'Mesiace korig.'!$J$1</c15:sqref>
                        </c15:formulaRef>
                      </c:ext>
                    </c:extLst>
                    <c:strCache>
                      <c:ptCount val="1"/>
                      <c:pt idx="0">
                        <c:v>Doplatok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'Mesiace korig.'!$A$2:$A$96</c15:sqref>
                        </c15:fullRef>
                        <c15:formulaRef>
                          <c15:sqref>'Mesiace korig.'!$A$4:$A$96</c15:sqref>
                        </c15:formulaRef>
                      </c:ext>
                    </c:extLst>
                    <c:strCache>
                      <c:ptCount val="93"/>
                      <c:pt idx="0">
                        <c:v>júl 13</c:v>
                      </c:pt>
                      <c:pt idx="1">
                        <c:v>august 13</c:v>
                      </c:pt>
                      <c:pt idx="2">
                        <c:v>september 13</c:v>
                      </c:pt>
                      <c:pt idx="3">
                        <c:v>október 13</c:v>
                      </c:pt>
                      <c:pt idx="4">
                        <c:v>november 13</c:v>
                      </c:pt>
                      <c:pt idx="5">
                        <c:v>december 13</c:v>
                      </c:pt>
                      <c:pt idx="6">
                        <c:v>január 14</c:v>
                      </c:pt>
                      <c:pt idx="7">
                        <c:v>február 14</c:v>
                      </c:pt>
                      <c:pt idx="8">
                        <c:v>marec 14</c:v>
                      </c:pt>
                      <c:pt idx="9">
                        <c:v>apríl 14</c:v>
                      </c:pt>
                      <c:pt idx="10">
                        <c:v>máj 14</c:v>
                      </c:pt>
                      <c:pt idx="11">
                        <c:v>jún 14</c:v>
                      </c:pt>
                      <c:pt idx="12">
                        <c:v>júl 14</c:v>
                      </c:pt>
                      <c:pt idx="13">
                        <c:v>august 14</c:v>
                      </c:pt>
                      <c:pt idx="14">
                        <c:v>september 14</c:v>
                      </c:pt>
                      <c:pt idx="15">
                        <c:v>október 14</c:v>
                      </c:pt>
                      <c:pt idx="16">
                        <c:v>november 14</c:v>
                      </c:pt>
                      <c:pt idx="17">
                        <c:v>december 14</c:v>
                      </c:pt>
                      <c:pt idx="18">
                        <c:v>január 15</c:v>
                      </c:pt>
                      <c:pt idx="19">
                        <c:v>február 15</c:v>
                      </c:pt>
                      <c:pt idx="20">
                        <c:v>marec 15</c:v>
                      </c:pt>
                      <c:pt idx="21">
                        <c:v>apríl 15</c:v>
                      </c:pt>
                      <c:pt idx="22">
                        <c:v>máj 15</c:v>
                      </c:pt>
                      <c:pt idx="23">
                        <c:v>jún 15</c:v>
                      </c:pt>
                      <c:pt idx="24">
                        <c:v>júl 15</c:v>
                      </c:pt>
                      <c:pt idx="25">
                        <c:v>august 15</c:v>
                      </c:pt>
                      <c:pt idx="26">
                        <c:v>september 15</c:v>
                      </c:pt>
                      <c:pt idx="27">
                        <c:v>október 15</c:v>
                      </c:pt>
                      <c:pt idx="28">
                        <c:v>november 15</c:v>
                      </c:pt>
                      <c:pt idx="29">
                        <c:v>december 15</c:v>
                      </c:pt>
                      <c:pt idx="30">
                        <c:v>január 16</c:v>
                      </c:pt>
                      <c:pt idx="31">
                        <c:v>február 16</c:v>
                      </c:pt>
                      <c:pt idx="32">
                        <c:v>marec 16</c:v>
                      </c:pt>
                      <c:pt idx="33">
                        <c:v>apríl 16</c:v>
                      </c:pt>
                      <c:pt idx="34">
                        <c:v>máj 16</c:v>
                      </c:pt>
                      <c:pt idx="35">
                        <c:v>jún 16</c:v>
                      </c:pt>
                      <c:pt idx="36">
                        <c:v>júl 16</c:v>
                      </c:pt>
                      <c:pt idx="37">
                        <c:v>august 16</c:v>
                      </c:pt>
                      <c:pt idx="38">
                        <c:v>september 16</c:v>
                      </c:pt>
                      <c:pt idx="39">
                        <c:v>október 16</c:v>
                      </c:pt>
                      <c:pt idx="40">
                        <c:v>november 16</c:v>
                      </c:pt>
                      <c:pt idx="41">
                        <c:v>december 16</c:v>
                      </c:pt>
                      <c:pt idx="42">
                        <c:v>január 17</c:v>
                      </c:pt>
                      <c:pt idx="43">
                        <c:v>február 17</c:v>
                      </c:pt>
                      <c:pt idx="44">
                        <c:v>marec 17</c:v>
                      </c:pt>
                      <c:pt idx="45">
                        <c:v>apríl 17</c:v>
                      </c:pt>
                      <c:pt idx="46">
                        <c:v>máj 17</c:v>
                      </c:pt>
                      <c:pt idx="47">
                        <c:v>jún 17</c:v>
                      </c:pt>
                      <c:pt idx="48">
                        <c:v>júl 17</c:v>
                      </c:pt>
                      <c:pt idx="49">
                        <c:v>17-Aug</c:v>
                      </c:pt>
                      <c:pt idx="50">
                        <c:v>Sep-17</c:v>
                      </c:pt>
                      <c:pt idx="51">
                        <c:v>Oct-17</c:v>
                      </c:pt>
                      <c:pt idx="52">
                        <c:v>Nov-17</c:v>
                      </c:pt>
                      <c:pt idx="53">
                        <c:v>Dec-17</c:v>
                      </c:pt>
                      <c:pt idx="54">
                        <c:v>Jan-18</c:v>
                      </c:pt>
                      <c:pt idx="55">
                        <c:v>Feb-18</c:v>
                      </c:pt>
                      <c:pt idx="56">
                        <c:v>Mar-18</c:v>
                      </c:pt>
                      <c:pt idx="57">
                        <c:v>Apr-18</c:v>
                      </c:pt>
                      <c:pt idx="58">
                        <c:v>May-18</c:v>
                      </c:pt>
                      <c:pt idx="59">
                        <c:v>Jun-18</c:v>
                      </c:pt>
                      <c:pt idx="60">
                        <c:v>Jul-18</c:v>
                      </c:pt>
                      <c:pt idx="61">
                        <c:v>Aug-18</c:v>
                      </c:pt>
                      <c:pt idx="62">
                        <c:v>Sep-18</c:v>
                      </c:pt>
                      <c:pt idx="63">
                        <c:v>Oct-18</c:v>
                      </c:pt>
                      <c:pt idx="64">
                        <c:v>Nov-18</c:v>
                      </c:pt>
                      <c:pt idx="65">
                        <c:v>Dec-18</c:v>
                      </c:pt>
                      <c:pt idx="66">
                        <c:v>Jan-19</c:v>
                      </c:pt>
                      <c:pt idx="67">
                        <c:v>Feb-19</c:v>
                      </c:pt>
                      <c:pt idx="68">
                        <c:v>Mar-19</c:v>
                      </c:pt>
                      <c:pt idx="69">
                        <c:v>Apr-19</c:v>
                      </c:pt>
                      <c:pt idx="70">
                        <c:v>May-19</c:v>
                      </c:pt>
                      <c:pt idx="71">
                        <c:v>Jun-19</c:v>
                      </c:pt>
                      <c:pt idx="72">
                        <c:v>Jul-19</c:v>
                      </c:pt>
                      <c:pt idx="73">
                        <c:v>Aug-19</c:v>
                      </c:pt>
                      <c:pt idx="74">
                        <c:v>Sep-19</c:v>
                      </c:pt>
                      <c:pt idx="75">
                        <c:v>Oct-19</c:v>
                      </c:pt>
                      <c:pt idx="76">
                        <c:v>Nov-19</c:v>
                      </c:pt>
                      <c:pt idx="77">
                        <c:v>Dec-19</c:v>
                      </c:pt>
                      <c:pt idx="78">
                        <c:v>Jan-20</c:v>
                      </c:pt>
                      <c:pt idx="79">
                        <c:v>Feb-20</c:v>
                      </c:pt>
                      <c:pt idx="80">
                        <c:v>Mar-20</c:v>
                      </c:pt>
                      <c:pt idx="81">
                        <c:v>Apr-20</c:v>
                      </c:pt>
                      <c:pt idx="82">
                        <c:v>May-20</c:v>
                      </c:pt>
                      <c:pt idx="83">
                        <c:v>Jun-20</c:v>
                      </c:pt>
                      <c:pt idx="84">
                        <c:v>Jul-20</c:v>
                      </c:pt>
                      <c:pt idx="85">
                        <c:v>Aug-20</c:v>
                      </c:pt>
                      <c:pt idx="86">
                        <c:v>Sep-20</c:v>
                      </c:pt>
                      <c:pt idx="87">
                        <c:v>Oct-20</c:v>
                      </c:pt>
                      <c:pt idx="88">
                        <c:v>Nov-20</c:v>
                      </c:pt>
                      <c:pt idx="89">
                        <c:v>Dec-20</c:v>
                      </c:pt>
                      <c:pt idx="90">
                        <c:v>Jan-21</c:v>
                      </c:pt>
                      <c:pt idx="91">
                        <c:v>Feb-21</c:v>
                      </c:pt>
                      <c:pt idx="92">
                        <c:v>Mar-21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'Mesiace korig.'!$J$2:$J$96</c15:sqref>
                        </c15:fullRef>
                        <c15:formulaRef>
                          <c15:sqref>'Mesiace korig.'!$J$4:$J$96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44.101913009</c:v>
                      </c:pt>
                      <c:pt idx="1">
                        <c:v>35.136936267999999</c:v>
                      </c:pt>
                      <c:pt idx="2">
                        <c:v>21.79350327700001</c:v>
                      </c:pt>
                      <c:pt idx="3">
                        <c:v>16.675263058999981</c:v>
                      </c:pt>
                      <c:pt idx="4">
                        <c:v>5.7543423420000233</c:v>
                      </c:pt>
                      <c:pt idx="5">
                        <c:v>4.1430704419999911</c:v>
                      </c:pt>
                      <c:pt idx="6">
                        <c:v>4.9052721059999991</c:v>
                      </c:pt>
                      <c:pt idx="7">
                        <c:v>9.5611473440000019</c:v>
                      </c:pt>
                      <c:pt idx="8">
                        <c:v>23.145570566999993</c:v>
                      </c:pt>
                      <c:pt idx="9">
                        <c:v>26.829778794000003</c:v>
                      </c:pt>
                      <c:pt idx="10">
                        <c:v>33.93058400200001</c:v>
                      </c:pt>
                      <c:pt idx="11">
                        <c:v>33.109535885999996</c:v>
                      </c:pt>
                      <c:pt idx="12">
                        <c:v>42.826906548999993</c:v>
                      </c:pt>
                      <c:pt idx="13">
                        <c:v>27.059560178000016</c:v>
                      </c:pt>
                      <c:pt idx="14">
                        <c:v>20.20955294399997</c:v>
                      </c:pt>
                      <c:pt idx="15">
                        <c:v>13.038692435999993</c:v>
                      </c:pt>
                      <c:pt idx="16">
                        <c:v>6.1627647410000179</c:v>
                      </c:pt>
                      <c:pt idx="17">
                        <c:v>4.1248560640000074</c:v>
                      </c:pt>
                      <c:pt idx="18">
                        <c:v>2.7293544880000025</c:v>
                      </c:pt>
                      <c:pt idx="19">
                        <c:v>4.1073422390000074</c:v>
                      </c:pt>
                      <c:pt idx="20">
                        <c:v>18.700561781999973</c:v>
                      </c:pt>
                      <c:pt idx="21">
                        <c:v>29.767898076000005</c:v>
                      </c:pt>
                      <c:pt idx="22">
                        <c:v>30.460044440000075</c:v>
                      </c:pt>
                      <c:pt idx="23">
                        <c:v>34.343910271999988</c:v>
                      </c:pt>
                      <c:pt idx="24">
                        <c:v>38.046332877000012</c:v>
                      </c:pt>
                      <c:pt idx="25">
                        <c:v>32.735440583999917</c:v>
                      </c:pt>
                      <c:pt idx="26">
                        <c:v>20.345460226000004</c:v>
                      </c:pt>
                      <c:pt idx="27">
                        <c:v>11.356664683000041</c:v>
                      </c:pt>
                      <c:pt idx="28">
                        <c:v>7.311671660999929</c:v>
                      </c:pt>
                      <c:pt idx="29">
                        <c:v>3.5665153229999897</c:v>
                      </c:pt>
                      <c:pt idx="30">
                        <c:v>3.3115140310000308</c:v>
                      </c:pt>
                      <c:pt idx="31">
                        <c:v>6.9249664050000259</c:v>
                      </c:pt>
                      <c:pt idx="32">
                        <c:v>17.023437900000001</c:v>
                      </c:pt>
                      <c:pt idx="33">
                        <c:v>26.674956581000032</c:v>
                      </c:pt>
                      <c:pt idx="34">
                        <c:v>32.506359753000012</c:v>
                      </c:pt>
                      <c:pt idx="35">
                        <c:v>34.177178657999917</c:v>
                      </c:pt>
                      <c:pt idx="36">
                        <c:v>33.365938284000045</c:v>
                      </c:pt>
                      <c:pt idx="37">
                        <c:v>29.825343421999985</c:v>
                      </c:pt>
                      <c:pt idx="38">
                        <c:v>23.969420894999974</c:v>
                      </c:pt>
                      <c:pt idx="39">
                        <c:v>9.9583608950001015</c:v>
                      </c:pt>
                      <c:pt idx="40">
                        <c:v>5.4068680539998928</c:v>
                      </c:pt>
                      <c:pt idx="41">
                        <c:v>3.8614481360000563</c:v>
                      </c:pt>
                      <c:pt idx="42">
                        <c:v>0.60177502700001018</c:v>
                      </c:pt>
                      <c:pt idx="43">
                        <c:v>7.5568652109999288</c:v>
                      </c:pt>
                      <c:pt idx="44">
                        <c:v>20.559128891000082</c:v>
                      </c:pt>
                      <c:pt idx="45">
                        <c:v>21.797706594999976</c:v>
                      </c:pt>
                      <c:pt idx="46">
                        <c:v>34.339006401000006</c:v>
                      </c:pt>
                      <c:pt idx="47">
                        <c:v>38.117088730000027</c:v>
                      </c:pt>
                      <c:pt idx="48">
                        <c:v>32.841924639999952</c:v>
                      </c:pt>
                      <c:pt idx="49">
                        <c:v>35.927160052000012</c:v>
                      </c:pt>
                      <c:pt idx="50">
                        <c:v>18.382510719999974</c:v>
                      </c:pt>
                      <c:pt idx="51">
                        <c:v>12.74375962299999</c:v>
                      </c:pt>
                      <c:pt idx="52">
                        <c:v>6.9081531330000407</c:v>
                      </c:pt>
                      <c:pt idx="53">
                        <c:v>3.1447824169999592</c:v>
                      </c:pt>
                      <c:pt idx="54">
                        <c:v>3.1279691450001019</c:v>
                      </c:pt>
                      <c:pt idx="55">
                        <c:v>9.8939100189999696</c:v>
                      </c:pt>
                      <c:pt idx="56">
                        <c:v>17.375115506000032</c:v>
                      </c:pt>
                      <c:pt idx="57">
                        <c:v>32.474834867999839</c:v>
                      </c:pt>
                      <c:pt idx="58">
                        <c:v>40.400891510000051</c:v>
                      </c:pt>
                      <c:pt idx="59">
                        <c:v>35.742214060000052</c:v>
                      </c:pt>
                      <c:pt idx="60">
                        <c:v>38.725869287000059</c:v>
                      </c:pt>
                      <c:pt idx="61">
                        <c:v>35.185974977999891</c:v>
                      </c:pt>
                      <c:pt idx="62">
                        <c:v>27.17655252900002</c:v>
                      </c:pt>
                      <c:pt idx="63">
                        <c:v>16.11762287099998</c:v>
                      </c:pt>
                      <c:pt idx="64">
                        <c:v>8.5796725910000813</c:v>
                      </c:pt>
                      <c:pt idx="65">
                        <c:v>3.3619538469998571</c:v>
                      </c:pt>
                      <c:pt idx="66">
                        <c:v>3.2414587310000305</c:v>
                      </c:pt>
                      <c:pt idx="67">
                        <c:v>12.392082016999959</c:v>
                      </c:pt>
                      <c:pt idx="68">
                        <c:v>21.186123826000134</c:v>
                      </c:pt>
                      <c:pt idx="69">
                        <c:v>30.123778999999999</c:v>
                      </c:pt>
                      <c:pt idx="70">
                        <c:v>27.697063408000041</c:v>
                      </c:pt>
                      <c:pt idx="71">
                        <c:v>44.435376237000064</c:v>
                      </c:pt>
                      <c:pt idx="72">
                        <c:v>38.893301453999769</c:v>
                      </c:pt>
                      <c:pt idx="73">
                        <c:v>33.818495522000113</c:v>
                      </c:pt>
                      <c:pt idx="74">
                        <c:v>23.050295358999918</c:v>
                      </c:pt>
                      <c:pt idx="75">
                        <c:v>16.002031626000132</c:v>
                      </c:pt>
                      <c:pt idx="76">
                        <c:v>5.1960016009998782</c:v>
                      </c:pt>
                      <c:pt idx="77">
                        <c:v>4.0653090590001737</c:v>
                      </c:pt>
                      <c:pt idx="78">
                        <c:v>5.6443555209999801</c:v>
                      </c:pt>
                      <c:pt idx="79">
                        <c:v>0</c:v>
                      </c:pt>
                      <c:pt idx="80">
                        <c:v>33.382051002999887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E35-4B16-97A2-8A30F6FD474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'Mesiace korig.'!$K$1</c15:sqref>
                        </c15:formulaRef>
                      </c:ext>
                    </c:extLst>
                    <c:strCache>
                      <c:ptCount val="1"/>
                      <c:pt idx="0">
                        <c:v>Fa za straty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'Mesiace korig.'!$A$2:$A$96</c15:sqref>
                        </c15:fullRef>
                        <c15:formulaRef>
                          <c15:sqref>'Mesiace korig.'!$A$4:$A$96</c15:sqref>
                        </c15:formulaRef>
                      </c:ext>
                    </c:extLst>
                    <c:strCache>
                      <c:ptCount val="93"/>
                      <c:pt idx="0">
                        <c:v>júl 13</c:v>
                      </c:pt>
                      <c:pt idx="1">
                        <c:v>august 13</c:v>
                      </c:pt>
                      <c:pt idx="2">
                        <c:v>september 13</c:v>
                      </c:pt>
                      <c:pt idx="3">
                        <c:v>október 13</c:v>
                      </c:pt>
                      <c:pt idx="4">
                        <c:v>november 13</c:v>
                      </c:pt>
                      <c:pt idx="5">
                        <c:v>december 13</c:v>
                      </c:pt>
                      <c:pt idx="6">
                        <c:v>január 14</c:v>
                      </c:pt>
                      <c:pt idx="7">
                        <c:v>február 14</c:v>
                      </c:pt>
                      <c:pt idx="8">
                        <c:v>marec 14</c:v>
                      </c:pt>
                      <c:pt idx="9">
                        <c:v>apríl 14</c:v>
                      </c:pt>
                      <c:pt idx="10">
                        <c:v>máj 14</c:v>
                      </c:pt>
                      <c:pt idx="11">
                        <c:v>jún 14</c:v>
                      </c:pt>
                      <c:pt idx="12">
                        <c:v>júl 14</c:v>
                      </c:pt>
                      <c:pt idx="13">
                        <c:v>august 14</c:v>
                      </c:pt>
                      <c:pt idx="14">
                        <c:v>september 14</c:v>
                      </c:pt>
                      <c:pt idx="15">
                        <c:v>október 14</c:v>
                      </c:pt>
                      <c:pt idx="16">
                        <c:v>november 14</c:v>
                      </c:pt>
                      <c:pt idx="17">
                        <c:v>december 14</c:v>
                      </c:pt>
                      <c:pt idx="18">
                        <c:v>január 15</c:v>
                      </c:pt>
                      <c:pt idx="19">
                        <c:v>február 15</c:v>
                      </c:pt>
                      <c:pt idx="20">
                        <c:v>marec 15</c:v>
                      </c:pt>
                      <c:pt idx="21">
                        <c:v>apríl 15</c:v>
                      </c:pt>
                      <c:pt idx="22">
                        <c:v>máj 15</c:v>
                      </c:pt>
                      <c:pt idx="23">
                        <c:v>jún 15</c:v>
                      </c:pt>
                      <c:pt idx="24">
                        <c:v>júl 15</c:v>
                      </c:pt>
                      <c:pt idx="25">
                        <c:v>august 15</c:v>
                      </c:pt>
                      <c:pt idx="26">
                        <c:v>september 15</c:v>
                      </c:pt>
                      <c:pt idx="27">
                        <c:v>október 15</c:v>
                      </c:pt>
                      <c:pt idx="28">
                        <c:v>november 15</c:v>
                      </c:pt>
                      <c:pt idx="29">
                        <c:v>december 15</c:v>
                      </c:pt>
                      <c:pt idx="30">
                        <c:v>január 16</c:v>
                      </c:pt>
                      <c:pt idx="31">
                        <c:v>február 16</c:v>
                      </c:pt>
                      <c:pt idx="32">
                        <c:v>marec 16</c:v>
                      </c:pt>
                      <c:pt idx="33">
                        <c:v>apríl 16</c:v>
                      </c:pt>
                      <c:pt idx="34">
                        <c:v>máj 16</c:v>
                      </c:pt>
                      <c:pt idx="35">
                        <c:v>jún 16</c:v>
                      </c:pt>
                      <c:pt idx="36">
                        <c:v>júl 16</c:v>
                      </c:pt>
                      <c:pt idx="37">
                        <c:v>august 16</c:v>
                      </c:pt>
                      <c:pt idx="38">
                        <c:v>september 16</c:v>
                      </c:pt>
                      <c:pt idx="39">
                        <c:v>október 16</c:v>
                      </c:pt>
                      <c:pt idx="40">
                        <c:v>november 16</c:v>
                      </c:pt>
                      <c:pt idx="41">
                        <c:v>december 16</c:v>
                      </c:pt>
                      <c:pt idx="42">
                        <c:v>január 17</c:v>
                      </c:pt>
                      <c:pt idx="43">
                        <c:v>február 17</c:v>
                      </c:pt>
                      <c:pt idx="44">
                        <c:v>marec 17</c:v>
                      </c:pt>
                      <c:pt idx="45">
                        <c:v>apríl 17</c:v>
                      </c:pt>
                      <c:pt idx="46">
                        <c:v>máj 17</c:v>
                      </c:pt>
                      <c:pt idx="47">
                        <c:v>jún 17</c:v>
                      </c:pt>
                      <c:pt idx="48">
                        <c:v>júl 17</c:v>
                      </c:pt>
                      <c:pt idx="49">
                        <c:v>17-Aug</c:v>
                      </c:pt>
                      <c:pt idx="50">
                        <c:v>Sep-17</c:v>
                      </c:pt>
                      <c:pt idx="51">
                        <c:v>Oct-17</c:v>
                      </c:pt>
                      <c:pt idx="52">
                        <c:v>Nov-17</c:v>
                      </c:pt>
                      <c:pt idx="53">
                        <c:v>Dec-17</c:v>
                      </c:pt>
                      <c:pt idx="54">
                        <c:v>Jan-18</c:v>
                      </c:pt>
                      <c:pt idx="55">
                        <c:v>Feb-18</c:v>
                      </c:pt>
                      <c:pt idx="56">
                        <c:v>Mar-18</c:v>
                      </c:pt>
                      <c:pt idx="57">
                        <c:v>Apr-18</c:v>
                      </c:pt>
                      <c:pt idx="58">
                        <c:v>May-18</c:v>
                      </c:pt>
                      <c:pt idx="59">
                        <c:v>Jun-18</c:v>
                      </c:pt>
                      <c:pt idx="60">
                        <c:v>Jul-18</c:v>
                      </c:pt>
                      <c:pt idx="61">
                        <c:v>Aug-18</c:v>
                      </c:pt>
                      <c:pt idx="62">
                        <c:v>Sep-18</c:v>
                      </c:pt>
                      <c:pt idx="63">
                        <c:v>Oct-18</c:v>
                      </c:pt>
                      <c:pt idx="64">
                        <c:v>Nov-18</c:v>
                      </c:pt>
                      <c:pt idx="65">
                        <c:v>Dec-18</c:v>
                      </c:pt>
                      <c:pt idx="66">
                        <c:v>Jan-19</c:v>
                      </c:pt>
                      <c:pt idx="67">
                        <c:v>Feb-19</c:v>
                      </c:pt>
                      <c:pt idx="68">
                        <c:v>Mar-19</c:v>
                      </c:pt>
                      <c:pt idx="69">
                        <c:v>Apr-19</c:v>
                      </c:pt>
                      <c:pt idx="70">
                        <c:v>May-19</c:v>
                      </c:pt>
                      <c:pt idx="71">
                        <c:v>Jun-19</c:v>
                      </c:pt>
                      <c:pt idx="72">
                        <c:v>Jul-19</c:v>
                      </c:pt>
                      <c:pt idx="73">
                        <c:v>Aug-19</c:v>
                      </c:pt>
                      <c:pt idx="74">
                        <c:v>Sep-19</c:v>
                      </c:pt>
                      <c:pt idx="75">
                        <c:v>Oct-19</c:v>
                      </c:pt>
                      <c:pt idx="76">
                        <c:v>Nov-19</c:v>
                      </c:pt>
                      <c:pt idx="77">
                        <c:v>Dec-19</c:v>
                      </c:pt>
                      <c:pt idx="78">
                        <c:v>Jan-20</c:v>
                      </c:pt>
                      <c:pt idx="79">
                        <c:v>Feb-20</c:v>
                      </c:pt>
                      <c:pt idx="80">
                        <c:v>Mar-20</c:v>
                      </c:pt>
                      <c:pt idx="81">
                        <c:v>Apr-20</c:v>
                      </c:pt>
                      <c:pt idx="82">
                        <c:v>May-20</c:v>
                      </c:pt>
                      <c:pt idx="83">
                        <c:v>Jun-20</c:v>
                      </c:pt>
                      <c:pt idx="84">
                        <c:v>Jul-20</c:v>
                      </c:pt>
                      <c:pt idx="85">
                        <c:v>Aug-20</c:v>
                      </c:pt>
                      <c:pt idx="86">
                        <c:v>Sep-20</c:v>
                      </c:pt>
                      <c:pt idx="87">
                        <c:v>Oct-20</c:v>
                      </c:pt>
                      <c:pt idx="88">
                        <c:v>Nov-20</c:v>
                      </c:pt>
                      <c:pt idx="89">
                        <c:v>Dec-20</c:v>
                      </c:pt>
                      <c:pt idx="90">
                        <c:v>Jan-21</c:v>
                      </c:pt>
                      <c:pt idx="91">
                        <c:v>Feb-21</c:v>
                      </c:pt>
                      <c:pt idx="92">
                        <c:v>Mar-21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'Mesiace korig.'!$K$2:$K$96</c15:sqref>
                        </c15:fullRef>
                        <c15:formulaRef>
                          <c15:sqref>'Mesiace korig.'!$K$4:$K$96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25.3122252</c:v>
                      </c:pt>
                      <c:pt idx="1">
                        <c:v>18.935114200000001</c:v>
                      </c:pt>
                      <c:pt idx="2">
                        <c:v>10.350541699999999</c:v>
                      </c:pt>
                      <c:pt idx="3">
                        <c:v>7.2600955999999996</c:v>
                      </c:pt>
                      <c:pt idx="4">
                        <c:v>1.3244769000000001</c:v>
                      </c:pt>
                      <c:pt idx="5">
                        <c:v>0.7848752</c:v>
                      </c:pt>
                      <c:pt idx="6">
                        <c:v>0.98109400000000002</c:v>
                      </c:pt>
                      <c:pt idx="7">
                        <c:v>3.1395008</c:v>
                      </c:pt>
                      <c:pt idx="8">
                        <c:v>10.792033999999999</c:v>
                      </c:pt>
                      <c:pt idx="9">
                        <c:v>12.607057899999999</c:v>
                      </c:pt>
                      <c:pt idx="10">
                        <c:v>17.463473199999999</c:v>
                      </c:pt>
                      <c:pt idx="11">
                        <c:v>22.663271399999999</c:v>
                      </c:pt>
                      <c:pt idx="12">
                        <c:v>20.652028699999999</c:v>
                      </c:pt>
                      <c:pt idx="13">
                        <c:v>14.176808299999999</c:v>
                      </c:pt>
                      <c:pt idx="14">
                        <c:v>10.301487</c:v>
                      </c:pt>
                      <c:pt idx="15">
                        <c:v>5.2488529000000002</c:v>
                      </c:pt>
                      <c:pt idx="16">
                        <c:v>1.471641</c:v>
                      </c:pt>
                      <c:pt idx="17">
                        <c:v>0.73582049999999999</c:v>
                      </c:pt>
                      <c:pt idx="18">
                        <c:v>0.49054700000000001</c:v>
                      </c:pt>
                      <c:pt idx="19">
                        <c:v>1.1282581</c:v>
                      </c:pt>
                      <c:pt idx="20">
                        <c:v>8.0940255000000008</c:v>
                      </c:pt>
                      <c:pt idx="21">
                        <c:v>15.0597929</c:v>
                      </c:pt>
                      <c:pt idx="22">
                        <c:v>15.9427775</c:v>
                      </c:pt>
                      <c:pt idx="23">
                        <c:v>20.406755199999999</c:v>
                      </c:pt>
                      <c:pt idx="24">
                        <c:v>22.712326099999999</c:v>
                      </c:pt>
                      <c:pt idx="25">
                        <c:v>18.689840700000001</c:v>
                      </c:pt>
                      <c:pt idx="26">
                        <c:v>10.9391981</c:v>
                      </c:pt>
                      <c:pt idx="27">
                        <c:v>4.5130324000000002</c:v>
                      </c:pt>
                      <c:pt idx="28">
                        <c:v>2.5017896999999998</c:v>
                      </c:pt>
                      <c:pt idx="29">
                        <c:v>0.58865639999999997</c:v>
                      </c:pt>
                      <c:pt idx="30">
                        <c:v>0.63771109999999998</c:v>
                      </c:pt>
                      <c:pt idx="31">
                        <c:v>1.8640786</c:v>
                      </c:pt>
                      <c:pt idx="32">
                        <c:v>7.0638768000000001</c:v>
                      </c:pt>
                      <c:pt idx="33">
                        <c:v>13.048550199999999</c:v>
                      </c:pt>
                      <c:pt idx="34">
                        <c:v>17.954020199999999</c:v>
                      </c:pt>
                      <c:pt idx="35">
                        <c:v>18.738895400000001</c:v>
                      </c:pt>
                      <c:pt idx="36">
                        <c:v>18.591731299999999</c:v>
                      </c:pt>
                      <c:pt idx="37">
                        <c:v>16.776707399999999</c:v>
                      </c:pt>
                      <c:pt idx="38">
                        <c:v>12.3127297</c:v>
                      </c:pt>
                      <c:pt idx="39">
                        <c:v>3.1395008</c:v>
                      </c:pt>
                      <c:pt idx="40">
                        <c:v>1.2754222</c:v>
                      </c:pt>
                      <c:pt idx="41">
                        <c:v>0.73582049999999999</c:v>
                      </c:pt>
                      <c:pt idx="42">
                        <c:v>4.90547E-2</c:v>
                      </c:pt>
                      <c:pt idx="43">
                        <c:v>2.4527350000000001</c:v>
                      </c:pt>
                      <c:pt idx="44">
                        <c:v>9.2222836000000008</c:v>
                      </c:pt>
                      <c:pt idx="45">
                        <c:v>9.8599946999999997</c:v>
                      </c:pt>
                      <c:pt idx="46">
                        <c:v>18.5426766</c:v>
                      </c:pt>
                      <c:pt idx="47">
                        <c:v>22.123669700000001</c:v>
                      </c:pt>
                      <c:pt idx="48">
                        <c:v>18.738895400000001</c:v>
                      </c:pt>
                      <c:pt idx="49">
                        <c:v>20.750138100000001</c:v>
                      </c:pt>
                      <c:pt idx="50">
                        <c:v>8.6826819000000004</c:v>
                      </c:pt>
                      <c:pt idx="51">
                        <c:v>5.1507434999999999</c:v>
                      </c:pt>
                      <c:pt idx="52">
                        <c:v>2.2565162000000001</c:v>
                      </c:pt>
                      <c:pt idx="53">
                        <c:v>0.63771109999999998</c:v>
                      </c:pt>
                      <c:pt idx="54">
                        <c:v>0.53960169999999996</c:v>
                      </c:pt>
                      <c:pt idx="55">
                        <c:v>3.8262665999999999</c:v>
                      </c:pt>
                      <c:pt idx="56">
                        <c:v>7.1619862000000003</c:v>
                      </c:pt>
                      <c:pt idx="57">
                        <c:v>17.757801399999998</c:v>
                      </c:pt>
                      <c:pt idx="58">
                        <c:v>22.663271399999999</c:v>
                      </c:pt>
                      <c:pt idx="59">
                        <c:v>20.652028699999999</c:v>
                      </c:pt>
                      <c:pt idx="60">
                        <c:v>22.467052599999999</c:v>
                      </c:pt>
                      <c:pt idx="61">
                        <c:v>20.848247499999999</c:v>
                      </c:pt>
                      <c:pt idx="62">
                        <c:v>14.9126288</c:v>
                      </c:pt>
                      <c:pt idx="63">
                        <c:v>7.3091502999999998</c:v>
                      </c:pt>
                      <c:pt idx="64">
                        <c:v>3.0413914000000002</c:v>
                      </c:pt>
                      <c:pt idx="65">
                        <c:v>0.58865639999999997</c:v>
                      </c:pt>
                      <c:pt idx="66">
                        <c:v>0.7848752</c:v>
                      </c:pt>
                      <c:pt idx="67">
                        <c:v>5.0035793999999996</c:v>
                      </c:pt>
                      <c:pt idx="68">
                        <c:v>9.4675571000000005</c:v>
                      </c:pt>
                      <c:pt idx="69">
                        <c:v>15.5993946</c:v>
                      </c:pt>
                      <c:pt idx="70">
                        <c:v>14.0296442</c:v>
                      </c:pt>
                      <c:pt idx="71">
                        <c:v>26.587647400000002</c:v>
                      </c:pt>
                      <c:pt idx="72">
                        <c:v>22.4179979</c:v>
                      </c:pt>
                      <c:pt idx="73">
                        <c:v>19.867153500000001</c:v>
                      </c:pt>
                      <c:pt idx="74">
                        <c:v>12.2146203</c:v>
                      </c:pt>
                      <c:pt idx="75">
                        <c:v>7.0638768000000001</c:v>
                      </c:pt>
                      <c:pt idx="76">
                        <c:v>1.3244769000000001</c:v>
                      </c:pt>
                      <c:pt idx="77">
                        <c:v>0.8339299</c:v>
                      </c:pt>
                      <c:pt idx="78">
                        <c:v>1.2754222</c:v>
                      </c:pt>
                      <c:pt idx="79">
                        <c:v>0</c:v>
                      </c:pt>
                      <c:pt idx="80">
                        <c:v>14.6183006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E35-4B16-97A2-8A30F6FD474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'Mesiace korig.'!$L$1</c15:sqref>
                        </c15:formulaRef>
                      </c:ext>
                    </c:extLst>
                    <c:strCache>
                      <c:ptCount val="1"/>
                      <c:pt idx="0">
                        <c:v>Výnos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'Mesiace korig.'!$A$2:$A$96</c15:sqref>
                        </c15:fullRef>
                        <c15:formulaRef>
                          <c15:sqref>'Mesiace korig.'!$A$4:$A$96</c15:sqref>
                        </c15:formulaRef>
                      </c:ext>
                    </c:extLst>
                    <c:strCache>
                      <c:ptCount val="93"/>
                      <c:pt idx="0">
                        <c:v>júl 13</c:v>
                      </c:pt>
                      <c:pt idx="1">
                        <c:v>august 13</c:v>
                      </c:pt>
                      <c:pt idx="2">
                        <c:v>september 13</c:v>
                      </c:pt>
                      <c:pt idx="3">
                        <c:v>október 13</c:v>
                      </c:pt>
                      <c:pt idx="4">
                        <c:v>november 13</c:v>
                      </c:pt>
                      <c:pt idx="5">
                        <c:v>december 13</c:v>
                      </c:pt>
                      <c:pt idx="6">
                        <c:v>január 14</c:v>
                      </c:pt>
                      <c:pt idx="7">
                        <c:v>február 14</c:v>
                      </c:pt>
                      <c:pt idx="8">
                        <c:v>marec 14</c:v>
                      </c:pt>
                      <c:pt idx="9">
                        <c:v>apríl 14</c:v>
                      </c:pt>
                      <c:pt idx="10">
                        <c:v>máj 14</c:v>
                      </c:pt>
                      <c:pt idx="11">
                        <c:v>jún 14</c:v>
                      </c:pt>
                      <c:pt idx="12">
                        <c:v>júl 14</c:v>
                      </c:pt>
                      <c:pt idx="13">
                        <c:v>august 14</c:v>
                      </c:pt>
                      <c:pt idx="14">
                        <c:v>september 14</c:v>
                      </c:pt>
                      <c:pt idx="15">
                        <c:v>október 14</c:v>
                      </c:pt>
                      <c:pt idx="16">
                        <c:v>november 14</c:v>
                      </c:pt>
                      <c:pt idx="17">
                        <c:v>december 14</c:v>
                      </c:pt>
                      <c:pt idx="18">
                        <c:v>január 15</c:v>
                      </c:pt>
                      <c:pt idx="19">
                        <c:v>február 15</c:v>
                      </c:pt>
                      <c:pt idx="20">
                        <c:v>marec 15</c:v>
                      </c:pt>
                      <c:pt idx="21">
                        <c:v>apríl 15</c:v>
                      </c:pt>
                      <c:pt idx="22">
                        <c:v>máj 15</c:v>
                      </c:pt>
                      <c:pt idx="23">
                        <c:v>jún 15</c:v>
                      </c:pt>
                      <c:pt idx="24">
                        <c:v>júl 15</c:v>
                      </c:pt>
                      <c:pt idx="25">
                        <c:v>august 15</c:v>
                      </c:pt>
                      <c:pt idx="26">
                        <c:v>september 15</c:v>
                      </c:pt>
                      <c:pt idx="27">
                        <c:v>október 15</c:v>
                      </c:pt>
                      <c:pt idx="28">
                        <c:v>november 15</c:v>
                      </c:pt>
                      <c:pt idx="29">
                        <c:v>december 15</c:v>
                      </c:pt>
                      <c:pt idx="30">
                        <c:v>január 16</c:v>
                      </c:pt>
                      <c:pt idx="31">
                        <c:v>február 16</c:v>
                      </c:pt>
                      <c:pt idx="32">
                        <c:v>marec 16</c:v>
                      </c:pt>
                      <c:pt idx="33">
                        <c:v>apríl 16</c:v>
                      </c:pt>
                      <c:pt idx="34">
                        <c:v>máj 16</c:v>
                      </c:pt>
                      <c:pt idx="35">
                        <c:v>jún 16</c:v>
                      </c:pt>
                      <c:pt idx="36">
                        <c:v>júl 16</c:v>
                      </c:pt>
                      <c:pt idx="37">
                        <c:v>august 16</c:v>
                      </c:pt>
                      <c:pt idx="38">
                        <c:v>september 16</c:v>
                      </c:pt>
                      <c:pt idx="39">
                        <c:v>október 16</c:v>
                      </c:pt>
                      <c:pt idx="40">
                        <c:v>november 16</c:v>
                      </c:pt>
                      <c:pt idx="41">
                        <c:v>december 16</c:v>
                      </c:pt>
                      <c:pt idx="42">
                        <c:v>január 17</c:v>
                      </c:pt>
                      <c:pt idx="43">
                        <c:v>február 17</c:v>
                      </c:pt>
                      <c:pt idx="44">
                        <c:v>marec 17</c:v>
                      </c:pt>
                      <c:pt idx="45">
                        <c:v>apríl 17</c:v>
                      </c:pt>
                      <c:pt idx="46">
                        <c:v>máj 17</c:v>
                      </c:pt>
                      <c:pt idx="47">
                        <c:v>jún 17</c:v>
                      </c:pt>
                      <c:pt idx="48">
                        <c:v>júl 17</c:v>
                      </c:pt>
                      <c:pt idx="49">
                        <c:v>17-Aug</c:v>
                      </c:pt>
                      <c:pt idx="50">
                        <c:v>Sep-17</c:v>
                      </c:pt>
                      <c:pt idx="51">
                        <c:v>Oct-17</c:v>
                      </c:pt>
                      <c:pt idx="52">
                        <c:v>Nov-17</c:v>
                      </c:pt>
                      <c:pt idx="53">
                        <c:v>Dec-17</c:v>
                      </c:pt>
                      <c:pt idx="54">
                        <c:v>Jan-18</c:v>
                      </c:pt>
                      <c:pt idx="55">
                        <c:v>Feb-18</c:v>
                      </c:pt>
                      <c:pt idx="56">
                        <c:v>Mar-18</c:v>
                      </c:pt>
                      <c:pt idx="57">
                        <c:v>Apr-18</c:v>
                      </c:pt>
                      <c:pt idx="58">
                        <c:v>May-18</c:v>
                      </c:pt>
                      <c:pt idx="59">
                        <c:v>Jun-18</c:v>
                      </c:pt>
                      <c:pt idx="60">
                        <c:v>Jul-18</c:v>
                      </c:pt>
                      <c:pt idx="61">
                        <c:v>Aug-18</c:v>
                      </c:pt>
                      <c:pt idx="62">
                        <c:v>Sep-18</c:v>
                      </c:pt>
                      <c:pt idx="63">
                        <c:v>Oct-18</c:v>
                      </c:pt>
                      <c:pt idx="64">
                        <c:v>Nov-18</c:v>
                      </c:pt>
                      <c:pt idx="65">
                        <c:v>Dec-18</c:v>
                      </c:pt>
                      <c:pt idx="66">
                        <c:v>Jan-19</c:v>
                      </c:pt>
                      <c:pt idx="67">
                        <c:v>Feb-19</c:v>
                      </c:pt>
                      <c:pt idx="68">
                        <c:v>Mar-19</c:v>
                      </c:pt>
                      <c:pt idx="69">
                        <c:v>Apr-19</c:v>
                      </c:pt>
                      <c:pt idx="70">
                        <c:v>May-19</c:v>
                      </c:pt>
                      <c:pt idx="71">
                        <c:v>Jun-19</c:v>
                      </c:pt>
                      <c:pt idx="72">
                        <c:v>Jul-19</c:v>
                      </c:pt>
                      <c:pt idx="73">
                        <c:v>Aug-19</c:v>
                      </c:pt>
                      <c:pt idx="74">
                        <c:v>Sep-19</c:v>
                      </c:pt>
                      <c:pt idx="75">
                        <c:v>Oct-19</c:v>
                      </c:pt>
                      <c:pt idx="76">
                        <c:v>Nov-19</c:v>
                      </c:pt>
                      <c:pt idx="77">
                        <c:v>Dec-19</c:v>
                      </c:pt>
                      <c:pt idx="78">
                        <c:v>Jan-20</c:v>
                      </c:pt>
                      <c:pt idx="79">
                        <c:v>Feb-20</c:v>
                      </c:pt>
                      <c:pt idx="80">
                        <c:v>Mar-20</c:v>
                      </c:pt>
                      <c:pt idx="81">
                        <c:v>Apr-20</c:v>
                      </c:pt>
                      <c:pt idx="82">
                        <c:v>May-20</c:v>
                      </c:pt>
                      <c:pt idx="83">
                        <c:v>Jun-20</c:v>
                      </c:pt>
                      <c:pt idx="84">
                        <c:v>Jul-20</c:v>
                      </c:pt>
                      <c:pt idx="85">
                        <c:v>Aug-20</c:v>
                      </c:pt>
                      <c:pt idx="86">
                        <c:v>Sep-20</c:v>
                      </c:pt>
                      <c:pt idx="87">
                        <c:v>Oct-20</c:v>
                      </c:pt>
                      <c:pt idx="88">
                        <c:v>Nov-20</c:v>
                      </c:pt>
                      <c:pt idx="89">
                        <c:v>Dec-20</c:v>
                      </c:pt>
                      <c:pt idx="90">
                        <c:v>Jan-21</c:v>
                      </c:pt>
                      <c:pt idx="91">
                        <c:v>Feb-21</c:v>
                      </c:pt>
                      <c:pt idx="92">
                        <c:v>Mar-21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'Mesiace korig.'!$L$2:$L$96</c15:sqref>
                        </c15:fullRef>
                        <c15:formulaRef>
                          <c15:sqref>'Mesiace korig.'!$L$4:$L$96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72.560810567199994</c:v>
                      </c:pt>
                      <c:pt idx="1">
                        <c:v>60.591640374400001</c:v>
                      </c:pt>
                      <c:pt idx="2">
                        <c:v>40.728735981600025</c:v>
                      </c:pt>
                      <c:pt idx="3">
                        <c:v>32.652786927199948</c:v>
                      </c:pt>
                      <c:pt idx="4">
                        <c:v>13.934055393600067</c:v>
                      </c:pt>
                      <c:pt idx="5">
                        <c:v>10.413356513599973</c:v>
                      </c:pt>
                      <c:pt idx="6">
                        <c:v>12.212092884799997</c:v>
                      </c:pt>
                      <c:pt idx="7">
                        <c:v>21.032518515200003</c:v>
                      </c:pt>
                      <c:pt idx="8">
                        <c:v>43.708583653599973</c:v>
                      </c:pt>
                      <c:pt idx="9">
                        <c:v>50.446469355200009</c:v>
                      </c:pt>
                      <c:pt idx="10">
                        <c:v>60.366245761600041</c:v>
                      </c:pt>
                      <c:pt idx="11">
                        <c:v>46.211245828799981</c:v>
                      </c:pt>
                      <c:pt idx="12">
                        <c:v>79.33264819919998</c:v>
                      </c:pt>
                      <c:pt idx="13">
                        <c:v>47.578094782400051</c:v>
                      </c:pt>
                      <c:pt idx="14">
                        <c:v>36.180831955199906</c:v>
                      </c:pt>
                      <c:pt idx="15">
                        <c:v>26.498036268799979</c:v>
                      </c:pt>
                      <c:pt idx="16">
                        <c:v>14.803024592800053</c:v>
                      </c:pt>
                      <c:pt idx="17">
                        <c:v>10.470541251200022</c:v>
                      </c:pt>
                      <c:pt idx="18">
                        <c:v>6.9199211904000073</c:v>
                      </c:pt>
                      <c:pt idx="19">
                        <c:v>9.5329802712000209</c:v>
                      </c:pt>
                      <c:pt idx="20">
                        <c:v>36.72666982559992</c:v>
                      </c:pt>
                      <c:pt idx="21">
                        <c:v>53.550152780800019</c:v>
                      </c:pt>
                      <c:pt idx="22">
                        <c:v>53.59225755200022</c:v>
                      </c:pt>
                      <c:pt idx="23">
                        <c:v>54.93653237759996</c:v>
                      </c:pt>
                      <c:pt idx="24">
                        <c:v>60.620427181600036</c:v>
                      </c:pt>
                      <c:pt idx="25">
                        <c:v>54.082225027199762</c:v>
                      </c:pt>
                      <c:pt idx="26">
                        <c:v>35.140726660800013</c:v>
                      </c:pt>
                      <c:pt idx="27">
                        <c:v>23.21225766640012</c:v>
                      </c:pt>
                      <c:pt idx="28">
                        <c:v>15.85626908879979</c:v>
                      </c:pt>
                      <c:pt idx="29">
                        <c:v>9.1606373783999704</c:v>
                      </c:pt>
                      <c:pt idx="30">
                        <c:v>8.2998801048000903</c:v>
                      </c:pt>
                      <c:pt idx="31">
                        <c:v>16.158736004000076</c:v>
                      </c:pt>
                      <c:pt idx="32">
                        <c:v>34.119851760000003</c:v>
                      </c:pt>
                      <c:pt idx="33">
                        <c:v>48.994305424800089</c:v>
                      </c:pt>
                      <c:pt idx="34">
                        <c:v>55.069803962400044</c:v>
                      </c:pt>
                      <c:pt idx="35">
                        <c:v>58.211859246399754</c:v>
                      </c:pt>
                      <c:pt idx="36">
                        <c:v>56.158135667200135</c:v>
                      </c:pt>
                      <c:pt idx="37">
                        <c:v>49.842640657599951</c:v>
                      </c:pt>
                      <c:pt idx="38">
                        <c:v>42.698220475999925</c:v>
                      </c:pt>
                      <c:pt idx="39">
                        <c:v>22.2007893560003</c:v>
                      </c:pt>
                      <c:pt idx="40">
                        <c:v>13.022832203199686</c:v>
                      </c:pt>
                      <c:pt idx="41">
                        <c:v>9.6958149088001644</c:v>
                      </c:pt>
                      <c:pt idx="42">
                        <c:v>1.65916378160003</c:v>
                      </c:pt>
                      <c:pt idx="43">
                        <c:v>16.688180168799789</c:v>
                      </c:pt>
                      <c:pt idx="44">
                        <c:v>39.645629992800238</c:v>
                      </c:pt>
                      <c:pt idx="45">
                        <c:v>41.848661035999925</c:v>
                      </c:pt>
                      <c:pt idx="46">
                        <c:v>59.13084640080001</c:v>
                      </c:pt>
                      <c:pt idx="47">
                        <c:v>62.157606744000077</c:v>
                      </c:pt>
                      <c:pt idx="48">
                        <c:v>54.284656031999852</c:v>
                      </c:pt>
                      <c:pt idx="49">
                        <c:v>58.817838521600031</c:v>
                      </c:pt>
                      <c:pt idx="50">
                        <c:v>34.462154095999928</c:v>
                      </c:pt>
                      <c:pt idx="51">
                        <c:v>25.852102498399969</c:v>
                      </c:pt>
                      <c:pt idx="52">
                        <c:v>15.223235466400119</c:v>
                      </c:pt>
                      <c:pt idx="53">
                        <c:v>7.8094948135998798</c:v>
                      </c:pt>
                      <c:pt idx="54">
                        <c:v>7.9815566760002996</c:v>
                      </c:pt>
                      <c:pt idx="55">
                        <c:v>20.460641295199913</c:v>
                      </c:pt>
                      <c:pt idx="56">
                        <c:v>34.932681364800089</c:v>
                      </c:pt>
                      <c:pt idx="57">
                        <c:v>55.420109014399529</c:v>
                      </c:pt>
                      <c:pt idx="58">
                        <c:v>67.656330328000152</c:v>
                      </c:pt>
                      <c:pt idx="59">
                        <c:v>58.495394208000157</c:v>
                      </c:pt>
                      <c:pt idx="60">
                        <c:v>63.172837509600171</c:v>
                      </c:pt>
                      <c:pt idx="61">
                        <c:v>56.416377982399673</c:v>
                      </c:pt>
                      <c:pt idx="62">
                        <c:v>46.260845063200058</c:v>
                      </c:pt>
                      <c:pt idx="63">
                        <c:v>30.90191853679994</c:v>
                      </c:pt>
                      <c:pt idx="64">
                        <c:v>18.367351192800243</c:v>
                      </c:pt>
                      <c:pt idx="65">
                        <c:v>8.5589881975995787</c:v>
                      </c:pt>
                      <c:pt idx="66">
                        <c:v>7.7615671448000896</c:v>
                      </c:pt>
                      <c:pt idx="67">
                        <c:v>25.15002913359988</c:v>
                      </c:pt>
                      <c:pt idx="68">
                        <c:v>40.935944740800394</c:v>
                      </c:pt>
                      <c:pt idx="69">
                        <c:v>53.378538879999994</c:v>
                      </c:pt>
                      <c:pt idx="70">
                        <c:v>49.785366086400117</c:v>
                      </c:pt>
                      <c:pt idx="71">
                        <c:v>70.661918909600189</c:v>
                      </c:pt>
                      <c:pt idx="72">
                        <c:v>63.77603948319932</c:v>
                      </c:pt>
                      <c:pt idx="73">
                        <c:v>54.609519217600337</c:v>
                      </c:pt>
                      <c:pt idx="74">
                        <c:v>40.216432527199757</c:v>
                      </c:pt>
                      <c:pt idx="75">
                        <c:v>31.11572674080039</c:v>
                      </c:pt>
                      <c:pt idx="76">
                        <c:v>12.291882800799641</c:v>
                      </c:pt>
                      <c:pt idx="77">
                        <c:v>10.073891167200511</c:v>
                      </c:pt>
                      <c:pt idx="78">
                        <c:v>13.721322176799941</c:v>
                      </c:pt>
                      <c:pt idx="79">
                        <c:v>0</c:v>
                      </c:pt>
                      <c:pt idx="80">
                        <c:v>65.176781282399674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E35-4B16-97A2-8A30F6FD474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'Mesiace korig.'!$M$1</c15:sqref>
                        </c15:formulaRef>
                      </c:ext>
                    </c:extLst>
                    <c:strCache>
                      <c:ptCount val="1"/>
                      <c:pt idx="0">
                        <c:v>Poznámka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'Mesiace korig.'!$A$2:$A$96</c15:sqref>
                        </c15:fullRef>
                        <c15:formulaRef>
                          <c15:sqref>'Mesiace korig.'!$A$4:$A$96</c15:sqref>
                        </c15:formulaRef>
                      </c:ext>
                    </c:extLst>
                    <c:strCache>
                      <c:ptCount val="93"/>
                      <c:pt idx="0">
                        <c:v>júl 13</c:v>
                      </c:pt>
                      <c:pt idx="1">
                        <c:v>august 13</c:v>
                      </c:pt>
                      <c:pt idx="2">
                        <c:v>september 13</c:v>
                      </c:pt>
                      <c:pt idx="3">
                        <c:v>október 13</c:v>
                      </c:pt>
                      <c:pt idx="4">
                        <c:v>november 13</c:v>
                      </c:pt>
                      <c:pt idx="5">
                        <c:v>december 13</c:v>
                      </c:pt>
                      <c:pt idx="6">
                        <c:v>január 14</c:v>
                      </c:pt>
                      <c:pt idx="7">
                        <c:v>február 14</c:v>
                      </c:pt>
                      <c:pt idx="8">
                        <c:v>marec 14</c:v>
                      </c:pt>
                      <c:pt idx="9">
                        <c:v>apríl 14</c:v>
                      </c:pt>
                      <c:pt idx="10">
                        <c:v>máj 14</c:v>
                      </c:pt>
                      <c:pt idx="11">
                        <c:v>jún 14</c:v>
                      </c:pt>
                      <c:pt idx="12">
                        <c:v>júl 14</c:v>
                      </c:pt>
                      <c:pt idx="13">
                        <c:v>august 14</c:v>
                      </c:pt>
                      <c:pt idx="14">
                        <c:v>september 14</c:v>
                      </c:pt>
                      <c:pt idx="15">
                        <c:v>október 14</c:v>
                      </c:pt>
                      <c:pt idx="16">
                        <c:v>november 14</c:v>
                      </c:pt>
                      <c:pt idx="17">
                        <c:v>december 14</c:v>
                      </c:pt>
                      <c:pt idx="18">
                        <c:v>január 15</c:v>
                      </c:pt>
                      <c:pt idx="19">
                        <c:v>február 15</c:v>
                      </c:pt>
                      <c:pt idx="20">
                        <c:v>marec 15</c:v>
                      </c:pt>
                      <c:pt idx="21">
                        <c:v>apríl 15</c:v>
                      </c:pt>
                      <c:pt idx="22">
                        <c:v>máj 15</c:v>
                      </c:pt>
                      <c:pt idx="23">
                        <c:v>jún 15</c:v>
                      </c:pt>
                      <c:pt idx="24">
                        <c:v>júl 15</c:v>
                      </c:pt>
                      <c:pt idx="25">
                        <c:v>august 15</c:v>
                      </c:pt>
                      <c:pt idx="26">
                        <c:v>september 15</c:v>
                      </c:pt>
                      <c:pt idx="27">
                        <c:v>október 15</c:v>
                      </c:pt>
                      <c:pt idx="28">
                        <c:v>november 15</c:v>
                      </c:pt>
                      <c:pt idx="29">
                        <c:v>december 15</c:v>
                      </c:pt>
                      <c:pt idx="30">
                        <c:v>január 16</c:v>
                      </c:pt>
                      <c:pt idx="31">
                        <c:v>február 16</c:v>
                      </c:pt>
                      <c:pt idx="32">
                        <c:v>marec 16</c:v>
                      </c:pt>
                      <c:pt idx="33">
                        <c:v>apríl 16</c:v>
                      </c:pt>
                      <c:pt idx="34">
                        <c:v>máj 16</c:v>
                      </c:pt>
                      <c:pt idx="35">
                        <c:v>jún 16</c:v>
                      </c:pt>
                      <c:pt idx="36">
                        <c:v>júl 16</c:v>
                      </c:pt>
                      <c:pt idx="37">
                        <c:v>august 16</c:v>
                      </c:pt>
                      <c:pt idx="38">
                        <c:v>september 16</c:v>
                      </c:pt>
                      <c:pt idx="39">
                        <c:v>október 16</c:v>
                      </c:pt>
                      <c:pt idx="40">
                        <c:v>november 16</c:v>
                      </c:pt>
                      <c:pt idx="41">
                        <c:v>december 16</c:v>
                      </c:pt>
                      <c:pt idx="42">
                        <c:v>január 17</c:v>
                      </c:pt>
                      <c:pt idx="43">
                        <c:v>február 17</c:v>
                      </c:pt>
                      <c:pt idx="44">
                        <c:v>marec 17</c:v>
                      </c:pt>
                      <c:pt idx="45">
                        <c:v>apríl 17</c:v>
                      </c:pt>
                      <c:pt idx="46">
                        <c:v>máj 17</c:v>
                      </c:pt>
                      <c:pt idx="47">
                        <c:v>jún 17</c:v>
                      </c:pt>
                      <c:pt idx="48">
                        <c:v>júl 17</c:v>
                      </c:pt>
                      <c:pt idx="49">
                        <c:v>17-Aug</c:v>
                      </c:pt>
                      <c:pt idx="50">
                        <c:v>Sep-17</c:v>
                      </c:pt>
                      <c:pt idx="51">
                        <c:v>Oct-17</c:v>
                      </c:pt>
                      <c:pt idx="52">
                        <c:v>Nov-17</c:v>
                      </c:pt>
                      <c:pt idx="53">
                        <c:v>Dec-17</c:v>
                      </c:pt>
                      <c:pt idx="54">
                        <c:v>Jan-18</c:v>
                      </c:pt>
                      <c:pt idx="55">
                        <c:v>Feb-18</c:v>
                      </c:pt>
                      <c:pt idx="56">
                        <c:v>Mar-18</c:v>
                      </c:pt>
                      <c:pt idx="57">
                        <c:v>Apr-18</c:v>
                      </c:pt>
                      <c:pt idx="58">
                        <c:v>May-18</c:v>
                      </c:pt>
                      <c:pt idx="59">
                        <c:v>Jun-18</c:v>
                      </c:pt>
                      <c:pt idx="60">
                        <c:v>Jul-18</c:v>
                      </c:pt>
                      <c:pt idx="61">
                        <c:v>Aug-18</c:v>
                      </c:pt>
                      <c:pt idx="62">
                        <c:v>Sep-18</c:v>
                      </c:pt>
                      <c:pt idx="63">
                        <c:v>Oct-18</c:v>
                      </c:pt>
                      <c:pt idx="64">
                        <c:v>Nov-18</c:v>
                      </c:pt>
                      <c:pt idx="65">
                        <c:v>Dec-18</c:v>
                      </c:pt>
                      <c:pt idx="66">
                        <c:v>Jan-19</c:v>
                      </c:pt>
                      <c:pt idx="67">
                        <c:v>Feb-19</c:v>
                      </c:pt>
                      <c:pt idx="68">
                        <c:v>Mar-19</c:v>
                      </c:pt>
                      <c:pt idx="69">
                        <c:v>Apr-19</c:v>
                      </c:pt>
                      <c:pt idx="70">
                        <c:v>May-19</c:v>
                      </c:pt>
                      <c:pt idx="71">
                        <c:v>Jun-19</c:v>
                      </c:pt>
                      <c:pt idx="72">
                        <c:v>Jul-19</c:v>
                      </c:pt>
                      <c:pt idx="73">
                        <c:v>Aug-19</c:v>
                      </c:pt>
                      <c:pt idx="74">
                        <c:v>Sep-19</c:v>
                      </c:pt>
                      <c:pt idx="75">
                        <c:v>Oct-19</c:v>
                      </c:pt>
                      <c:pt idx="76">
                        <c:v>Nov-19</c:v>
                      </c:pt>
                      <c:pt idx="77">
                        <c:v>Dec-19</c:v>
                      </c:pt>
                      <c:pt idx="78">
                        <c:v>Jan-20</c:v>
                      </c:pt>
                      <c:pt idx="79">
                        <c:v>Feb-20</c:v>
                      </c:pt>
                      <c:pt idx="80">
                        <c:v>Mar-20</c:v>
                      </c:pt>
                      <c:pt idx="81">
                        <c:v>Apr-20</c:v>
                      </c:pt>
                      <c:pt idx="82">
                        <c:v>May-20</c:v>
                      </c:pt>
                      <c:pt idx="83">
                        <c:v>Jun-20</c:v>
                      </c:pt>
                      <c:pt idx="84">
                        <c:v>Jul-20</c:v>
                      </c:pt>
                      <c:pt idx="85">
                        <c:v>Aug-20</c:v>
                      </c:pt>
                      <c:pt idx="86">
                        <c:v>Sep-20</c:v>
                      </c:pt>
                      <c:pt idx="87">
                        <c:v>Oct-20</c:v>
                      </c:pt>
                      <c:pt idx="88">
                        <c:v>Nov-20</c:v>
                      </c:pt>
                      <c:pt idx="89">
                        <c:v>Dec-20</c:v>
                      </c:pt>
                      <c:pt idx="90">
                        <c:v>Jan-21</c:v>
                      </c:pt>
                      <c:pt idx="91">
                        <c:v>Feb-21</c:v>
                      </c:pt>
                      <c:pt idx="92">
                        <c:v>Mar-21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'Mesiace korig.'!$M$2:$M$96</c15:sqref>
                        </c15:fullRef>
                        <c15:formulaRef>
                          <c15:sqref>'Mesiace korig.'!$M$4:$M$96</c15:sqref>
                        </c15:formulaRef>
                      </c:ext>
                    </c:extLst>
                    <c:numCache>
                      <c:formatCode>General</c:formatCode>
                      <c:ptCount val="9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E35-4B16-97A2-8A30F6FD474F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'Mesiace korig.'!$N$1</c15:sqref>
                        </c15:formulaRef>
                      </c:ext>
                    </c:extLst>
                    <c:strCache>
                      <c:ptCount val="1"/>
                      <c:pt idx="0">
                        <c:v>Nezdanene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'Mesiace korig.'!$A$2:$A$96</c15:sqref>
                        </c15:fullRef>
                        <c15:formulaRef>
                          <c15:sqref>'Mesiace korig.'!$A$4:$A$96</c15:sqref>
                        </c15:formulaRef>
                      </c:ext>
                    </c:extLst>
                    <c:strCache>
                      <c:ptCount val="93"/>
                      <c:pt idx="0">
                        <c:v>júl 13</c:v>
                      </c:pt>
                      <c:pt idx="1">
                        <c:v>august 13</c:v>
                      </c:pt>
                      <c:pt idx="2">
                        <c:v>september 13</c:v>
                      </c:pt>
                      <c:pt idx="3">
                        <c:v>október 13</c:v>
                      </c:pt>
                      <c:pt idx="4">
                        <c:v>november 13</c:v>
                      </c:pt>
                      <c:pt idx="5">
                        <c:v>december 13</c:v>
                      </c:pt>
                      <c:pt idx="6">
                        <c:v>január 14</c:v>
                      </c:pt>
                      <c:pt idx="7">
                        <c:v>február 14</c:v>
                      </c:pt>
                      <c:pt idx="8">
                        <c:v>marec 14</c:v>
                      </c:pt>
                      <c:pt idx="9">
                        <c:v>apríl 14</c:v>
                      </c:pt>
                      <c:pt idx="10">
                        <c:v>máj 14</c:v>
                      </c:pt>
                      <c:pt idx="11">
                        <c:v>jún 14</c:v>
                      </c:pt>
                      <c:pt idx="12">
                        <c:v>júl 14</c:v>
                      </c:pt>
                      <c:pt idx="13">
                        <c:v>august 14</c:v>
                      </c:pt>
                      <c:pt idx="14">
                        <c:v>september 14</c:v>
                      </c:pt>
                      <c:pt idx="15">
                        <c:v>október 14</c:v>
                      </c:pt>
                      <c:pt idx="16">
                        <c:v>november 14</c:v>
                      </c:pt>
                      <c:pt idx="17">
                        <c:v>december 14</c:v>
                      </c:pt>
                      <c:pt idx="18">
                        <c:v>január 15</c:v>
                      </c:pt>
                      <c:pt idx="19">
                        <c:v>február 15</c:v>
                      </c:pt>
                      <c:pt idx="20">
                        <c:v>marec 15</c:v>
                      </c:pt>
                      <c:pt idx="21">
                        <c:v>apríl 15</c:v>
                      </c:pt>
                      <c:pt idx="22">
                        <c:v>máj 15</c:v>
                      </c:pt>
                      <c:pt idx="23">
                        <c:v>jún 15</c:v>
                      </c:pt>
                      <c:pt idx="24">
                        <c:v>júl 15</c:v>
                      </c:pt>
                      <c:pt idx="25">
                        <c:v>august 15</c:v>
                      </c:pt>
                      <c:pt idx="26">
                        <c:v>september 15</c:v>
                      </c:pt>
                      <c:pt idx="27">
                        <c:v>október 15</c:v>
                      </c:pt>
                      <c:pt idx="28">
                        <c:v>november 15</c:v>
                      </c:pt>
                      <c:pt idx="29">
                        <c:v>december 15</c:v>
                      </c:pt>
                      <c:pt idx="30">
                        <c:v>január 16</c:v>
                      </c:pt>
                      <c:pt idx="31">
                        <c:v>február 16</c:v>
                      </c:pt>
                      <c:pt idx="32">
                        <c:v>marec 16</c:v>
                      </c:pt>
                      <c:pt idx="33">
                        <c:v>apríl 16</c:v>
                      </c:pt>
                      <c:pt idx="34">
                        <c:v>máj 16</c:v>
                      </c:pt>
                      <c:pt idx="35">
                        <c:v>jún 16</c:v>
                      </c:pt>
                      <c:pt idx="36">
                        <c:v>júl 16</c:v>
                      </c:pt>
                      <c:pt idx="37">
                        <c:v>august 16</c:v>
                      </c:pt>
                      <c:pt idx="38">
                        <c:v>september 16</c:v>
                      </c:pt>
                      <c:pt idx="39">
                        <c:v>október 16</c:v>
                      </c:pt>
                      <c:pt idx="40">
                        <c:v>november 16</c:v>
                      </c:pt>
                      <c:pt idx="41">
                        <c:v>december 16</c:v>
                      </c:pt>
                      <c:pt idx="42">
                        <c:v>január 17</c:v>
                      </c:pt>
                      <c:pt idx="43">
                        <c:v>február 17</c:v>
                      </c:pt>
                      <c:pt idx="44">
                        <c:v>marec 17</c:v>
                      </c:pt>
                      <c:pt idx="45">
                        <c:v>apríl 17</c:v>
                      </c:pt>
                      <c:pt idx="46">
                        <c:v>máj 17</c:v>
                      </c:pt>
                      <c:pt idx="47">
                        <c:v>jún 17</c:v>
                      </c:pt>
                      <c:pt idx="48">
                        <c:v>júl 17</c:v>
                      </c:pt>
                      <c:pt idx="49">
                        <c:v>17-Aug</c:v>
                      </c:pt>
                      <c:pt idx="50">
                        <c:v>Sep-17</c:v>
                      </c:pt>
                      <c:pt idx="51">
                        <c:v>Oct-17</c:v>
                      </c:pt>
                      <c:pt idx="52">
                        <c:v>Nov-17</c:v>
                      </c:pt>
                      <c:pt idx="53">
                        <c:v>Dec-17</c:v>
                      </c:pt>
                      <c:pt idx="54">
                        <c:v>Jan-18</c:v>
                      </c:pt>
                      <c:pt idx="55">
                        <c:v>Feb-18</c:v>
                      </c:pt>
                      <c:pt idx="56">
                        <c:v>Mar-18</c:v>
                      </c:pt>
                      <c:pt idx="57">
                        <c:v>Apr-18</c:v>
                      </c:pt>
                      <c:pt idx="58">
                        <c:v>May-18</c:v>
                      </c:pt>
                      <c:pt idx="59">
                        <c:v>Jun-18</c:v>
                      </c:pt>
                      <c:pt idx="60">
                        <c:v>Jul-18</c:v>
                      </c:pt>
                      <c:pt idx="61">
                        <c:v>Aug-18</c:v>
                      </c:pt>
                      <c:pt idx="62">
                        <c:v>Sep-18</c:v>
                      </c:pt>
                      <c:pt idx="63">
                        <c:v>Oct-18</c:v>
                      </c:pt>
                      <c:pt idx="64">
                        <c:v>Nov-18</c:v>
                      </c:pt>
                      <c:pt idx="65">
                        <c:v>Dec-18</c:v>
                      </c:pt>
                      <c:pt idx="66">
                        <c:v>Jan-19</c:v>
                      </c:pt>
                      <c:pt idx="67">
                        <c:v>Feb-19</c:v>
                      </c:pt>
                      <c:pt idx="68">
                        <c:v>Mar-19</c:v>
                      </c:pt>
                      <c:pt idx="69">
                        <c:v>Apr-19</c:v>
                      </c:pt>
                      <c:pt idx="70">
                        <c:v>May-19</c:v>
                      </c:pt>
                      <c:pt idx="71">
                        <c:v>Jun-19</c:v>
                      </c:pt>
                      <c:pt idx="72">
                        <c:v>Jul-19</c:v>
                      </c:pt>
                      <c:pt idx="73">
                        <c:v>Aug-19</c:v>
                      </c:pt>
                      <c:pt idx="74">
                        <c:v>Sep-19</c:v>
                      </c:pt>
                      <c:pt idx="75">
                        <c:v>Oct-19</c:v>
                      </c:pt>
                      <c:pt idx="76">
                        <c:v>Nov-19</c:v>
                      </c:pt>
                      <c:pt idx="77">
                        <c:v>Dec-19</c:v>
                      </c:pt>
                      <c:pt idx="78">
                        <c:v>Jan-20</c:v>
                      </c:pt>
                      <c:pt idx="79">
                        <c:v>Feb-20</c:v>
                      </c:pt>
                      <c:pt idx="80">
                        <c:v>Mar-20</c:v>
                      </c:pt>
                      <c:pt idx="81">
                        <c:v>Apr-20</c:v>
                      </c:pt>
                      <c:pt idx="82">
                        <c:v>May-20</c:v>
                      </c:pt>
                      <c:pt idx="83">
                        <c:v>Jun-20</c:v>
                      </c:pt>
                      <c:pt idx="84">
                        <c:v>Jul-20</c:v>
                      </c:pt>
                      <c:pt idx="85">
                        <c:v>Aug-20</c:v>
                      </c:pt>
                      <c:pt idx="86">
                        <c:v>Sep-20</c:v>
                      </c:pt>
                      <c:pt idx="87">
                        <c:v>Oct-20</c:v>
                      </c:pt>
                      <c:pt idx="88">
                        <c:v>Nov-20</c:v>
                      </c:pt>
                      <c:pt idx="89">
                        <c:v>Dec-20</c:v>
                      </c:pt>
                      <c:pt idx="90">
                        <c:v>Jan-21</c:v>
                      </c:pt>
                      <c:pt idx="91">
                        <c:v>Feb-21</c:v>
                      </c:pt>
                      <c:pt idx="92">
                        <c:v>Mar-21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'Mesiace korig.'!$N$2:$N$96</c15:sqref>
                        </c15:fullRef>
                        <c15:formulaRef>
                          <c15:sqref>'Mesiace korig.'!$N$4:$N$96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86.443638209</c:v>
                      </c:pt>
                      <c:pt idx="1">
                        <c:v>71.406050467999989</c:v>
                      </c:pt>
                      <c:pt idx="2">
                        <c:v>47.157544977000029</c:v>
                      </c:pt>
                      <c:pt idx="3">
                        <c:v>37.439858658999938</c:v>
                      </c:pt>
                      <c:pt idx="4">
                        <c:v>15.349819242000072</c:v>
                      </c:pt>
                      <c:pt idx="5">
                        <c:v>11.398945641999973</c:v>
                      </c:pt>
                      <c:pt idx="6">
                        <c:v>13.389366105999995</c:v>
                      </c:pt>
                      <c:pt idx="7">
                        <c:v>23.572648144000006</c:v>
                      </c:pt>
                      <c:pt idx="8">
                        <c:v>50.496104566999975</c:v>
                      </c:pt>
                      <c:pt idx="9">
                        <c:v>58.333836693999999</c:v>
                      </c:pt>
                      <c:pt idx="10">
                        <c:v>70.645057202000032</c:v>
                      </c:pt>
                      <c:pt idx="11">
                        <c:v>57.365807285999978</c:v>
                      </c:pt>
                      <c:pt idx="12">
                        <c:v>92.028435248999983</c:v>
                      </c:pt>
                      <c:pt idx="13">
                        <c:v>55.825368478000051</c:v>
                      </c:pt>
                      <c:pt idx="14">
                        <c:v>42.283039943999903</c:v>
                      </c:pt>
                      <c:pt idx="15">
                        <c:v>30.155545335999975</c:v>
                      </c:pt>
                      <c:pt idx="16">
                        <c:v>16.329905741000054</c:v>
                      </c:pt>
                      <c:pt idx="17">
                        <c:v>11.442676564000024</c:v>
                      </c:pt>
                      <c:pt idx="18">
                        <c:v>7.5639014880000079</c:v>
                      </c:pt>
                      <c:pt idx="19">
                        <c:v>10.580100339000023</c:v>
                      </c:pt>
                      <c:pt idx="20">
                        <c:v>42.085587281999914</c:v>
                      </c:pt>
                      <c:pt idx="21">
                        <c:v>62.515690976000016</c:v>
                      </c:pt>
                      <c:pt idx="22">
                        <c:v>62.872821940000236</c:v>
                      </c:pt>
                      <c:pt idx="23">
                        <c:v>65.886665471999947</c:v>
                      </c:pt>
                      <c:pt idx="24">
                        <c:v>72.772158977000032</c:v>
                      </c:pt>
                      <c:pt idx="25">
                        <c:v>64.367281283999745</c:v>
                      </c:pt>
                      <c:pt idx="26">
                        <c:v>41.397658326000013</c:v>
                      </c:pt>
                      <c:pt idx="27">
                        <c:v>26.386197083000127</c:v>
                      </c:pt>
                      <c:pt idx="28">
                        <c:v>17.818961360999776</c:v>
                      </c:pt>
                      <c:pt idx="29">
                        <c:v>9.9916717229999676</c:v>
                      </c:pt>
                      <c:pt idx="30">
                        <c:v>9.0897251310000957</c:v>
                      </c:pt>
                      <c:pt idx="31">
                        <c:v>17.916545005000081</c:v>
                      </c:pt>
                      <c:pt idx="32">
                        <c:v>38.937314700000002</c:v>
                      </c:pt>
                      <c:pt idx="33">
                        <c:v>56.939006781000103</c:v>
                      </c:pt>
                      <c:pt idx="34">
                        <c:v>65.161879953000039</c:v>
                      </c:pt>
                      <c:pt idx="35">
                        <c:v>68.795074057999727</c:v>
                      </c:pt>
                      <c:pt idx="36">
                        <c:v>66.549669584000142</c:v>
                      </c:pt>
                      <c:pt idx="37">
                        <c:v>59.163050821999946</c:v>
                      </c:pt>
                      <c:pt idx="38">
                        <c:v>49.954650594999919</c:v>
                      </c:pt>
                      <c:pt idx="39">
                        <c:v>24.820361695000322</c:v>
                      </c:pt>
                      <c:pt idx="40">
                        <c:v>14.359290253999664</c:v>
                      </c:pt>
                      <c:pt idx="41">
                        <c:v>10.615268636000176</c:v>
                      </c:pt>
                      <c:pt idx="42">
                        <c:v>1.7893297270000321</c:v>
                      </c:pt>
                      <c:pt idx="43">
                        <c:v>18.690100210999777</c:v>
                      </c:pt>
                      <c:pt idx="44">
                        <c:v>45.601912491000256</c:v>
                      </c:pt>
                      <c:pt idx="45">
                        <c:v>48.180201294999918</c:v>
                      </c:pt>
                      <c:pt idx="46">
                        <c:v>69.707183001000018</c:v>
                      </c:pt>
                      <c:pt idx="47">
                        <c:v>74.205758430000088</c:v>
                      </c:pt>
                      <c:pt idx="48">
                        <c:v>64.600820039999846</c:v>
                      </c:pt>
                      <c:pt idx="49">
                        <c:v>70.153298152000033</c:v>
                      </c:pt>
                      <c:pt idx="50">
                        <c:v>39.875192619999922</c:v>
                      </c:pt>
                      <c:pt idx="51">
                        <c:v>29.431003122999968</c:v>
                      </c:pt>
                      <c:pt idx="52">
                        <c:v>17.056169333000128</c:v>
                      </c:pt>
                      <c:pt idx="53">
                        <c:v>8.5659935169998711</c:v>
                      </c:pt>
                      <c:pt idx="54">
                        <c:v>8.7150708450003194</c:v>
                      </c:pt>
                      <c:pt idx="55">
                        <c:v>23.204676618999905</c:v>
                      </c:pt>
                      <c:pt idx="56">
                        <c:v>39.840101706000098</c:v>
                      </c:pt>
                      <c:pt idx="57">
                        <c:v>65.46663626799949</c:v>
                      </c:pt>
                      <c:pt idx="58">
                        <c:v>80.269162910000162</c:v>
                      </c:pt>
                      <c:pt idx="59">
                        <c:v>69.774242760000163</c:v>
                      </c:pt>
                      <c:pt idx="60">
                        <c:v>75.411421887000188</c:v>
                      </c:pt>
                      <c:pt idx="61">
                        <c:v>67.623222477999647</c:v>
                      </c:pt>
                      <c:pt idx="62">
                        <c:v>54.678681329000064</c:v>
                      </c:pt>
                      <c:pt idx="63">
                        <c:v>35.587273170999936</c:v>
                      </c:pt>
                      <c:pt idx="64">
                        <c:v>20.691563991000258</c:v>
                      </c:pt>
                      <c:pt idx="65">
                        <c:v>9.3491102469995511</c:v>
                      </c:pt>
                      <c:pt idx="66">
                        <c:v>8.5668339310000956</c:v>
                      </c:pt>
                      <c:pt idx="67">
                        <c:v>28.629161416999871</c:v>
                      </c:pt>
                      <c:pt idx="68">
                        <c:v>47.066680926000416</c:v>
                      </c:pt>
                      <c:pt idx="69">
                        <c:v>62.523173599999993</c:v>
                      </c:pt>
                      <c:pt idx="70">
                        <c:v>58.130707608000122</c:v>
                      </c:pt>
                      <c:pt idx="71">
                        <c:v>84.866523637000199</c:v>
                      </c:pt>
                      <c:pt idx="72">
                        <c:v>76.038299353999264</c:v>
                      </c:pt>
                      <c:pt idx="73">
                        <c:v>65.346649022000349</c:v>
                      </c:pt>
                      <c:pt idx="74">
                        <c:v>47.269415658999741</c:v>
                      </c:pt>
                      <c:pt idx="75">
                        <c:v>35.728908426000416</c:v>
                      </c:pt>
                      <c:pt idx="76">
                        <c:v>13.595978500999617</c:v>
                      </c:pt>
                      <c:pt idx="77">
                        <c:v>11.053738959000544</c:v>
                      </c:pt>
                      <c:pt idx="78">
                        <c:v>15.105277720999936</c:v>
                      </c:pt>
                      <c:pt idx="79">
                        <c:v>0</c:v>
                      </c:pt>
                      <c:pt idx="80">
                        <c:v>74.776851602999642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E35-4B16-97A2-8A30F6FD474F}"/>
                  </c:ext>
                </c:extLst>
              </c15:ser>
            </c15:filteredLineSeries>
          </c:ext>
        </c:extLst>
      </c:lineChart>
      <c:catAx>
        <c:axId val="6947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66040"/>
        <c:crosses val="autoZero"/>
        <c:auto val="1"/>
        <c:lblAlgn val="ctr"/>
        <c:lblOffset val="100"/>
        <c:noMultiLvlLbl val="0"/>
      </c:catAx>
      <c:valAx>
        <c:axId val="69476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6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62040973437884E-2"/>
          <c:y val="0.10836153635980277"/>
          <c:w val="0.91315531879943312"/>
          <c:h val="0.51004505620451834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MesiaceDodávky!$E$1</c:f>
              <c:strCache>
                <c:ptCount val="1"/>
                <c:pt idx="0">
                  <c:v>Výroba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MesiaceDodávky!$A$2:$A$96</c15:sqref>
                  </c15:fullRef>
                </c:ext>
              </c:extLst>
              <c:f>MesiaceDodávky!$A$4:$A$96</c:f>
              <c:strCache>
                <c:ptCount val="93"/>
                <c:pt idx="0">
                  <c:v>31/7/2013</c:v>
                </c:pt>
                <c:pt idx="1">
                  <c:v>1/8/2013</c:v>
                </c:pt>
                <c:pt idx="2">
                  <c:v>1/9/2013</c:v>
                </c:pt>
                <c:pt idx="3">
                  <c:v>1/10/2013</c:v>
                </c:pt>
                <c:pt idx="4">
                  <c:v>1/11/2013</c:v>
                </c:pt>
                <c:pt idx="5">
                  <c:v>1/12/2013</c:v>
                </c:pt>
                <c:pt idx="6">
                  <c:v>1/1/2014</c:v>
                </c:pt>
                <c:pt idx="7">
                  <c:v>1/2/2014</c:v>
                </c:pt>
                <c:pt idx="8">
                  <c:v>1/3/2014</c:v>
                </c:pt>
                <c:pt idx="9">
                  <c:v>1/4/2014</c:v>
                </c:pt>
                <c:pt idx="10">
                  <c:v>1/5/2014</c:v>
                </c:pt>
                <c:pt idx="11">
                  <c:v>1/6/2014</c:v>
                </c:pt>
                <c:pt idx="12">
                  <c:v>1/7/2014</c:v>
                </c:pt>
                <c:pt idx="13">
                  <c:v>1/8/2014</c:v>
                </c:pt>
                <c:pt idx="14">
                  <c:v>1/9/2014</c:v>
                </c:pt>
                <c:pt idx="15">
                  <c:v>1/10/2014</c:v>
                </c:pt>
                <c:pt idx="16">
                  <c:v>1/11/2014</c:v>
                </c:pt>
                <c:pt idx="17">
                  <c:v>1/12/2014</c:v>
                </c:pt>
                <c:pt idx="18">
                  <c:v>1/1/2015</c:v>
                </c:pt>
                <c:pt idx="19">
                  <c:v>1/2/2015</c:v>
                </c:pt>
                <c:pt idx="20">
                  <c:v>1/3/2015</c:v>
                </c:pt>
                <c:pt idx="21">
                  <c:v>1/4/2015</c:v>
                </c:pt>
                <c:pt idx="22">
                  <c:v>1/5/2015</c:v>
                </c:pt>
                <c:pt idx="23">
                  <c:v>1/6/2015</c:v>
                </c:pt>
                <c:pt idx="24">
                  <c:v>1/7/2015</c:v>
                </c:pt>
                <c:pt idx="25">
                  <c:v>1/8/2015</c:v>
                </c:pt>
                <c:pt idx="26">
                  <c:v>1/9/2015</c:v>
                </c:pt>
                <c:pt idx="27">
                  <c:v>1/10/2015</c:v>
                </c:pt>
                <c:pt idx="28">
                  <c:v>1/11/2015</c:v>
                </c:pt>
                <c:pt idx="29">
                  <c:v>1/12/2015</c:v>
                </c:pt>
                <c:pt idx="30">
                  <c:v>1/1/2016</c:v>
                </c:pt>
                <c:pt idx="31">
                  <c:v>1/2/2016</c:v>
                </c:pt>
                <c:pt idx="32">
                  <c:v>1/3/2016</c:v>
                </c:pt>
                <c:pt idx="33">
                  <c:v>1/4/2016</c:v>
                </c:pt>
                <c:pt idx="34">
                  <c:v>1/5/2016</c:v>
                </c:pt>
                <c:pt idx="35">
                  <c:v>1/6/2016</c:v>
                </c:pt>
                <c:pt idx="36">
                  <c:v>1/7/2016</c:v>
                </c:pt>
                <c:pt idx="37">
                  <c:v>1/8/2016</c:v>
                </c:pt>
                <c:pt idx="38">
                  <c:v>1/9/2016</c:v>
                </c:pt>
                <c:pt idx="39">
                  <c:v>1/10/2016</c:v>
                </c:pt>
                <c:pt idx="40">
                  <c:v>1/11/2016</c:v>
                </c:pt>
                <c:pt idx="41">
                  <c:v>1/12/2016</c:v>
                </c:pt>
                <c:pt idx="42">
                  <c:v>1/1/2017</c:v>
                </c:pt>
                <c:pt idx="43">
                  <c:v>1/2/2017</c:v>
                </c:pt>
                <c:pt idx="44">
                  <c:v>1/3/2017</c:v>
                </c:pt>
                <c:pt idx="45">
                  <c:v>apríl 17</c:v>
                </c:pt>
                <c:pt idx="46">
                  <c:v>2/5/2017</c:v>
                </c:pt>
                <c:pt idx="47">
                  <c:v>jún 17</c:v>
                </c:pt>
                <c:pt idx="48">
                  <c:v>júl 17</c:v>
                </c:pt>
                <c:pt idx="49">
                  <c:v>17/8/2017</c:v>
                </c:pt>
                <c:pt idx="50">
                  <c:v>1/9/2017</c:v>
                </c:pt>
                <c:pt idx="51">
                  <c:v>1/10/2017</c:v>
                </c:pt>
                <c:pt idx="52">
                  <c:v>1/11/2017</c:v>
                </c:pt>
                <c:pt idx="53">
                  <c:v>1/12/2017</c:v>
                </c:pt>
                <c:pt idx="54">
                  <c:v>1/1/2018</c:v>
                </c:pt>
                <c:pt idx="55">
                  <c:v>1/2/2018</c:v>
                </c:pt>
                <c:pt idx="56">
                  <c:v>1/3/2018</c:v>
                </c:pt>
                <c:pt idx="57">
                  <c:v>1/4/2018</c:v>
                </c:pt>
                <c:pt idx="58">
                  <c:v>1/5/2018</c:v>
                </c:pt>
                <c:pt idx="59">
                  <c:v>1/6/2018</c:v>
                </c:pt>
                <c:pt idx="60">
                  <c:v>1/7/2018</c:v>
                </c:pt>
                <c:pt idx="61">
                  <c:v>1/8/2018</c:v>
                </c:pt>
                <c:pt idx="62">
                  <c:v>1/9/2018</c:v>
                </c:pt>
                <c:pt idx="63">
                  <c:v>1/10/2018</c:v>
                </c:pt>
                <c:pt idx="64">
                  <c:v>1/11/2018</c:v>
                </c:pt>
                <c:pt idx="65">
                  <c:v>1/12/2018</c:v>
                </c:pt>
                <c:pt idx="66">
                  <c:v>1/1/2019</c:v>
                </c:pt>
                <c:pt idx="67">
                  <c:v>1/2/2019</c:v>
                </c:pt>
                <c:pt idx="68">
                  <c:v>1/3/2019</c:v>
                </c:pt>
                <c:pt idx="69">
                  <c:v>1/4/2019</c:v>
                </c:pt>
                <c:pt idx="70">
                  <c:v>1/5/2019</c:v>
                </c:pt>
                <c:pt idx="71">
                  <c:v>1/6/2019</c:v>
                </c:pt>
                <c:pt idx="72">
                  <c:v>1/7/2019</c:v>
                </c:pt>
                <c:pt idx="73">
                  <c:v>1/8/2019</c:v>
                </c:pt>
                <c:pt idx="74">
                  <c:v>1/9/2019</c:v>
                </c:pt>
                <c:pt idx="75">
                  <c:v>1/10/2019</c:v>
                </c:pt>
                <c:pt idx="76">
                  <c:v>1/11/2019</c:v>
                </c:pt>
                <c:pt idx="77">
                  <c:v>1/12/2019</c:v>
                </c:pt>
                <c:pt idx="78">
                  <c:v>1/1/2020</c:v>
                </c:pt>
                <c:pt idx="79">
                  <c:v>1/2/2020</c:v>
                </c:pt>
                <c:pt idx="80">
                  <c:v>1/3/2020</c:v>
                </c:pt>
                <c:pt idx="81">
                  <c:v>1/4/2020</c:v>
                </c:pt>
                <c:pt idx="82">
                  <c:v>1/5/2020</c:v>
                </c:pt>
                <c:pt idx="83">
                  <c:v>1/6/2020</c:v>
                </c:pt>
                <c:pt idx="84">
                  <c:v>1/7/2020</c:v>
                </c:pt>
                <c:pt idx="85">
                  <c:v>1/8/2020</c:v>
                </c:pt>
                <c:pt idx="86">
                  <c:v>1/9/2020</c:v>
                </c:pt>
                <c:pt idx="87">
                  <c:v>1/10/2020</c:v>
                </c:pt>
                <c:pt idx="88">
                  <c:v>1/11/2020</c:v>
                </c:pt>
                <c:pt idx="89">
                  <c:v>1/12/2020</c:v>
                </c:pt>
                <c:pt idx="90">
                  <c:v>1/1/2021</c:v>
                </c:pt>
                <c:pt idx="91">
                  <c:v>1/2/2021</c:v>
                </c:pt>
                <c:pt idx="92">
                  <c:v>1/3/2021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MesiaceDodávky!$E$2:$E$96</c15:sqref>
                  </c15:fullRef>
                </c:ext>
              </c:extLst>
              <c:f>MesiaceDodávky!$E$4:$E$96</c:f>
              <c:numCache>
                <c:formatCode>General</c:formatCode>
                <c:ptCount val="93"/>
                <c:pt idx="0">
                  <c:v>629.53</c:v>
                </c:pt>
                <c:pt idx="1">
                  <c:v>501.55999999999995</c:v>
                </c:pt>
                <c:pt idx="2">
                  <c:v>311.09000000000015</c:v>
                </c:pt>
                <c:pt idx="3">
                  <c:v>238.02999999999975</c:v>
                </c:pt>
                <c:pt idx="4">
                  <c:v>82.140000000000327</c:v>
                </c:pt>
                <c:pt idx="5">
                  <c:v>59.139999999999873</c:v>
                </c:pt>
                <c:pt idx="6">
                  <c:v>70.019999999999982</c:v>
                </c:pt>
                <c:pt idx="7">
                  <c:v>136.48000000000002</c:v>
                </c:pt>
                <c:pt idx="8">
                  <c:v>330.38999999999987</c:v>
                </c:pt>
                <c:pt idx="9">
                  <c:v>382.98</c:v>
                </c:pt>
                <c:pt idx="10">
                  <c:v>484.34000000000015</c:v>
                </c:pt>
                <c:pt idx="11">
                  <c:v>472.61999999999989</c:v>
                </c:pt>
                <c:pt idx="12">
                  <c:v>611.32999999999993</c:v>
                </c:pt>
                <c:pt idx="13">
                  <c:v>386.26000000000022</c:v>
                </c:pt>
                <c:pt idx="14">
                  <c:v>288.47999999999956</c:v>
                </c:pt>
                <c:pt idx="15">
                  <c:v>186.11999999999989</c:v>
                </c:pt>
                <c:pt idx="16">
                  <c:v>87.970000000000255</c:v>
                </c:pt>
                <c:pt idx="17">
                  <c:v>58.880000000000109</c:v>
                </c:pt>
                <c:pt idx="18">
                  <c:v>38.960000000000036</c:v>
                </c:pt>
                <c:pt idx="19">
                  <c:v>58.630000000000109</c:v>
                </c:pt>
                <c:pt idx="20">
                  <c:v>266.9399999999996</c:v>
                </c:pt>
                <c:pt idx="21">
                  <c:v>424.92000000000007</c:v>
                </c:pt>
                <c:pt idx="22">
                  <c:v>434.80000000000109</c:v>
                </c:pt>
                <c:pt idx="23">
                  <c:v>490.23999999999978</c:v>
                </c:pt>
                <c:pt idx="24">
                  <c:v>543.09000000000015</c:v>
                </c:pt>
                <c:pt idx="25">
                  <c:v>467.27999999999884</c:v>
                </c:pt>
                <c:pt idx="26">
                  <c:v>290.42000000000007</c:v>
                </c:pt>
                <c:pt idx="27">
                  <c:v>162.11000000000058</c:v>
                </c:pt>
                <c:pt idx="28">
                  <c:v>104.36999999999898</c:v>
                </c:pt>
                <c:pt idx="29">
                  <c:v>50.909999999999854</c:v>
                </c:pt>
                <c:pt idx="30">
                  <c:v>47.270000000000437</c:v>
                </c:pt>
                <c:pt idx="31">
                  <c:v>98.850000000000364</c:v>
                </c:pt>
                <c:pt idx="32">
                  <c:v>243</c:v>
                </c:pt>
                <c:pt idx="33">
                  <c:v>380.77000000000044</c:v>
                </c:pt>
                <c:pt idx="34">
                  <c:v>464.01000000000022</c:v>
                </c:pt>
                <c:pt idx="35">
                  <c:v>487.85999999999876</c:v>
                </c:pt>
                <c:pt idx="36">
                  <c:v>476.28000000000065</c:v>
                </c:pt>
                <c:pt idx="37">
                  <c:v>425.73999999999978</c:v>
                </c:pt>
                <c:pt idx="38">
                  <c:v>342.14999999999964</c:v>
                </c:pt>
                <c:pt idx="39">
                  <c:v>142.15000000000146</c:v>
                </c:pt>
                <c:pt idx="40">
                  <c:v>77.179999999998472</c:v>
                </c:pt>
                <c:pt idx="41">
                  <c:v>55.1200000000008</c:v>
                </c:pt>
                <c:pt idx="42">
                  <c:v>8.5900000000001455</c:v>
                </c:pt>
                <c:pt idx="43">
                  <c:v>107.86999999999898</c:v>
                </c:pt>
                <c:pt idx="44">
                  <c:v>293.47000000000116</c:v>
                </c:pt>
                <c:pt idx="45">
                  <c:v>311.14999999999964</c:v>
                </c:pt>
                <c:pt idx="46">
                  <c:v>490.17000000000007</c:v>
                </c:pt>
                <c:pt idx="47">
                  <c:v>544.10000000000036</c:v>
                </c:pt>
                <c:pt idx="48">
                  <c:v>468.79999999999927</c:v>
                </c:pt>
                <c:pt idx="49">
                  <c:v>512.84000000000015</c:v>
                </c:pt>
                <c:pt idx="50">
                  <c:v>262.39999999999964</c:v>
                </c:pt>
                <c:pt idx="51">
                  <c:v>181.90999999999985</c:v>
                </c:pt>
                <c:pt idx="52">
                  <c:v>98.610000000000582</c:v>
                </c:pt>
                <c:pt idx="53">
                  <c:v>44.889999999999418</c:v>
                </c:pt>
                <c:pt idx="54">
                  <c:v>44.650000000001455</c:v>
                </c:pt>
                <c:pt idx="55">
                  <c:v>141.22999999999956</c:v>
                </c:pt>
                <c:pt idx="56">
                  <c:v>248.02000000000044</c:v>
                </c:pt>
                <c:pt idx="57">
                  <c:v>463.55999999999767</c:v>
                </c:pt>
                <c:pt idx="58">
                  <c:v>576.70000000000073</c:v>
                </c:pt>
                <c:pt idx="59">
                  <c:v>510.20000000000073</c:v>
                </c:pt>
                <c:pt idx="60">
                  <c:v>552.79000000000087</c:v>
                </c:pt>
                <c:pt idx="61">
                  <c:v>502.2599999999984</c:v>
                </c:pt>
                <c:pt idx="62">
                  <c:v>387.93000000000029</c:v>
                </c:pt>
                <c:pt idx="63">
                  <c:v>230.06999999999971</c:v>
                </c:pt>
                <c:pt idx="64">
                  <c:v>122.47000000000116</c:v>
                </c:pt>
                <c:pt idx="65">
                  <c:v>47.989999999997963</c:v>
                </c:pt>
                <c:pt idx="66">
                  <c:v>46.270000000000437</c:v>
                </c:pt>
                <c:pt idx="67">
                  <c:v>176.88999999999942</c:v>
                </c:pt>
                <c:pt idx="68">
                  <c:v>302.42000000000189</c:v>
                </c:pt>
                <c:pt idx="69">
                  <c:v>430</c:v>
                </c:pt>
                <c:pt idx="70">
                  <c:v>395.36000000000058</c:v>
                </c:pt>
                <c:pt idx="71">
                  <c:v>634.29000000000087</c:v>
                </c:pt>
                <c:pt idx="72">
                  <c:v>555.17999999999665</c:v>
                </c:pt>
                <c:pt idx="73">
                  <c:v>482.7400000000016</c:v>
                </c:pt>
                <c:pt idx="74">
                  <c:v>329.02999999999884</c:v>
                </c:pt>
                <c:pt idx="75">
                  <c:v>228.42000000000189</c:v>
                </c:pt>
                <c:pt idx="76">
                  <c:v>74.169999999998254</c:v>
                </c:pt>
                <c:pt idx="77">
                  <c:v>58.030000000002474</c:v>
                </c:pt>
                <c:pt idx="78">
                  <c:v>80.569999999999709</c:v>
                </c:pt>
                <c:pt idx="79">
                  <c:v>0</c:v>
                </c:pt>
                <c:pt idx="80">
                  <c:v>476.5099999999984</c:v>
                </c:pt>
                <c:pt idx="81">
                  <c:v>517.79999999999927</c:v>
                </c:pt>
                <c:pt idx="82">
                  <c:v>25533.84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5-4148-A602-DA75B8764208}"/>
            </c:ext>
          </c:extLst>
        </c:ser>
        <c:ser>
          <c:idx val="5"/>
          <c:order val="5"/>
          <c:tx>
            <c:strRef>
              <c:f>MesiaceDodávky!$G$1</c:f>
              <c:strCache>
                <c:ptCount val="1"/>
                <c:pt idx="0">
                  <c:v>Ost.vlastná spotreba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MesiaceDodávky!$A$2:$A$96</c15:sqref>
                  </c15:fullRef>
                </c:ext>
              </c:extLst>
              <c:f>MesiaceDodávky!$A$4:$A$96</c:f>
              <c:strCache>
                <c:ptCount val="93"/>
                <c:pt idx="0">
                  <c:v>31/7/2013</c:v>
                </c:pt>
                <c:pt idx="1">
                  <c:v>1/8/2013</c:v>
                </c:pt>
                <c:pt idx="2">
                  <c:v>1/9/2013</c:v>
                </c:pt>
                <c:pt idx="3">
                  <c:v>1/10/2013</c:v>
                </c:pt>
                <c:pt idx="4">
                  <c:v>1/11/2013</c:v>
                </c:pt>
                <c:pt idx="5">
                  <c:v>1/12/2013</c:v>
                </c:pt>
                <c:pt idx="6">
                  <c:v>1/1/2014</c:v>
                </c:pt>
                <c:pt idx="7">
                  <c:v>1/2/2014</c:v>
                </c:pt>
                <c:pt idx="8">
                  <c:v>1/3/2014</c:v>
                </c:pt>
                <c:pt idx="9">
                  <c:v>1/4/2014</c:v>
                </c:pt>
                <c:pt idx="10">
                  <c:v>1/5/2014</c:v>
                </c:pt>
                <c:pt idx="11">
                  <c:v>1/6/2014</c:v>
                </c:pt>
                <c:pt idx="12">
                  <c:v>1/7/2014</c:v>
                </c:pt>
                <c:pt idx="13">
                  <c:v>1/8/2014</c:v>
                </c:pt>
                <c:pt idx="14">
                  <c:v>1/9/2014</c:v>
                </c:pt>
                <c:pt idx="15">
                  <c:v>1/10/2014</c:v>
                </c:pt>
                <c:pt idx="16">
                  <c:v>1/11/2014</c:v>
                </c:pt>
                <c:pt idx="17">
                  <c:v>1/12/2014</c:v>
                </c:pt>
                <c:pt idx="18">
                  <c:v>1/1/2015</c:v>
                </c:pt>
                <c:pt idx="19">
                  <c:v>1/2/2015</c:v>
                </c:pt>
                <c:pt idx="20">
                  <c:v>1/3/2015</c:v>
                </c:pt>
                <c:pt idx="21">
                  <c:v>1/4/2015</c:v>
                </c:pt>
                <c:pt idx="22">
                  <c:v>1/5/2015</c:v>
                </c:pt>
                <c:pt idx="23">
                  <c:v>1/6/2015</c:v>
                </c:pt>
                <c:pt idx="24">
                  <c:v>1/7/2015</c:v>
                </c:pt>
                <c:pt idx="25">
                  <c:v>1/8/2015</c:v>
                </c:pt>
                <c:pt idx="26">
                  <c:v>1/9/2015</c:v>
                </c:pt>
                <c:pt idx="27">
                  <c:v>1/10/2015</c:v>
                </c:pt>
                <c:pt idx="28">
                  <c:v>1/11/2015</c:v>
                </c:pt>
                <c:pt idx="29">
                  <c:v>1/12/2015</c:v>
                </c:pt>
                <c:pt idx="30">
                  <c:v>1/1/2016</c:v>
                </c:pt>
                <c:pt idx="31">
                  <c:v>1/2/2016</c:v>
                </c:pt>
                <c:pt idx="32">
                  <c:v>1/3/2016</c:v>
                </c:pt>
                <c:pt idx="33">
                  <c:v>1/4/2016</c:v>
                </c:pt>
                <c:pt idx="34">
                  <c:v>1/5/2016</c:v>
                </c:pt>
                <c:pt idx="35">
                  <c:v>1/6/2016</c:v>
                </c:pt>
                <c:pt idx="36">
                  <c:v>1/7/2016</c:v>
                </c:pt>
                <c:pt idx="37">
                  <c:v>1/8/2016</c:v>
                </c:pt>
                <c:pt idx="38">
                  <c:v>1/9/2016</c:v>
                </c:pt>
                <c:pt idx="39">
                  <c:v>1/10/2016</c:v>
                </c:pt>
                <c:pt idx="40">
                  <c:v>1/11/2016</c:v>
                </c:pt>
                <c:pt idx="41">
                  <c:v>1/12/2016</c:v>
                </c:pt>
                <c:pt idx="42">
                  <c:v>1/1/2017</c:v>
                </c:pt>
                <c:pt idx="43">
                  <c:v>1/2/2017</c:v>
                </c:pt>
                <c:pt idx="44">
                  <c:v>1/3/2017</c:v>
                </c:pt>
                <c:pt idx="45">
                  <c:v>apríl 17</c:v>
                </c:pt>
                <c:pt idx="46">
                  <c:v>2/5/2017</c:v>
                </c:pt>
                <c:pt idx="47">
                  <c:v>jún 17</c:v>
                </c:pt>
                <c:pt idx="48">
                  <c:v>júl 17</c:v>
                </c:pt>
                <c:pt idx="49">
                  <c:v>17/8/2017</c:v>
                </c:pt>
                <c:pt idx="50">
                  <c:v>1/9/2017</c:v>
                </c:pt>
                <c:pt idx="51">
                  <c:v>1/10/2017</c:v>
                </c:pt>
                <c:pt idx="52">
                  <c:v>1/11/2017</c:v>
                </c:pt>
                <c:pt idx="53">
                  <c:v>1/12/2017</c:v>
                </c:pt>
                <c:pt idx="54">
                  <c:v>1/1/2018</c:v>
                </c:pt>
                <c:pt idx="55">
                  <c:v>1/2/2018</c:v>
                </c:pt>
                <c:pt idx="56">
                  <c:v>1/3/2018</c:v>
                </c:pt>
                <c:pt idx="57">
                  <c:v>1/4/2018</c:v>
                </c:pt>
                <c:pt idx="58">
                  <c:v>1/5/2018</c:v>
                </c:pt>
                <c:pt idx="59">
                  <c:v>1/6/2018</c:v>
                </c:pt>
                <c:pt idx="60">
                  <c:v>1/7/2018</c:v>
                </c:pt>
                <c:pt idx="61">
                  <c:v>1/8/2018</c:v>
                </c:pt>
                <c:pt idx="62">
                  <c:v>1/9/2018</c:v>
                </c:pt>
                <c:pt idx="63">
                  <c:v>1/10/2018</c:v>
                </c:pt>
                <c:pt idx="64">
                  <c:v>1/11/2018</c:v>
                </c:pt>
                <c:pt idx="65">
                  <c:v>1/12/2018</c:v>
                </c:pt>
                <c:pt idx="66">
                  <c:v>1/1/2019</c:v>
                </c:pt>
                <c:pt idx="67">
                  <c:v>1/2/2019</c:v>
                </c:pt>
                <c:pt idx="68">
                  <c:v>1/3/2019</c:v>
                </c:pt>
                <c:pt idx="69">
                  <c:v>1/4/2019</c:v>
                </c:pt>
                <c:pt idx="70">
                  <c:v>1/5/2019</c:v>
                </c:pt>
                <c:pt idx="71">
                  <c:v>1/6/2019</c:v>
                </c:pt>
                <c:pt idx="72">
                  <c:v>1/7/2019</c:v>
                </c:pt>
                <c:pt idx="73">
                  <c:v>1/8/2019</c:v>
                </c:pt>
                <c:pt idx="74">
                  <c:v>1/9/2019</c:v>
                </c:pt>
                <c:pt idx="75">
                  <c:v>1/10/2019</c:v>
                </c:pt>
                <c:pt idx="76">
                  <c:v>1/11/2019</c:v>
                </c:pt>
                <c:pt idx="77">
                  <c:v>1/12/2019</c:v>
                </c:pt>
                <c:pt idx="78">
                  <c:v>1/1/2020</c:v>
                </c:pt>
                <c:pt idx="79">
                  <c:v>1/2/2020</c:v>
                </c:pt>
                <c:pt idx="80">
                  <c:v>1/3/2020</c:v>
                </c:pt>
                <c:pt idx="81">
                  <c:v>1/4/2020</c:v>
                </c:pt>
                <c:pt idx="82">
                  <c:v>1/5/2020</c:v>
                </c:pt>
                <c:pt idx="83">
                  <c:v>1/6/2020</c:v>
                </c:pt>
                <c:pt idx="84">
                  <c:v>1/7/2020</c:v>
                </c:pt>
                <c:pt idx="85">
                  <c:v>1/8/2020</c:v>
                </c:pt>
                <c:pt idx="86">
                  <c:v>1/9/2020</c:v>
                </c:pt>
                <c:pt idx="87">
                  <c:v>1/10/2020</c:v>
                </c:pt>
                <c:pt idx="88">
                  <c:v>1/11/2020</c:v>
                </c:pt>
                <c:pt idx="89">
                  <c:v>1/12/2020</c:v>
                </c:pt>
                <c:pt idx="90">
                  <c:v>1/1/2021</c:v>
                </c:pt>
                <c:pt idx="91">
                  <c:v>1/2/2021</c:v>
                </c:pt>
                <c:pt idx="92">
                  <c:v>1/3/2021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MesiaceDodávky!$G$2:$G$96</c15:sqref>
                  </c15:fullRef>
                </c:ext>
              </c:extLst>
              <c:f>MesiaceDodávky!$G$4:$G$96</c:f>
              <c:numCache>
                <c:formatCode>General</c:formatCode>
                <c:ptCount val="93"/>
                <c:pt idx="0">
                  <c:v>113.52999999999997</c:v>
                </c:pt>
                <c:pt idx="1">
                  <c:v>115.55999999999995</c:v>
                </c:pt>
                <c:pt idx="2">
                  <c:v>100.09000000000015</c:v>
                </c:pt>
                <c:pt idx="3">
                  <c:v>90.029999999999745</c:v>
                </c:pt>
                <c:pt idx="4">
                  <c:v>55.140000000000327</c:v>
                </c:pt>
                <c:pt idx="5">
                  <c:v>43.139999999999873</c:v>
                </c:pt>
                <c:pt idx="6">
                  <c:v>50.019999999999982</c:v>
                </c:pt>
                <c:pt idx="7">
                  <c:v>72.480000000000018</c:v>
                </c:pt>
                <c:pt idx="8">
                  <c:v>110.38999999999987</c:v>
                </c:pt>
                <c:pt idx="9">
                  <c:v>125.98000000000002</c:v>
                </c:pt>
                <c:pt idx="10">
                  <c:v>128.34000000000015</c:v>
                </c:pt>
                <c:pt idx="11">
                  <c:v>10.619999999999891</c:v>
                </c:pt>
                <c:pt idx="12">
                  <c:v>190.32999999999993</c:v>
                </c:pt>
                <c:pt idx="13">
                  <c:v>97.260000000000218</c:v>
                </c:pt>
                <c:pt idx="14">
                  <c:v>78.479999999999563</c:v>
                </c:pt>
                <c:pt idx="15">
                  <c:v>79.119999999999891</c:v>
                </c:pt>
                <c:pt idx="16">
                  <c:v>57.970000000000255</c:v>
                </c:pt>
                <c:pt idx="17">
                  <c:v>43.880000000000109</c:v>
                </c:pt>
                <c:pt idx="18">
                  <c:v>28.960000000000036</c:v>
                </c:pt>
                <c:pt idx="19">
                  <c:v>35.630000000000109</c:v>
                </c:pt>
                <c:pt idx="20">
                  <c:v>101.9399999999996</c:v>
                </c:pt>
                <c:pt idx="21">
                  <c:v>117.92000000000007</c:v>
                </c:pt>
                <c:pt idx="22">
                  <c:v>109.80000000000109</c:v>
                </c:pt>
                <c:pt idx="23">
                  <c:v>74.239999999999782</c:v>
                </c:pt>
                <c:pt idx="24">
                  <c:v>80.090000000000146</c:v>
                </c:pt>
                <c:pt idx="25">
                  <c:v>86.279999999998836</c:v>
                </c:pt>
                <c:pt idx="26">
                  <c:v>67.420000000000073</c:v>
                </c:pt>
                <c:pt idx="27">
                  <c:v>70.110000000000582</c:v>
                </c:pt>
                <c:pt idx="28">
                  <c:v>53.369999999998981</c:v>
                </c:pt>
                <c:pt idx="29">
                  <c:v>38.909999999999854</c:v>
                </c:pt>
                <c:pt idx="30">
                  <c:v>34.270000000000437</c:v>
                </c:pt>
                <c:pt idx="31">
                  <c:v>60.850000000000364</c:v>
                </c:pt>
                <c:pt idx="32">
                  <c:v>99</c:v>
                </c:pt>
                <c:pt idx="33">
                  <c:v>114.77000000000044</c:v>
                </c:pt>
                <c:pt idx="34">
                  <c:v>98.010000000000218</c:v>
                </c:pt>
                <c:pt idx="35">
                  <c:v>105.85999999999876</c:v>
                </c:pt>
                <c:pt idx="36">
                  <c:v>97.280000000000655</c:v>
                </c:pt>
                <c:pt idx="37">
                  <c:v>83.739999999999782</c:v>
                </c:pt>
                <c:pt idx="38">
                  <c:v>91.149999999999636</c:v>
                </c:pt>
                <c:pt idx="39">
                  <c:v>78.150000000001455</c:v>
                </c:pt>
                <c:pt idx="40">
                  <c:v>51.179999999998472</c:v>
                </c:pt>
                <c:pt idx="41">
                  <c:v>40.1200000000008</c:v>
                </c:pt>
                <c:pt idx="42">
                  <c:v>7.5900000000001455</c:v>
                </c:pt>
                <c:pt idx="43">
                  <c:v>57.869999999998981</c:v>
                </c:pt>
                <c:pt idx="44">
                  <c:v>105.47000000000116</c:v>
                </c:pt>
                <c:pt idx="45">
                  <c:v>110.14999999999964</c:v>
                </c:pt>
                <c:pt idx="46">
                  <c:v>112.17000000000007</c:v>
                </c:pt>
                <c:pt idx="47">
                  <c:v>93.100000000000364</c:v>
                </c:pt>
                <c:pt idx="48">
                  <c:v>86.799999999999272</c:v>
                </c:pt>
                <c:pt idx="49">
                  <c:v>89.840000000000146</c:v>
                </c:pt>
                <c:pt idx="50">
                  <c:v>85.399999999999636</c:v>
                </c:pt>
                <c:pt idx="51">
                  <c:v>76.909999999999854</c:v>
                </c:pt>
                <c:pt idx="52">
                  <c:v>52.610000000000582</c:v>
                </c:pt>
                <c:pt idx="53">
                  <c:v>31.889999999999418</c:v>
                </c:pt>
                <c:pt idx="54">
                  <c:v>33.650000000001455</c:v>
                </c:pt>
                <c:pt idx="55">
                  <c:v>63.229999999999563</c:v>
                </c:pt>
                <c:pt idx="56">
                  <c:v>102.02000000000044</c:v>
                </c:pt>
                <c:pt idx="57">
                  <c:v>101.55999999999767</c:v>
                </c:pt>
                <c:pt idx="58">
                  <c:v>114.70000000000073</c:v>
                </c:pt>
                <c:pt idx="59">
                  <c:v>89.200000000000728</c:v>
                </c:pt>
                <c:pt idx="60">
                  <c:v>94.790000000000873</c:v>
                </c:pt>
                <c:pt idx="61">
                  <c:v>77.259999999998399</c:v>
                </c:pt>
                <c:pt idx="62">
                  <c:v>83.930000000000291</c:v>
                </c:pt>
                <c:pt idx="63">
                  <c:v>81.069999999999709</c:v>
                </c:pt>
                <c:pt idx="64">
                  <c:v>60.470000000001164</c:v>
                </c:pt>
                <c:pt idx="65">
                  <c:v>35.989999999997963</c:v>
                </c:pt>
                <c:pt idx="66">
                  <c:v>30.270000000000437</c:v>
                </c:pt>
                <c:pt idx="67">
                  <c:v>74.889999999999418</c:v>
                </c:pt>
                <c:pt idx="68">
                  <c:v>109.42000000000189</c:v>
                </c:pt>
                <c:pt idx="69">
                  <c:v>112</c:v>
                </c:pt>
                <c:pt idx="70">
                  <c:v>109.36000000000058</c:v>
                </c:pt>
                <c:pt idx="71">
                  <c:v>92.290000000000873</c:v>
                </c:pt>
                <c:pt idx="72">
                  <c:v>98.179999999996653</c:v>
                </c:pt>
                <c:pt idx="73">
                  <c:v>77.740000000001601</c:v>
                </c:pt>
                <c:pt idx="74">
                  <c:v>80.029999999998836</c:v>
                </c:pt>
                <c:pt idx="75">
                  <c:v>84.420000000001892</c:v>
                </c:pt>
                <c:pt idx="76">
                  <c:v>47.169999999998254</c:v>
                </c:pt>
                <c:pt idx="77">
                  <c:v>41.030000000002474</c:v>
                </c:pt>
                <c:pt idx="78">
                  <c:v>54.569999999999709</c:v>
                </c:pt>
                <c:pt idx="79">
                  <c:v>0</c:v>
                </c:pt>
                <c:pt idx="80">
                  <c:v>178.5099999999984</c:v>
                </c:pt>
                <c:pt idx="81">
                  <c:v>148.79999999999927</c:v>
                </c:pt>
                <c:pt idx="82">
                  <c:v>25533.84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535-4148-A602-DA75B8764208}"/>
            </c:ext>
          </c:extLst>
        </c:ser>
        <c:ser>
          <c:idx val="6"/>
          <c:order val="6"/>
          <c:tx>
            <c:strRef>
              <c:f>MesiaceDodávky!$H$1</c:f>
              <c:strCache>
                <c:ptCount val="1"/>
                <c:pt idx="0">
                  <c:v>Dodávka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MesiaceDodávky!$A$2:$A$96</c15:sqref>
                  </c15:fullRef>
                </c:ext>
              </c:extLst>
              <c:f>MesiaceDodávky!$A$4:$A$96</c:f>
              <c:strCache>
                <c:ptCount val="93"/>
                <c:pt idx="0">
                  <c:v>31/7/2013</c:v>
                </c:pt>
                <c:pt idx="1">
                  <c:v>1/8/2013</c:v>
                </c:pt>
                <c:pt idx="2">
                  <c:v>1/9/2013</c:v>
                </c:pt>
                <c:pt idx="3">
                  <c:v>1/10/2013</c:v>
                </c:pt>
                <c:pt idx="4">
                  <c:v>1/11/2013</c:v>
                </c:pt>
                <c:pt idx="5">
                  <c:v>1/12/2013</c:v>
                </c:pt>
                <c:pt idx="6">
                  <c:v>1/1/2014</c:v>
                </c:pt>
                <c:pt idx="7">
                  <c:v>1/2/2014</c:v>
                </c:pt>
                <c:pt idx="8">
                  <c:v>1/3/2014</c:v>
                </c:pt>
                <c:pt idx="9">
                  <c:v>1/4/2014</c:v>
                </c:pt>
                <c:pt idx="10">
                  <c:v>1/5/2014</c:v>
                </c:pt>
                <c:pt idx="11">
                  <c:v>1/6/2014</c:v>
                </c:pt>
                <c:pt idx="12">
                  <c:v>1/7/2014</c:v>
                </c:pt>
                <c:pt idx="13">
                  <c:v>1/8/2014</c:v>
                </c:pt>
                <c:pt idx="14">
                  <c:v>1/9/2014</c:v>
                </c:pt>
                <c:pt idx="15">
                  <c:v>1/10/2014</c:v>
                </c:pt>
                <c:pt idx="16">
                  <c:v>1/11/2014</c:v>
                </c:pt>
                <c:pt idx="17">
                  <c:v>1/12/2014</c:v>
                </c:pt>
                <c:pt idx="18">
                  <c:v>1/1/2015</c:v>
                </c:pt>
                <c:pt idx="19">
                  <c:v>1/2/2015</c:v>
                </c:pt>
                <c:pt idx="20">
                  <c:v>1/3/2015</c:v>
                </c:pt>
                <c:pt idx="21">
                  <c:v>1/4/2015</c:v>
                </c:pt>
                <c:pt idx="22">
                  <c:v>1/5/2015</c:v>
                </c:pt>
                <c:pt idx="23">
                  <c:v>1/6/2015</c:v>
                </c:pt>
                <c:pt idx="24">
                  <c:v>1/7/2015</c:v>
                </c:pt>
                <c:pt idx="25">
                  <c:v>1/8/2015</c:v>
                </c:pt>
                <c:pt idx="26">
                  <c:v>1/9/2015</c:v>
                </c:pt>
                <c:pt idx="27">
                  <c:v>1/10/2015</c:v>
                </c:pt>
                <c:pt idx="28">
                  <c:v>1/11/2015</c:v>
                </c:pt>
                <c:pt idx="29">
                  <c:v>1/12/2015</c:v>
                </c:pt>
                <c:pt idx="30">
                  <c:v>1/1/2016</c:v>
                </c:pt>
                <c:pt idx="31">
                  <c:v>1/2/2016</c:v>
                </c:pt>
                <c:pt idx="32">
                  <c:v>1/3/2016</c:v>
                </c:pt>
                <c:pt idx="33">
                  <c:v>1/4/2016</c:v>
                </c:pt>
                <c:pt idx="34">
                  <c:v>1/5/2016</c:v>
                </c:pt>
                <c:pt idx="35">
                  <c:v>1/6/2016</c:v>
                </c:pt>
                <c:pt idx="36">
                  <c:v>1/7/2016</c:v>
                </c:pt>
                <c:pt idx="37">
                  <c:v>1/8/2016</c:v>
                </c:pt>
                <c:pt idx="38">
                  <c:v>1/9/2016</c:v>
                </c:pt>
                <c:pt idx="39">
                  <c:v>1/10/2016</c:v>
                </c:pt>
                <c:pt idx="40">
                  <c:v>1/11/2016</c:v>
                </c:pt>
                <c:pt idx="41">
                  <c:v>1/12/2016</c:v>
                </c:pt>
                <c:pt idx="42">
                  <c:v>1/1/2017</c:v>
                </c:pt>
                <c:pt idx="43">
                  <c:v>1/2/2017</c:v>
                </c:pt>
                <c:pt idx="44">
                  <c:v>1/3/2017</c:v>
                </c:pt>
                <c:pt idx="45">
                  <c:v>apríl 17</c:v>
                </c:pt>
                <c:pt idx="46">
                  <c:v>2/5/2017</c:v>
                </c:pt>
                <c:pt idx="47">
                  <c:v>jún 17</c:v>
                </c:pt>
                <c:pt idx="48">
                  <c:v>júl 17</c:v>
                </c:pt>
                <c:pt idx="49">
                  <c:v>17/8/2017</c:v>
                </c:pt>
                <c:pt idx="50">
                  <c:v>1/9/2017</c:v>
                </c:pt>
                <c:pt idx="51">
                  <c:v>1/10/2017</c:v>
                </c:pt>
                <c:pt idx="52">
                  <c:v>1/11/2017</c:v>
                </c:pt>
                <c:pt idx="53">
                  <c:v>1/12/2017</c:v>
                </c:pt>
                <c:pt idx="54">
                  <c:v>1/1/2018</c:v>
                </c:pt>
                <c:pt idx="55">
                  <c:v>1/2/2018</c:v>
                </c:pt>
                <c:pt idx="56">
                  <c:v>1/3/2018</c:v>
                </c:pt>
                <c:pt idx="57">
                  <c:v>1/4/2018</c:v>
                </c:pt>
                <c:pt idx="58">
                  <c:v>1/5/2018</c:v>
                </c:pt>
                <c:pt idx="59">
                  <c:v>1/6/2018</c:v>
                </c:pt>
                <c:pt idx="60">
                  <c:v>1/7/2018</c:v>
                </c:pt>
                <c:pt idx="61">
                  <c:v>1/8/2018</c:v>
                </c:pt>
                <c:pt idx="62">
                  <c:v>1/9/2018</c:v>
                </c:pt>
                <c:pt idx="63">
                  <c:v>1/10/2018</c:v>
                </c:pt>
                <c:pt idx="64">
                  <c:v>1/11/2018</c:v>
                </c:pt>
                <c:pt idx="65">
                  <c:v>1/12/2018</c:v>
                </c:pt>
                <c:pt idx="66">
                  <c:v>1/1/2019</c:v>
                </c:pt>
                <c:pt idx="67">
                  <c:v>1/2/2019</c:v>
                </c:pt>
                <c:pt idx="68">
                  <c:v>1/3/2019</c:v>
                </c:pt>
                <c:pt idx="69">
                  <c:v>1/4/2019</c:v>
                </c:pt>
                <c:pt idx="70">
                  <c:v>1/5/2019</c:v>
                </c:pt>
                <c:pt idx="71">
                  <c:v>1/6/2019</c:v>
                </c:pt>
                <c:pt idx="72">
                  <c:v>1/7/2019</c:v>
                </c:pt>
                <c:pt idx="73">
                  <c:v>1/8/2019</c:v>
                </c:pt>
                <c:pt idx="74">
                  <c:v>1/9/2019</c:v>
                </c:pt>
                <c:pt idx="75">
                  <c:v>1/10/2019</c:v>
                </c:pt>
                <c:pt idx="76">
                  <c:v>1/11/2019</c:v>
                </c:pt>
                <c:pt idx="77">
                  <c:v>1/12/2019</c:v>
                </c:pt>
                <c:pt idx="78">
                  <c:v>1/1/2020</c:v>
                </c:pt>
                <c:pt idx="79">
                  <c:v>1/2/2020</c:v>
                </c:pt>
                <c:pt idx="80">
                  <c:v>1/3/2020</c:v>
                </c:pt>
                <c:pt idx="81">
                  <c:v>1/4/2020</c:v>
                </c:pt>
                <c:pt idx="82">
                  <c:v>1/5/2020</c:v>
                </c:pt>
                <c:pt idx="83">
                  <c:v>1/6/2020</c:v>
                </c:pt>
                <c:pt idx="84">
                  <c:v>1/7/2020</c:v>
                </c:pt>
                <c:pt idx="85">
                  <c:v>1/8/2020</c:v>
                </c:pt>
                <c:pt idx="86">
                  <c:v>1/9/2020</c:v>
                </c:pt>
                <c:pt idx="87">
                  <c:v>1/10/2020</c:v>
                </c:pt>
                <c:pt idx="88">
                  <c:v>1/11/2020</c:v>
                </c:pt>
                <c:pt idx="89">
                  <c:v>1/12/2020</c:v>
                </c:pt>
                <c:pt idx="90">
                  <c:v>1/1/2021</c:v>
                </c:pt>
                <c:pt idx="91">
                  <c:v>1/2/2021</c:v>
                </c:pt>
                <c:pt idx="92">
                  <c:v>1/3/2021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MesiaceDodávky!$H$2:$H$96</c15:sqref>
                  </c15:fullRef>
                </c:ext>
              </c:extLst>
              <c:f>MesiaceDodávky!$H$4:$H$96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216</c:v>
                </c:pt>
                <c:pt idx="33">
                  <c:v>165</c:v>
                </c:pt>
                <c:pt idx="34">
                  <c:v>149</c:v>
                </c:pt>
                <c:pt idx="35">
                  <c:v>131</c:v>
                </c:pt>
                <c:pt idx="36">
                  <c:v>129</c:v>
                </c:pt>
                <c:pt idx="37">
                  <c:v>109</c:v>
                </c:pt>
                <c:pt idx="38">
                  <c:v>155</c:v>
                </c:pt>
                <c:pt idx="39">
                  <c:v>246</c:v>
                </c:pt>
                <c:pt idx="40">
                  <c:v>287</c:v>
                </c:pt>
                <c:pt idx="41">
                  <c:v>305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94</c:v>
                </c:pt>
                <c:pt idx="49">
                  <c:v>108</c:v>
                </c:pt>
                <c:pt idx="50">
                  <c:v>170</c:v>
                </c:pt>
                <c:pt idx="51">
                  <c:v>207</c:v>
                </c:pt>
                <c:pt idx="52">
                  <c:v>255</c:v>
                </c:pt>
                <c:pt idx="53">
                  <c:v>307</c:v>
                </c:pt>
                <c:pt idx="54">
                  <c:v>267</c:v>
                </c:pt>
                <c:pt idx="55">
                  <c:v>208</c:v>
                </c:pt>
                <c:pt idx="56">
                  <c:v>201</c:v>
                </c:pt>
                <c:pt idx="57">
                  <c:v>135</c:v>
                </c:pt>
                <c:pt idx="58">
                  <c:v>118</c:v>
                </c:pt>
                <c:pt idx="59">
                  <c:v>88</c:v>
                </c:pt>
                <c:pt idx="60">
                  <c:v>74</c:v>
                </c:pt>
                <c:pt idx="61">
                  <c:v>81</c:v>
                </c:pt>
                <c:pt idx="62">
                  <c:v>114</c:v>
                </c:pt>
                <c:pt idx="63">
                  <c:v>183</c:v>
                </c:pt>
                <c:pt idx="64">
                  <c:v>238</c:v>
                </c:pt>
                <c:pt idx="65">
                  <c:v>318</c:v>
                </c:pt>
                <c:pt idx="66">
                  <c:v>318</c:v>
                </c:pt>
                <c:pt idx="67">
                  <c:v>210</c:v>
                </c:pt>
                <c:pt idx="68">
                  <c:v>196</c:v>
                </c:pt>
                <c:pt idx="69">
                  <c:v>154</c:v>
                </c:pt>
                <c:pt idx="70">
                  <c:v>149</c:v>
                </c:pt>
                <c:pt idx="71">
                  <c:v>72</c:v>
                </c:pt>
                <c:pt idx="72">
                  <c:v>86</c:v>
                </c:pt>
                <c:pt idx="73">
                  <c:v>75</c:v>
                </c:pt>
                <c:pt idx="74">
                  <c:v>112</c:v>
                </c:pt>
                <c:pt idx="75">
                  <c:v>206</c:v>
                </c:pt>
                <c:pt idx="76">
                  <c:v>259</c:v>
                </c:pt>
                <c:pt idx="77">
                  <c:v>278</c:v>
                </c:pt>
                <c:pt idx="78">
                  <c:v>282</c:v>
                </c:pt>
                <c:pt idx="79">
                  <c:v>0</c:v>
                </c:pt>
                <c:pt idx="80">
                  <c:v>348</c:v>
                </c:pt>
                <c:pt idx="81">
                  <c:v>149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0535-4148-A602-DA75B8764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4762432"/>
        <c:axId val="6947660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MesiaceDodávky!$B$1</c15:sqref>
                        </c15:formulaRef>
                      </c:ext>
                    </c:extLst>
                    <c:strCache>
                      <c:ptCount val="1"/>
                      <c:pt idx="0">
                        <c:v>Odpočet výroba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MesiaceDodávky!$A$2:$A$96</c15:sqref>
                        </c15:fullRef>
                        <c15:formulaRef>
                          <c15:sqref>MesiaceDodávky!$A$4:$A$96</c15:sqref>
                        </c15:formulaRef>
                      </c:ext>
                    </c:extLst>
                    <c:strCache>
                      <c:ptCount val="93"/>
                      <c:pt idx="0">
                        <c:v>31/7/2013</c:v>
                      </c:pt>
                      <c:pt idx="1">
                        <c:v>1/8/2013</c:v>
                      </c:pt>
                      <c:pt idx="2">
                        <c:v>1/9/2013</c:v>
                      </c:pt>
                      <c:pt idx="3">
                        <c:v>1/10/2013</c:v>
                      </c:pt>
                      <c:pt idx="4">
                        <c:v>1/11/2013</c:v>
                      </c:pt>
                      <c:pt idx="5">
                        <c:v>1/12/2013</c:v>
                      </c:pt>
                      <c:pt idx="6">
                        <c:v>1/1/2014</c:v>
                      </c:pt>
                      <c:pt idx="7">
                        <c:v>1/2/2014</c:v>
                      </c:pt>
                      <c:pt idx="8">
                        <c:v>1/3/2014</c:v>
                      </c:pt>
                      <c:pt idx="9">
                        <c:v>1/4/2014</c:v>
                      </c:pt>
                      <c:pt idx="10">
                        <c:v>1/5/2014</c:v>
                      </c:pt>
                      <c:pt idx="11">
                        <c:v>1/6/2014</c:v>
                      </c:pt>
                      <c:pt idx="12">
                        <c:v>1/7/2014</c:v>
                      </c:pt>
                      <c:pt idx="13">
                        <c:v>1/8/2014</c:v>
                      </c:pt>
                      <c:pt idx="14">
                        <c:v>1/9/2014</c:v>
                      </c:pt>
                      <c:pt idx="15">
                        <c:v>1/10/2014</c:v>
                      </c:pt>
                      <c:pt idx="16">
                        <c:v>1/11/2014</c:v>
                      </c:pt>
                      <c:pt idx="17">
                        <c:v>1/12/2014</c:v>
                      </c:pt>
                      <c:pt idx="18">
                        <c:v>1/1/2015</c:v>
                      </c:pt>
                      <c:pt idx="19">
                        <c:v>1/2/2015</c:v>
                      </c:pt>
                      <c:pt idx="20">
                        <c:v>1/3/2015</c:v>
                      </c:pt>
                      <c:pt idx="21">
                        <c:v>1/4/2015</c:v>
                      </c:pt>
                      <c:pt idx="22">
                        <c:v>1/5/2015</c:v>
                      </c:pt>
                      <c:pt idx="23">
                        <c:v>1/6/2015</c:v>
                      </c:pt>
                      <c:pt idx="24">
                        <c:v>1/7/2015</c:v>
                      </c:pt>
                      <c:pt idx="25">
                        <c:v>1/8/2015</c:v>
                      </c:pt>
                      <c:pt idx="26">
                        <c:v>1/9/2015</c:v>
                      </c:pt>
                      <c:pt idx="27">
                        <c:v>1/10/2015</c:v>
                      </c:pt>
                      <c:pt idx="28">
                        <c:v>1/11/2015</c:v>
                      </c:pt>
                      <c:pt idx="29">
                        <c:v>1/12/2015</c:v>
                      </c:pt>
                      <c:pt idx="30">
                        <c:v>1/1/2016</c:v>
                      </c:pt>
                      <c:pt idx="31">
                        <c:v>1/2/2016</c:v>
                      </c:pt>
                      <c:pt idx="32">
                        <c:v>1/3/2016</c:v>
                      </c:pt>
                      <c:pt idx="33">
                        <c:v>1/4/2016</c:v>
                      </c:pt>
                      <c:pt idx="34">
                        <c:v>1/5/2016</c:v>
                      </c:pt>
                      <c:pt idx="35">
                        <c:v>1/6/2016</c:v>
                      </c:pt>
                      <c:pt idx="36">
                        <c:v>1/7/2016</c:v>
                      </c:pt>
                      <c:pt idx="37">
                        <c:v>1/8/2016</c:v>
                      </c:pt>
                      <c:pt idx="38">
                        <c:v>1/9/2016</c:v>
                      </c:pt>
                      <c:pt idx="39">
                        <c:v>1/10/2016</c:v>
                      </c:pt>
                      <c:pt idx="40">
                        <c:v>1/11/2016</c:v>
                      </c:pt>
                      <c:pt idx="41">
                        <c:v>1/12/2016</c:v>
                      </c:pt>
                      <c:pt idx="42">
                        <c:v>1/1/2017</c:v>
                      </c:pt>
                      <c:pt idx="43">
                        <c:v>1/2/2017</c:v>
                      </c:pt>
                      <c:pt idx="44">
                        <c:v>1/3/2017</c:v>
                      </c:pt>
                      <c:pt idx="45">
                        <c:v>apríl 17</c:v>
                      </c:pt>
                      <c:pt idx="46">
                        <c:v>2/5/2017</c:v>
                      </c:pt>
                      <c:pt idx="47">
                        <c:v>jún 17</c:v>
                      </c:pt>
                      <c:pt idx="48">
                        <c:v>júl 17</c:v>
                      </c:pt>
                      <c:pt idx="49">
                        <c:v>17/8/2017</c:v>
                      </c:pt>
                      <c:pt idx="50">
                        <c:v>1/9/2017</c:v>
                      </c:pt>
                      <c:pt idx="51">
                        <c:v>1/10/2017</c:v>
                      </c:pt>
                      <c:pt idx="52">
                        <c:v>1/11/2017</c:v>
                      </c:pt>
                      <c:pt idx="53">
                        <c:v>1/12/2017</c:v>
                      </c:pt>
                      <c:pt idx="54">
                        <c:v>1/1/2018</c:v>
                      </c:pt>
                      <c:pt idx="55">
                        <c:v>1/2/2018</c:v>
                      </c:pt>
                      <c:pt idx="56">
                        <c:v>1/3/2018</c:v>
                      </c:pt>
                      <c:pt idx="57">
                        <c:v>1/4/2018</c:v>
                      </c:pt>
                      <c:pt idx="58">
                        <c:v>1/5/2018</c:v>
                      </c:pt>
                      <c:pt idx="59">
                        <c:v>1/6/2018</c:v>
                      </c:pt>
                      <c:pt idx="60">
                        <c:v>1/7/2018</c:v>
                      </c:pt>
                      <c:pt idx="61">
                        <c:v>1/8/2018</c:v>
                      </c:pt>
                      <c:pt idx="62">
                        <c:v>1/9/2018</c:v>
                      </c:pt>
                      <c:pt idx="63">
                        <c:v>1/10/2018</c:v>
                      </c:pt>
                      <c:pt idx="64">
                        <c:v>1/11/2018</c:v>
                      </c:pt>
                      <c:pt idx="65">
                        <c:v>1/12/2018</c:v>
                      </c:pt>
                      <c:pt idx="66">
                        <c:v>1/1/2019</c:v>
                      </c:pt>
                      <c:pt idx="67">
                        <c:v>1/2/2019</c:v>
                      </c:pt>
                      <c:pt idx="68">
                        <c:v>1/3/2019</c:v>
                      </c:pt>
                      <c:pt idx="69">
                        <c:v>1/4/2019</c:v>
                      </c:pt>
                      <c:pt idx="70">
                        <c:v>1/5/2019</c:v>
                      </c:pt>
                      <c:pt idx="71">
                        <c:v>1/6/2019</c:v>
                      </c:pt>
                      <c:pt idx="72">
                        <c:v>1/7/2019</c:v>
                      </c:pt>
                      <c:pt idx="73">
                        <c:v>1/8/2019</c:v>
                      </c:pt>
                      <c:pt idx="74">
                        <c:v>1/9/2019</c:v>
                      </c:pt>
                      <c:pt idx="75">
                        <c:v>1/10/2019</c:v>
                      </c:pt>
                      <c:pt idx="76">
                        <c:v>1/11/2019</c:v>
                      </c:pt>
                      <c:pt idx="77">
                        <c:v>1/12/2019</c:v>
                      </c:pt>
                      <c:pt idx="78">
                        <c:v>1/1/2020</c:v>
                      </c:pt>
                      <c:pt idx="79">
                        <c:v>1/2/2020</c:v>
                      </c:pt>
                      <c:pt idx="80">
                        <c:v>1/3/2020</c:v>
                      </c:pt>
                      <c:pt idx="81">
                        <c:v>1/4/2020</c:v>
                      </c:pt>
                      <c:pt idx="82">
                        <c:v>1/5/2020</c:v>
                      </c:pt>
                      <c:pt idx="83">
                        <c:v>1/6/2020</c:v>
                      </c:pt>
                      <c:pt idx="84">
                        <c:v>1/7/2020</c:v>
                      </c:pt>
                      <c:pt idx="85">
                        <c:v>1/8/2020</c:v>
                      </c:pt>
                      <c:pt idx="86">
                        <c:v>1/9/2020</c:v>
                      </c:pt>
                      <c:pt idx="87">
                        <c:v>1/10/2020</c:v>
                      </c:pt>
                      <c:pt idx="88">
                        <c:v>1/11/2020</c:v>
                      </c:pt>
                      <c:pt idx="89">
                        <c:v>1/12/2020</c:v>
                      </c:pt>
                      <c:pt idx="90">
                        <c:v>1/1/2021</c:v>
                      </c:pt>
                      <c:pt idx="91">
                        <c:v>1/2/2021</c:v>
                      </c:pt>
                      <c:pt idx="92">
                        <c:v>1/3/2021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MesiaceDodávky!$B$2:$B$96</c15:sqref>
                        </c15:fullRef>
                        <c15:formulaRef>
                          <c15:sqref>MesiaceDodávky!$B$4:$B$96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2338.21</c:v>
                      </c:pt>
                      <c:pt idx="1">
                        <c:v>2839.77</c:v>
                      </c:pt>
                      <c:pt idx="2">
                        <c:v>3150.86</c:v>
                      </c:pt>
                      <c:pt idx="3">
                        <c:v>3388.89</c:v>
                      </c:pt>
                      <c:pt idx="4">
                        <c:v>3471.03</c:v>
                      </c:pt>
                      <c:pt idx="5">
                        <c:v>3530.17</c:v>
                      </c:pt>
                      <c:pt idx="6">
                        <c:v>3600.19</c:v>
                      </c:pt>
                      <c:pt idx="7">
                        <c:v>3736.67</c:v>
                      </c:pt>
                      <c:pt idx="8">
                        <c:v>4067.06</c:v>
                      </c:pt>
                      <c:pt idx="9">
                        <c:v>4450.04</c:v>
                      </c:pt>
                      <c:pt idx="10">
                        <c:v>4934.38</c:v>
                      </c:pt>
                      <c:pt idx="11">
                        <c:v>5407</c:v>
                      </c:pt>
                      <c:pt idx="12">
                        <c:v>6018.33</c:v>
                      </c:pt>
                      <c:pt idx="13">
                        <c:v>6404.59</c:v>
                      </c:pt>
                      <c:pt idx="14">
                        <c:v>6693.07</c:v>
                      </c:pt>
                      <c:pt idx="15">
                        <c:v>6879.19</c:v>
                      </c:pt>
                      <c:pt idx="16">
                        <c:v>6967.16</c:v>
                      </c:pt>
                      <c:pt idx="17">
                        <c:v>7026.04</c:v>
                      </c:pt>
                      <c:pt idx="18">
                        <c:v>7065</c:v>
                      </c:pt>
                      <c:pt idx="19">
                        <c:v>7123.63</c:v>
                      </c:pt>
                      <c:pt idx="20">
                        <c:v>7390.57</c:v>
                      </c:pt>
                      <c:pt idx="21">
                        <c:v>7815.49</c:v>
                      </c:pt>
                      <c:pt idx="22">
                        <c:v>8250.2900000000009</c:v>
                      </c:pt>
                      <c:pt idx="23">
                        <c:v>8740.5300000000007</c:v>
                      </c:pt>
                      <c:pt idx="24">
                        <c:v>9283.6200000000008</c:v>
                      </c:pt>
                      <c:pt idx="25">
                        <c:v>9750.9</c:v>
                      </c:pt>
                      <c:pt idx="26">
                        <c:v>10041.32</c:v>
                      </c:pt>
                      <c:pt idx="27">
                        <c:v>10203.43</c:v>
                      </c:pt>
                      <c:pt idx="28">
                        <c:v>10307.799999999999</c:v>
                      </c:pt>
                      <c:pt idx="29">
                        <c:v>10358.709999999999</c:v>
                      </c:pt>
                      <c:pt idx="30">
                        <c:v>10405.98</c:v>
                      </c:pt>
                      <c:pt idx="31">
                        <c:v>10504.83</c:v>
                      </c:pt>
                      <c:pt idx="32">
                        <c:v>10747.83</c:v>
                      </c:pt>
                      <c:pt idx="33">
                        <c:v>11128.6</c:v>
                      </c:pt>
                      <c:pt idx="34">
                        <c:v>11592.61</c:v>
                      </c:pt>
                      <c:pt idx="35">
                        <c:v>12080.47</c:v>
                      </c:pt>
                      <c:pt idx="36">
                        <c:v>12556.75</c:v>
                      </c:pt>
                      <c:pt idx="37">
                        <c:v>12982.49</c:v>
                      </c:pt>
                      <c:pt idx="38">
                        <c:v>13324.64</c:v>
                      </c:pt>
                      <c:pt idx="39">
                        <c:v>13466.79</c:v>
                      </c:pt>
                      <c:pt idx="40">
                        <c:v>13543.97</c:v>
                      </c:pt>
                      <c:pt idx="41">
                        <c:v>13599.09</c:v>
                      </c:pt>
                      <c:pt idx="42">
                        <c:v>13607.68</c:v>
                      </c:pt>
                      <c:pt idx="43">
                        <c:v>13715.55</c:v>
                      </c:pt>
                      <c:pt idx="44">
                        <c:v>14009.02</c:v>
                      </c:pt>
                      <c:pt idx="45">
                        <c:v>14320.17</c:v>
                      </c:pt>
                      <c:pt idx="46">
                        <c:v>14810.34</c:v>
                      </c:pt>
                      <c:pt idx="47">
                        <c:v>15354.44</c:v>
                      </c:pt>
                      <c:pt idx="48">
                        <c:v>15823.24</c:v>
                      </c:pt>
                      <c:pt idx="49">
                        <c:v>16336.08</c:v>
                      </c:pt>
                      <c:pt idx="50">
                        <c:v>16598.48</c:v>
                      </c:pt>
                      <c:pt idx="51">
                        <c:v>16780.39</c:v>
                      </c:pt>
                      <c:pt idx="52">
                        <c:v>16879</c:v>
                      </c:pt>
                      <c:pt idx="53">
                        <c:v>16923.89</c:v>
                      </c:pt>
                      <c:pt idx="54">
                        <c:v>16968.54</c:v>
                      </c:pt>
                      <c:pt idx="55">
                        <c:v>17109.77</c:v>
                      </c:pt>
                      <c:pt idx="56">
                        <c:v>17357.79</c:v>
                      </c:pt>
                      <c:pt idx="57">
                        <c:v>17821.349999999999</c:v>
                      </c:pt>
                      <c:pt idx="58">
                        <c:v>18398.05</c:v>
                      </c:pt>
                      <c:pt idx="59">
                        <c:v>18908.25</c:v>
                      </c:pt>
                      <c:pt idx="60">
                        <c:v>19461.04</c:v>
                      </c:pt>
                      <c:pt idx="61">
                        <c:v>19963.3</c:v>
                      </c:pt>
                      <c:pt idx="62">
                        <c:v>20351.23</c:v>
                      </c:pt>
                      <c:pt idx="63">
                        <c:v>20581.3</c:v>
                      </c:pt>
                      <c:pt idx="64">
                        <c:v>20703.77</c:v>
                      </c:pt>
                      <c:pt idx="65">
                        <c:v>20751.759999999998</c:v>
                      </c:pt>
                      <c:pt idx="66">
                        <c:v>20798.03</c:v>
                      </c:pt>
                      <c:pt idx="67">
                        <c:v>20974.92</c:v>
                      </c:pt>
                      <c:pt idx="68">
                        <c:v>21277.34</c:v>
                      </c:pt>
                      <c:pt idx="69">
                        <c:v>21707.34</c:v>
                      </c:pt>
                      <c:pt idx="70">
                        <c:v>22102.7</c:v>
                      </c:pt>
                      <c:pt idx="71">
                        <c:v>22736.99</c:v>
                      </c:pt>
                      <c:pt idx="72">
                        <c:v>23292.17</c:v>
                      </c:pt>
                      <c:pt idx="73">
                        <c:v>23774.91</c:v>
                      </c:pt>
                      <c:pt idx="74">
                        <c:v>24103.94</c:v>
                      </c:pt>
                      <c:pt idx="75">
                        <c:v>24332.36</c:v>
                      </c:pt>
                      <c:pt idx="76">
                        <c:v>24406.53</c:v>
                      </c:pt>
                      <c:pt idx="77">
                        <c:v>24464.560000000001</c:v>
                      </c:pt>
                      <c:pt idx="78">
                        <c:v>24545.13</c:v>
                      </c:pt>
                      <c:pt idx="79">
                        <c:v>24545.13</c:v>
                      </c:pt>
                      <c:pt idx="80">
                        <c:v>25021.64</c:v>
                      </c:pt>
                      <c:pt idx="81">
                        <c:v>25539.439999999999</c:v>
                      </c:pt>
                      <c:pt idx="82">
                        <c:v>25539.439999999999</c:v>
                      </c:pt>
                      <c:pt idx="83">
                        <c:v>25539.439999999999</c:v>
                      </c:pt>
                      <c:pt idx="84">
                        <c:v>25539.439999999999</c:v>
                      </c:pt>
                      <c:pt idx="85">
                        <c:v>25539.439999999999</c:v>
                      </c:pt>
                      <c:pt idx="86">
                        <c:v>25539.439999999999</c:v>
                      </c:pt>
                      <c:pt idx="87">
                        <c:v>25539.439999999999</c:v>
                      </c:pt>
                      <c:pt idx="88">
                        <c:v>25539.439999999999</c:v>
                      </c:pt>
                      <c:pt idx="89">
                        <c:v>25539.439999999999</c:v>
                      </c:pt>
                      <c:pt idx="90">
                        <c:v>25539.439999999999</c:v>
                      </c:pt>
                      <c:pt idx="91">
                        <c:v>25539.439999999999</c:v>
                      </c:pt>
                      <c:pt idx="92">
                        <c:v>25539.439999999999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535-4148-A602-DA75B876420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MesiaceDodávky!$C$1</c15:sqref>
                        </c15:formulaRef>
                      </c:ext>
                    </c:extLst>
                    <c:strCache>
                      <c:ptCount val="1"/>
                      <c:pt idx="0">
                        <c:v>Odpočet straty-280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MesiaceDodávky!$A$2:$A$96</c15:sqref>
                        </c15:fullRef>
                        <c15:formulaRef>
                          <c15:sqref>MesiaceDodávky!$A$4:$A$96</c15:sqref>
                        </c15:formulaRef>
                      </c:ext>
                    </c:extLst>
                    <c:strCache>
                      <c:ptCount val="93"/>
                      <c:pt idx="0">
                        <c:v>31/7/2013</c:v>
                      </c:pt>
                      <c:pt idx="1">
                        <c:v>1/8/2013</c:v>
                      </c:pt>
                      <c:pt idx="2">
                        <c:v>1/9/2013</c:v>
                      </c:pt>
                      <c:pt idx="3">
                        <c:v>1/10/2013</c:v>
                      </c:pt>
                      <c:pt idx="4">
                        <c:v>1/11/2013</c:v>
                      </c:pt>
                      <c:pt idx="5">
                        <c:v>1/12/2013</c:v>
                      </c:pt>
                      <c:pt idx="6">
                        <c:v>1/1/2014</c:v>
                      </c:pt>
                      <c:pt idx="7">
                        <c:v>1/2/2014</c:v>
                      </c:pt>
                      <c:pt idx="8">
                        <c:v>1/3/2014</c:v>
                      </c:pt>
                      <c:pt idx="9">
                        <c:v>1/4/2014</c:v>
                      </c:pt>
                      <c:pt idx="10">
                        <c:v>1/5/2014</c:v>
                      </c:pt>
                      <c:pt idx="11">
                        <c:v>1/6/2014</c:v>
                      </c:pt>
                      <c:pt idx="12">
                        <c:v>1/7/2014</c:v>
                      </c:pt>
                      <c:pt idx="13">
                        <c:v>1/8/2014</c:v>
                      </c:pt>
                      <c:pt idx="14">
                        <c:v>1/9/2014</c:v>
                      </c:pt>
                      <c:pt idx="15">
                        <c:v>1/10/2014</c:v>
                      </c:pt>
                      <c:pt idx="16">
                        <c:v>1/11/2014</c:v>
                      </c:pt>
                      <c:pt idx="17">
                        <c:v>1/12/2014</c:v>
                      </c:pt>
                      <c:pt idx="18">
                        <c:v>1/1/2015</c:v>
                      </c:pt>
                      <c:pt idx="19">
                        <c:v>1/2/2015</c:v>
                      </c:pt>
                      <c:pt idx="20">
                        <c:v>1/3/2015</c:v>
                      </c:pt>
                      <c:pt idx="21">
                        <c:v>1/4/2015</c:v>
                      </c:pt>
                      <c:pt idx="22">
                        <c:v>1/5/2015</c:v>
                      </c:pt>
                      <c:pt idx="23">
                        <c:v>1/6/2015</c:v>
                      </c:pt>
                      <c:pt idx="24">
                        <c:v>1/7/2015</c:v>
                      </c:pt>
                      <c:pt idx="25">
                        <c:v>1/8/2015</c:v>
                      </c:pt>
                      <c:pt idx="26">
                        <c:v>1/9/2015</c:v>
                      </c:pt>
                      <c:pt idx="27">
                        <c:v>1/10/2015</c:v>
                      </c:pt>
                      <c:pt idx="28">
                        <c:v>1/11/2015</c:v>
                      </c:pt>
                      <c:pt idx="29">
                        <c:v>1/12/2015</c:v>
                      </c:pt>
                      <c:pt idx="30">
                        <c:v>1/1/2016</c:v>
                      </c:pt>
                      <c:pt idx="31">
                        <c:v>1/2/2016</c:v>
                      </c:pt>
                      <c:pt idx="32">
                        <c:v>1/3/2016</c:v>
                      </c:pt>
                      <c:pt idx="33">
                        <c:v>1/4/2016</c:v>
                      </c:pt>
                      <c:pt idx="34">
                        <c:v>1/5/2016</c:v>
                      </c:pt>
                      <c:pt idx="35">
                        <c:v>1/6/2016</c:v>
                      </c:pt>
                      <c:pt idx="36">
                        <c:v>1/7/2016</c:v>
                      </c:pt>
                      <c:pt idx="37">
                        <c:v>1/8/2016</c:v>
                      </c:pt>
                      <c:pt idx="38">
                        <c:v>1/9/2016</c:v>
                      </c:pt>
                      <c:pt idx="39">
                        <c:v>1/10/2016</c:v>
                      </c:pt>
                      <c:pt idx="40">
                        <c:v>1/11/2016</c:v>
                      </c:pt>
                      <c:pt idx="41">
                        <c:v>1/12/2016</c:v>
                      </c:pt>
                      <c:pt idx="42">
                        <c:v>1/1/2017</c:v>
                      </c:pt>
                      <c:pt idx="43">
                        <c:v>1/2/2017</c:v>
                      </c:pt>
                      <c:pt idx="44">
                        <c:v>1/3/2017</c:v>
                      </c:pt>
                      <c:pt idx="45">
                        <c:v>apríl 17</c:v>
                      </c:pt>
                      <c:pt idx="46">
                        <c:v>2/5/2017</c:v>
                      </c:pt>
                      <c:pt idx="47">
                        <c:v>jún 17</c:v>
                      </c:pt>
                      <c:pt idx="48">
                        <c:v>júl 17</c:v>
                      </c:pt>
                      <c:pt idx="49">
                        <c:v>17/8/2017</c:v>
                      </c:pt>
                      <c:pt idx="50">
                        <c:v>1/9/2017</c:v>
                      </c:pt>
                      <c:pt idx="51">
                        <c:v>1/10/2017</c:v>
                      </c:pt>
                      <c:pt idx="52">
                        <c:v>1/11/2017</c:v>
                      </c:pt>
                      <c:pt idx="53">
                        <c:v>1/12/2017</c:v>
                      </c:pt>
                      <c:pt idx="54">
                        <c:v>1/1/2018</c:v>
                      </c:pt>
                      <c:pt idx="55">
                        <c:v>1/2/2018</c:v>
                      </c:pt>
                      <c:pt idx="56">
                        <c:v>1/3/2018</c:v>
                      </c:pt>
                      <c:pt idx="57">
                        <c:v>1/4/2018</c:v>
                      </c:pt>
                      <c:pt idx="58">
                        <c:v>1/5/2018</c:v>
                      </c:pt>
                      <c:pt idx="59">
                        <c:v>1/6/2018</c:v>
                      </c:pt>
                      <c:pt idx="60">
                        <c:v>1/7/2018</c:v>
                      </c:pt>
                      <c:pt idx="61">
                        <c:v>1/8/2018</c:v>
                      </c:pt>
                      <c:pt idx="62">
                        <c:v>1/9/2018</c:v>
                      </c:pt>
                      <c:pt idx="63">
                        <c:v>1/10/2018</c:v>
                      </c:pt>
                      <c:pt idx="64">
                        <c:v>1/11/2018</c:v>
                      </c:pt>
                      <c:pt idx="65">
                        <c:v>1/12/2018</c:v>
                      </c:pt>
                      <c:pt idx="66">
                        <c:v>1/1/2019</c:v>
                      </c:pt>
                      <c:pt idx="67">
                        <c:v>1/2/2019</c:v>
                      </c:pt>
                      <c:pt idx="68">
                        <c:v>1/3/2019</c:v>
                      </c:pt>
                      <c:pt idx="69">
                        <c:v>1/4/2019</c:v>
                      </c:pt>
                      <c:pt idx="70">
                        <c:v>1/5/2019</c:v>
                      </c:pt>
                      <c:pt idx="71">
                        <c:v>1/6/2019</c:v>
                      </c:pt>
                      <c:pt idx="72">
                        <c:v>1/7/2019</c:v>
                      </c:pt>
                      <c:pt idx="73">
                        <c:v>1/8/2019</c:v>
                      </c:pt>
                      <c:pt idx="74">
                        <c:v>1/9/2019</c:v>
                      </c:pt>
                      <c:pt idx="75">
                        <c:v>1/10/2019</c:v>
                      </c:pt>
                      <c:pt idx="76">
                        <c:v>1/11/2019</c:v>
                      </c:pt>
                      <c:pt idx="77">
                        <c:v>1/12/2019</c:v>
                      </c:pt>
                      <c:pt idx="78">
                        <c:v>1/1/2020</c:v>
                      </c:pt>
                      <c:pt idx="79">
                        <c:v>1/2/2020</c:v>
                      </c:pt>
                      <c:pt idx="80">
                        <c:v>1/3/2020</c:v>
                      </c:pt>
                      <c:pt idx="81">
                        <c:v>1/4/2020</c:v>
                      </c:pt>
                      <c:pt idx="82">
                        <c:v>1/5/2020</c:v>
                      </c:pt>
                      <c:pt idx="83">
                        <c:v>1/6/2020</c:v>
                      </c:pt>
                      <c:pt idx="84">
                        <c:v>1/7/2020</c:v>
                      </c:pt>
                      <c:pt idx="85">
                        <c:v>1/8/2020</c:v>
                      </c:pt>
                      <c:pt idx="86">
                        <c:v>1/9/2020</c:v>
                      </c:pt>
                      <c:pt idx="87">
                        <c:v>1/10/2020</c:v>
                      </c:pt>
                      <c:pt idx="88">
                        <c:v>1/11/2020</c:v>
                      </c:pt>
                      <c:pt idx="89">
                        <c:v>1/12/2020</c:v>
                      </c:pt>
                      <c:pt idx="90">
                        <c:v>1/1/2021</c:v>
                      </c:pt>
                      <c:pt idx="91">
                        <c:v>1/2/2021</c:v>
                      </c:pt>
                      <c:pt idx="92">
                        <c:v>1/3/2021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MesiaceDodávky!$C$2:$C$96</c15:sqref>
                        </c15:fullRef>
                        <c15:formulaRef>
                          <c15:sqref>MesiaceDodávky!$C$4:$C$96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1720</c:v>
                      </c:pt>
                      <c:pt idx="1">
                        <c:v>2106</c:v>
                      </c:pt>
                      <c:pt idx="2">
                        <c:v>2317</c:v>
                      </c:pt>
                      <c:pt idx="3">
                        <c:v>2465</c:v>
                      </c:pt>
                      <c:pt idx="4">
                        <c:v>2492</c:v>
                      </c:pt>
                      <c:pt idx="5">
                        <c:v>2508</c:v>
                      </c:pt>
                      <c:pt idx="6">
                        <c:v>2528</c:v>
                      </c:pt>
                      <c:pt idx="7">
                        <c:v>2592</c:v>
                      </c:pt>
                      <c:pt idx="8">
                        <c:v>2812</c:v>
                      </c:pt>
                      <c:pt idx="9">
                        <c:v>3069</c:v>
                      </c:pt>
                      <c:pt idx="10">
                        <c:v>3425</c:v>
                      </c:pt>
                      <c:pt idx="11">
                        <c:v>3887</c:v>
                      </c:pt>
                      <c:pt idx="12">
                        <c:v>4308</c:v>
                      </c:pt>
                      <c:pt idx="13">
                        <c:v>4597</c:v>
                      </c:pt>
                      <c:pt idx="14">
                        <c:v>4807</c:v>
                      </c:pt>
                      <c:pt idx="15">
                        <c:v>4914</c:v>
                      </c:pt>
                      <c:pt idx="16">
                        <c:v>4944</c:v>
                      </c:pt>
                      <c:pt idx="17">
                        <c:v>4959</c:v>
                      </c:pt>
                      <c:pt idx="18">
                        <c:v>4969</c:v>
                      </c:pt>
                      <c:pt idx="19">
                        <c:v>4992</c:v>
                      </c:pt>
                      <c:pt idx="20">
                        <c:v>5157</c:v>
                      </c:pt>
                      <c:pt idx="21">
                        <c:v>5464</c:v>
                      </c:pt>
                      <c:pt idx="22">
                        <c:v>5789</c:v>
                      </c:pt>
                      <c:pt idx="23">
                        <c:v>6205</c:v>
                      </c:pt>
                      <c:pt idx="24">
                        <c:v>6668</c:v>
                      </c:pt>
                      <c:pt idx="25">
                        <c:v>7049</c:v>
                      </c:pt>
                      <c:pt idx="26">
                        <c:v>7272</c:v>
                      </c:pt>
                      <c:pt idx="27">
                        <c:v>7364</c:v>
                      </c:pt>
                      <c:pt idx="28">
                        <c:v>7415</c:v>
                      </c:pt>
                      <c:pt idx="29">
                        <c:v>7427</c:v>
                      </c:pt>
                      <c:pt idx="30">
                        <c:v>7440</c:v>
                      </c:pt>
                      <c:pt idx="31">
                        <c:v>7478</c:v>
                      </c:pt>
                      <c:pt idx="32">
                        <c:v>7622</c:v>
                      </c:pt>
                      <c:pt idx="33">
                        <c:v>7888</c:v>
                      </c:pt>
                      <c:pt idx="34">
                        <c:v>8254</c:v>
                      </c:pt>
                      <c:pt idx="35">
                        <c:v>8636</c:v>
                      </c:pt>
                      <c:pt idx="36">
                        <c:v>9015</c:v>
                      </c:pt>
                      <c:pt idx="37">
                        <c:v>9357</c:v>
                      </c:pt>
                      <c:pt idx="38">
                        <c:v>9608</c:v>
                      </c:pt>
                      <c:pt idx="39">
                        <c:v>9672</c:v>
                      </c:pt>
                      <c:pt idx="40">
                        <c:v>9698</c:v>
                      </c:pt>
                      <c:pt idx="41">
                        <c:v>9713</c:v>
                      </c:pt>
                      <c:pt idx="42">
                        <c:v>9714</c:v>
                      </c:pt>
                      <c:pt idx="43">
                        <c:v>9764</c:v>
                      </c:pt>
                      <c:pt idx="44">
                        <c:v>9952</c:v>
                      </c:pt>
                      <c:pt idx="45">
                        <c:v>10153</c:v>
                      </c:pt>
                      <c:pt idx="46">
                        <c:v>10531</c:v>
                      </c:pt>
                      <c:pt idx="47">
                        <c:v>10982</c:v>
                      </c:pt>
                      <c:pt idx="48">
                        <c:v>11364</c:v>
                      </c:pt>
                      <c:pt idx="49">
                        <c:v>11787</c:v>
                      </c:pt>
                      <c:pt idx="50">
                        <c:v>11964</c:v>
                      </c:pt>
                      <c:pt idx="51">
                        <c:v>12069</c:v>
                      </c:pt>
                      <c:pt idx="52">
                        <c:v>12115</c:v>
                      </c:pt>
                      <c:pt idx="53">
                        <c:v>12128</c:v>
                      </c:pt>
                      <c:pt idx="54">
                        <c:v>12139</c:v>
                      </c:pt>
                      <c:pt idx="55">
                        <c:v>12217</c:v>
                      </c:pt>
                      <c:pt idx="56">
                        <c:v>12363</c:v>
                      </c:pt>
                      <c:pt idx="57">
                        <c:v>12725</c:v>
                      </c:pt>
                      <c:pt idx="58">
                        <c:v>13187</c:v>
                      </c:pt>
                      <c:pt idx="59">
                        <c:v>13608</c:v>
                      </c:pt>
                      <c:pt idx="60">
                        <c:v>14066</c:v>
                      </c:pt>
                      <c:pt idx="61">
                        <c:v>14491</c:v>
                      </c:pt>
                      <c:pt idx="62">
                        <c:v>14795</c:v>
                      </c:pt>
                      <c:pt idx="63">
                        <c:v>14944</c:v>
                      </c:pt>
                      <c:pt idx="64">
                        <c:v>15006</c:v>
                      </c:pt>
                      <c:pt idx="65">
                        <c:v>15018</c:v>
                      </c:pt>
                      <c:pt idx="66">
                        <c:v>15034</c:v>
                      </c:pt>
                      <c:pt idx="67">
                        <c:v>15136</c:v>
                      </c:pt>
                      <c:pt idx="68">
                        <c:v>15329</c:v>
                      </c:pt>
                      <c:pt idx="69">
                        <c:v>15647</c:v>
                      </c:pt>
                      <c:pt idx="70">
                        <c:v>15933</c:v>
                      </c:pt>
                      <c:pt idx="71">
                        <c:v>16475</c:v>
                      </c:pt>
                      <c:pt idx="72">
                        <c:v>16932</c:v>
                      </c:pt>
                      <c:pt idx="73">
                        <c:v>17337</c:v>
                      </c:pt>
                      <c:pt idx="74">
                        <c:v>17586</c:v>
                      </c:pt>
                      <c:pt idx="75">
                        <c:v>17730</c:v>
                      </c:pt>
                      <c:pt idx="76">
                        <c:v>17757</c:v>
                      </c:pt>
                      <c:pt idx="77">
                        <c:v>17774</c:v>
                      </c:pt>
                      <c:pt idx="78">
                        <c:v>17800</c:v>
                      </c:pt>
                      <c:pt idx="79">
                        <c:v>17800</c:v>
                      </c:pt>
                      <c:pt idx="80">
                        <c:v>18098</c:v>
                      </c:pt>
                      <c:pt idx="81">
                        <c:v>18467</c:v>
                      </c:pt>
                      <c:pt idx="82">
                        <c:v>18467</c:v>
                      </c:pt>
                      <c:pt idx="83">
                        <c:v>18467</c:v>
                      </c:pt>
                      <c:pt idx="84">
                        <c:v>18467</c:v>
                      </c:pt>
                      <c:pt idx="85">
                        <c:v>18467</c:v>
                      </c:pt>
                      <c:pt idx="86">
                        <c:v>18467</c:v>
                      </c:pt>
                      <c:pt idx="87">
                        <c:v>18467</c:v>
                      </c:pt>
                      <c:pt idx="88">
                        <c:v>18467</c:v>
                      </c:pt>
                      <c:pt idx="89">
                        <c:v>18467</c:v>
                      </c:pt>
                      <c:pt idx="90">
                        <c:v>18467</c:v>
                      </c:pt>
                      <c:pt idx="91">
                        <c:v>18467</c:v>
                      </c:pt>
                      <c:pt idx="92">
                        <c:v>18467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535-4148-A602-DA75B876420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MesiaceDodávky!$D$1</c15:sqref>
                        </c15:formulaRef>
                      </c:ext>
                    </c:extLst>
                    <c:strCache>
                      <c:ptCount val="1"/>
                      <c:pt idx="0">
                        <c:v>Odpočet dodávka-180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MesiaceDodávky!$A$2:$A$96</c15:sqref>
                        </c15:fullRef>
                        <c15:formulaRef>
                          <c15:sqref>MesiaceDodávky!$A$4:$A$96</c15:sqref>
                        </c15:formulaRef>
                      </c:ext>
                    </c:extLst>
                    <c:strCache>
                      <c:ptCount val="93"/>
                      <c:pt idx="0">
                        <c:v>31/7/2013</c:v>
                      </c:pt>
                      <c:pt idx="1">
                        <c:v>1/8/2013</c:v>
                      </c:pt>
                      <c:pt idx="2">
                        <c:v>1/9/2013</c:v>
                      </c:pt>
                      <c:pt idx="3">
                        <c:v>1/10/2013</c:v>
                      </c:pt>
                      <c:pt idx="4">
                        <c:v>1/11/2013</c:v>
                      </c:pt>
                      <c:pt idx="5">
                        <c:v>1/12/2013</c:v>
                      </c:pt>
                      <c:pt idx="6">
                        <c:v>1/1/2014</c:v>
                      </c:pt>
                      <c:pt idx="7">
                        <c:v>1/2/2014</c:v>
                      </c:pt>
                      <c:pt idx="8">
                        <c:v>1/3/2014</c:v>
                      </c:pt>
                      <c:pt idx="9">
                        <c:v>1/4/2014</c:v>
                      </c:pt>
                      <c:pt idx="10">
                        <c:v>1/5/2014</c:v>
                      </c:pt>
                      <c:pt idx="11">
                        <c:v>1/6/2014</c:v>
                      </c:pt>
                      <c:pt idx="12">
                        <c:v>1/7/2014</c:v>
                      </c:pt>
                      <c:pt idx="13">
                        <c:v>1/8/2014</c:v>
                      </c:pt>
                      <c:pt idx="14">
                        <c:v>1/9/2014</c:v>
                      </c:pt>
                      <c:pt idx="15">
                        <c:v>1/10/2014</c:v>
                      </c:pt>
                      <c:pt idx="16">
                        <c:v>1/11/2014</c:v>
                      </c:pt>
                      <c:pt idx="17">
                        <c:v>1/12/2014</c:v>
                      </c:pt>
                      <c:pt idx="18">
                        <c:v>1/1/2015</c:v>
                      </c:pt>
                      <c:pt idx="19">
                        <c:v>1/2/2015</c:v>
                      </c:pt>
                      <c:pt idx="20">
                        <c:v>1/3/2015</c:v>
                      </c:pt>
                      <c:pt idx="21">
                        <c:v>1/4/2015</c:v>
                      </c:pt>
                      <c:pt idx="22">
                        <c:v>1/5/2015</c:v>
                      </c:pt>
                      <c:pt idx="23">
                        <c:v>1/6/2015</c:v>
                      </c:pt>
                      <c:pt idx="24">
                        <c:v>1/7/2015</c:v>
                      </c:pt>
                      <c:pt idx="25">
                        <c:v>1/8/2015</c:v>
                      </c:pt>
                      <c:pt idx="26">
                        <c:v>1/9/2015</c:v>
                      </c:pt>
                      <c:pt idx="27">
                        <c:v>1/10/2015</c:v>
                      </c:pt>
                      <c:pt idx="28">
                        <c:v>1/11/2015</c:v>
                      </c:pt>
                      <c:pt idx="29">
                        <c:v>1/12/2015</c:v>
                      </c:pt>
                      <c:pt idx="30">
                        <c:v>1/1/2016</c:v>
                      </c:pt>
                      <c:pt idx="31">
                        <c:v>1/2/2016</c:v>
                      </c:pt>
                      <c:pt idx="32">
                        <c:v>1/3/2016</c:v>
                      </c:pt>
                      <c:pt idx="33">
                        <c:v>1/4/2016</c:v>
                      </c:pt>
                      <c:pt idx="34">
                        <c:v>1/5/2016</c:v>
                      </c:pt>
                      <c:pt idx="35">
                        <c:v>1/6/2016</c:v>
                      </c:pt>
                      <c:pt idx="36">
                        <c:v>1/7/2016</c:v>
                      </c:pt>
                      <c:pt idx="37">
                        <c:v>1/8/2016</c:v>
                      </c:pt>
                      <c:pt idx="38">
                        <c:v>1/9/2016</c:v>
                      </c:pt>
                      <c:pt idx="39">
                        <c:v>1/10/2016</c:v>
                      </c:pt>
                      <c:pt idx="40">
                        <c:v>1/11/2016</c:v>
                      </c:pt>
                      <c:pt idx="41">
                        <c:v>1/12/2016</c:v>
                      </c:pt>
                      <c:pt idx="42">
                        <c:v>1/1/2017</c:v>
                      </c:pt>
                      <c:pt idx="43">
                        <c:v>1/2/2017</c:v>
                      </c:pt>
                      <c:pt idx="44">
                        <c:v>1/3/2017</c:v>
                      </c:pt>
                      <c:pt idx="45">
                        <c:v>apríl 17</c:v>
                      </c:pt>
                      <c:pt idx="46">
                        <c:v>2/5/2017</c:v>
                      </c:pt>
                      <c:pt idx="47">
                        <c:v>jún 17</c:v>
                      </c:pt>
                      <c:pt idx="48">
                        <c:v>júl 17</c:v>
                      </c:pt>
                      <c:pt idx="49">
                        <c:v>17/8/2017</c:v>
                      </c:pt>
                      <c:pt idx="50">
                        <c:v>1/9/2017</c:v>
                      </c:pt>
                      <c:pt idx="51">
                        <c:v>1/10/2017</c:v>
                      </c:pt>
                      <c:pt idx="52">
                        <c:v>1/11/2017</c:v>
                      </c:pt>
                      <c:pt idx="53">
                        <c:v>1/12/2017</c:v>
                      </c:pt>
                      <c:pt idx="54">
                        <c:v>1/1/2018</c:v>
                      </c:pt>
                      <c:pt idx="55">
                        <c:v>1/2/2018</c:v>
                      </c:pt>
                      <c:pt idx="56">
                        <c:v>1/3/2018</c:v>
                      </c:pt>
                      <c:pt idx="57">
                        <c:v>1/4/2018</c:v>
                      </c:pt>
                      <c:pt idx="58">
                        <c:v>1/5/2018</c:v>
                      </c:pt>
                      <c:pt idx="59">
                        <c:v>1/6/2018</c:v>
                      </c:pt>
                      <c:pt idx="60">
                        <c:v>1/7/2018</c:v>
                      </c:pt>
                      <c:pt idx="61">
                        <c:v>1/8/2018</c:v>
                      </c:pt>
                      <c:pt idx="62">
                        <c:v>1/9/2018</c:v>
                      </c:pt>
                      <c:pt idx="63">
                        <c:v>1/10/2018</c:v>
                      </c:pt>
                      <c:pt idx="64">
                        <c:v>1/11/2018</c:v>
                      </c:pt>
                      <c:pt idx="65">
                        <c:v>1/12/2018</c:v>
                      </c:pt>
                      <c:pt idx="66">
                        <c:v>1/1/2019</c:v>
                      </c:pt>
                      <c:pt idx="67">
                        <c:v>1/2/2019</c:v>
                      </c:pt>
                      <c:pt idx="68">
                        <c:v>1/3/2019</c:v>
                      </c:pt>
                      <c:pt idx="69">
                        <c:v>1/4/2019</c:v>
                      </c:pt>
                      <c:pt idx="70">
                        <c:v>1/5/2019</c:v>
                      </c:pt>
                      <c:pt idx="71">
                        <c:v>1/6/2019</c:v>
                      </c:pt>
                      <c:pt idx="72">
                        <c:v>1/7/2019</c:v>
                      </c:pt>
                      <c:pt idx="73">
                        <c:v>1/8/2019</c:v>
                      </c:pt>
                      <c:pt idx="74">
                        <c:v>1/9/2019</c:v>
                      </c:pt>
                      <c:pt idx="75">
                        <c:v>1/10/2019</c:v>
                      </c:pt>
                      <c:pt idx="76">
                        <c:v>1/11/2019</c:v>
                      </c:pt>
                      <c:pt idx="77">
                        <c:v>1/12/2019</c:v>
                      </c:pt>
                      <c:pt idx="78">
                        <c:v>1/1/2020</c:v>
                      </c:pt>
                      <c:pt idx="79">
                        <c:v>1/2/2020</c:v>
                      </c:pt>
                      <c:pt idx="80">
                        <c:v>1/3/2020</c:v>
                      </c:pt>
                      <c:pt idx="81">
                        <c:v>1/4/2020</c:v>
                      </c:pt>
                      <c:pt idx="82">
                        <c:v>1/5/2020</c:v>
                      </c:pt>
                      <c:pt idx="83">
                        <c:v>1/6/2020</c:v>
                      </c:pt>
                      <c:pt idx="84">
                        <c:v>1/7/2020</c:v>
                      </c:pt>
                      <c:pt idx="85">
                        <c:v>1/8/2020</c:v>
                      </c:pt>
                      <c:pt idx="86">
                        <c:v>1/9/2020</c:v>
                      </c:pt>
                      <c:pt idx="87">
                        <c:v>1/10/2020</c:v>
                      </c:pt>
                      <c:pt idx="88">
                        <c:v>1/11/2020</c:v>
                      </c:pt>
                      <c:pt idx="89">
                        <c:v>1/12/2020</c:v>
                      </c:pt>
                      <c:pt idx="90">
                        <c:v>1/1/2021</c:v>
                      </c:pt>
                      <c:pt idx="91">
                        <c:v>1/2/2021</c:v>
                      </c:pt>
                      <c:pt idx="92">
                        <c:v>1/3/2021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MesiaceDodávky!$D$2:$D$96</c15:sqref>
                        </c15:fullRef>
                        <c15:formulaRef>
                          <c15:sqref>MesiaceDodávky!$D$4:$D$96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8252</c:v>
                      </c:pt>
                      <c:pt idx="32">
                        <c:v>8468</c:v>
                      </c:pt>
                      <c:pt idx="33">
                        <c:v>8633</c:v>
                      </c:pt>
                      <c:pt idx="34">
                        <c:v>8782</c:v>
                      </c:pt>
                      <c:pt idx="35">
                        <c:v>8913</c:v>
                      </c:pt>
                      <c:pt idx="36">
                        <c:v>9042</c:v>
                      </c:pt>
                      <c:pt idx="37">
                        <c:v>9151</c:v>
                      </c:pt>
                      <c:pt idx="38">
                        <c:v>9306</c:v>
                      </c:pt>
                      <c:pt idx="39">
                        <c:v>9552</c:v>
                      </c:pt>
                      <c:pt idx="40">
                        <c:v>9839</c:v>
                      </c:pt>
                      <c:pt idx="41">
                        <c:v>10144</c:v>
                      </c:pt>
                      <c:pt idx="42">
                        <c:v>0</c:v>
                      </c:pt>
                      <c:pt idx="43">
                        <c:v>10691</c:v>
                      </c:pt>
                      <c:pt idx="44">
                        <c:v>0</c:v>
                      </c:pt>
                      <c:pt idx="45">
                        <c:v>11063</c:v>
                      </c:pt>
                      <c:pt idx="46">
                        <c:v>0</c:v>
                      </c:pt>
                      <c:pt idx="47">
                        <c:v>11284</c:v>
                      </c:pt>
                      <c:pt idx="48">
                        <c:v>11378</c:v>
                      </c:pt>
                      <c:pt idx="49">
                        <c:v>11486</c:v>
                      </c:pt>
                      <c:pt idx="50">
                        <c:v>11656</c:v>
                      </c:pt>
                      <c:pt idx="51">
                        <c:v>11863</c:v>
                      </c:pt>
                      <c:pt idx="52">
                        <c:v>12118</c:v>
                      </c:pt>
                      <c:pt idx="53">
                        <c:v>12425</c:v>
                      </c:pt>
                      <c:pt idx="54">
                        <c:v>12692</c:v>
                      </c:pt>
                      <c:pt idx="55">
                        <c:v>12900</c:v>
                      </c:pt>
                      <c:pt idx="56">
                        <c:v>13101</c:v>
                      </c:pt>
                      <c:pt idx="57">
                        <c:v>13236</c:v>
                      </c:pt>
                      <c:pt idx="58">
                        <c:v>13354</c:v>
                      </c:pt>
                      <c:pt idx="59">
                        <c:v>13442</c:v>
                      </c:pt>
                      <c:pt idx="60">
                        <c:v>13516</c:v>
                      </c:pt>
                      <c:pt idx="61">
                        <c:v>13597</c:v>
                      </c:pt>
                      <c:pt idx="62">
                        <c:v>13711</c:v>
                      </c:pt>
                      <c:pt idx="63">
                        <c:v>13894</c:v>
                      </c:pt>
                      <c:pt idx="64">
                        <c:v>14132</c:v>
                      </c:pt>
                      <c:pt idx="65">
                        <c:v>14450</c:v>
                      </c:pt>
                      <c:pt idx="66">
                        <c:v>14768</c:v>
                      </c:pt>
                      <c:pt idx="67">
                        <c:v>14978</c:v>
                      </c:pt>
                      <c:pt idx="68">
                        <c:v>15174</c:v>
                      </c:pt>
                      <c:pt idx="69">
                        <c:v>15328</c:v>
                      </c:pt>
                      <c:pt idx="70">
                        <c:v>15477</c:v>
                      </c:pt>
                      <c:pt idx="71">
                        <c:v>15549</c:v>
                      </c:pt>
                      <c:pt idx="72">
                        <c:v>15635</c:v>
                      </c:pt>
                      <c:pt idx="73">
                        <c:v>15710</c:v>
                      </c:pt>
                      <c:pt idx="74">
                        <c:v>15822</c:v>
                      </c:pt>
                      <c:pt idx="75">
                        <c:v>16028</c:v>
                      </c:pt>
                      <c:pt idx="76">
                        <c:v>16287</c:v>
                      </c:pt>
                      <c:pt idx="77">
                        <c:v>16565</c:v>
                      </c:pt>
                      <c:pt idx="78">
                        <c:v>16847</c:v>
                      </c:pt>
                      <c:pt idx="79">
                        <c:v>16847</c:v>
                      </c:pt>
                      <c:pt idx="80">
                        <c:v>17195</c:v>
                      </c:pt>
                      <c:pt idx="81">
                        <c:v>17344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535-4148-A602-DA75B876420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MesiaceDodávky!$F$1</c15:sqref>
                        </c15:formulaRef>
                      </c:ext>
                    </c:extLst>
                    <c:strCache>
                      <c:ptCount val="1"/>
                      <c:pt idx="0">
                        <c:v>Na straty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MesiaceDodávky!$A$2:$A$96</c15:sqref>
                        </c15:fullRef>
                        <c15:formulaRef>
                          <c15:sqref>MesiaceDodávky!$A$4:$A$96</c15:sqref>
                        </c15:formulaRef>
                      </c:ext>
                    </c:extLst>
                    <c:strCache>
                      <c:ptCount val="93"/>
                      <c:pt idx="0">
                        <c:v>31/7/2013</c:v>
                      </c:pt>
                      <c:pt idx="1">
                        <c:v>1/8/2013</c:v>
                      </c:pt>
                      <c:pt idx="2">
                        <c:v>1/9/2013</c:v>
                      </c:pt>
                      <c:pt idx="3">
                        <c:v>1/10/2013</c:v>
                      </c:pt>
                      <c:pt idx="4">
                        <c:v>1/11/2013</c:v>
                      </c:pt>
                      <c:pt idx="5">
                        <c:v>1/12/2013</c:v>
                      </c:pt>
                      <c:pt idx="6">
                        <c:v>1/1/2014</c:v>
                      </c:pt>
                      <c:pt idx="7">
                        <c:v>1/2/2014</c:v>
                      </c:pt>
                      <c:pt idx="8">
                        <c:v>1/3/2014</c:v>
                      </c:pt>
                      <c:pt idx="9">
                        <c:v>1/4/2014</c:v>
                      </c:pt>
                      <c:pt idx="10">
                        <c:v>1/5/2014</c:v>
                      </c:pt>
                      <c:pt idx="11">
                        <c:v>1/6/2014</c:v>
                      </c:pt>
                      <c:pt idx="12">
                        <c:v>1/7/2014</c:v>
                      </c:pt>
                      <c:pt idx="13">
                        <c:v>1/8/2014</c:v>
                      </c:pt>
                      <c:pt idx="14">
                        <c:v>1/9/2014</c:v>
                      </c:pt>
                      <c:pt idx="15">
                        <c:v>1/10/2014</c:v>
                      </c:pt>
                      <c:pt idx="16">
                        <c:v>1/11/2014</c:v>
                      </c:pt>
                      <c:pt idx="17">
                        <c:v>1/12/2014</c:v>
                      </c:pt>
                      <c:pt idx="18">
                        <c:v>1/1/2015</c:v>
                      </c:pt>
                      <c:pt idx="19">
                        <c:v>1/2/2015</c:v>
                      </c:pt>
                      <c:pt idx="20">
                        <c:v>1/3/2015</c:v>
                      </c:pt>
                      <c:pt idx="21">
                        <c:v>1/4/2015</c:v>
                      </c:pt>
                      <c:pt idx="22">
                        <c:v>1/5/2015</c:v>
                      </c:pt>
                      <c:pt idx="23">
                        <c:v>1/6/2015</c:v>
                      </c:pt>
                      <c:pt idx="24">
                        <c:v>1/7/2015</c:v>
                      </c:pt>
                      <c:pt idx="25">
                        <c:v>1/8/2015</c:v>
                      </c:pt>
                      <c:pt idx="26">
                        <c:v>1/9/2015</c:v>
                      </c:pt>
                      <c:pt idx="27">
                        <c:v>1/10/2015</c:v>
                      </c:pt>
                      <c:pt idx="28">
                        <c:v>1/11/2015</c:v>
                      </c:pt>
                      <c:pt idx="29">
                        <c:v>1/12/2015</c:v>
                      </c:pt>
                      <c:pt idx="30">
                        <c:v>1/1/2016</c:v>
                      </c:pt>
                      <c:pt idx="31">
                        <c:v>1/2/2016</c:v>
                      </c:pt>
                      <c:pt idx="32">
                        <c:v>1/3/2016</c:v>
                      </c:pt>
                      <c:pt idx="33">
                        <c:v>1/4/2016</c:v>
                      </c:pt>
                      <c:pt idx="34">
                        <c:v>1/5/2016</c:v>
                      </c:pt>
                      <c:pt idx="35">
                        <c:v>1/6/2016</c:v>
                      </c:pt>
                      <c:pt idx="36">
                        <c:v>1/7/2016</c:v>
                      </c:pt>
                      <c:pt idx="37">
                        <c:v>1/8/2016</c:v>
                      </c:pt>
                      <c:pt idx="38">
                        <c:v>1/9/2016</c:v>
                      </c:pt>
                      <c:pt idx="39">
                        <c:v>1/10/2016</c:v>
                      </c:pt>
                      <c:pt idx="40">
                        <c:v>1/11/2016</c:v>
                      </c:pt>
                      <c:pt idx="41">
                        <c:v>1/12/2016</c:v>
                      </c:pt>
                      <c:pt idx="42">
                        <c:v>1/1/2017</c:v>
                      </c:pt>
                      <c:pt idx="43">
                        <c:v>1/2/2017</c:v>
                      </c:pt>
                      <c:pt idx="44">
                        <c:v>1/3/2017</c:v>
                      </c:pt>
                      <c:pt idx="45">
                        <c:v>apríl 17</c:v>
                      </c:pt>
                      <c:pt idx="46">
                        <c:v>2/5/2017</c:v>
                      </c:pt>
                      <c:pt idx="47">
                        <c:v>jún 17</c:v>
                      </c:pt>
                      <c:pt idx="48">
                        <c:v>júl 17</c:v>
                      </c:pt>
                      <c:pt idx="49">
                        <c:v>17/8/2017</c:v>
                      </c:pt>
                      <c:pt idx="50">
                        <c:v>1/9/2017</c:v>
                      </c:pt>
                      <c:pt idx="51">
                        <c:v>1/10/2017</c:v>
                      </c:pt>
                      <c:pt idx="52">
                        <c:v>1/11/2017</c:v>
                      </c:pt>
                      <c:pt idx="53">
                        <c:v>1/12/2017</c:v>
                      </c:pt>
                      <c:pt idx="54">
                        <c:v>1/1/2018</c:v>
                      </c:pt>
                      <c:pt idx="55">
                        <c:v>1/2/2018</c:v>
                      </c:pt>
                      <c:pt idx="56">
                        <c:v>1/3/2018</c:v>
                      </c:pt>
                      <c:pt idx="57">
                        <c:v>1/4/2018</c:v>
                      </c:pt>
                      <c:pt idx="58">
                        <c:v>1/5/2018</c:v>
                      </c:pt>
                      <c:pt idx="59">
                        <c:v>1/6/2018</c:v>
                      </c:pt>
                      <c:pt idx="60">
                        <c:v>1/7/2018</c:v>
                      </c:pt>
                      <c:pt idx="61">
                        <c:v>1/8/2018</c:v>
                      </c:pt>
                      <c:pt idx="62">
                        <c:v>1/9/2018</c:v>
                      </c:pt>
                      <c:pt idx="63">
                        <c:v>1/10/2018</c:v>
                      </c:pt>
                      <c:pt idx="64">
                        <c:v>1/11/2018</c:v>
                      </c:pt>
                      <c:pt idx="65">
                        <c:v>1/12/2018</c:v>
                      </c:pt>
                      <c:pt idx="66">
                        <c:v>1/1/2019</c:v>
                      </c:pt>
                      <c:pt idx="67">
                        <c:v>1/2/2019</c:v>
                      </c:pt>
                      <c:pt idx="68">
                        <c:v>1/3/2019</c:v>
                      </c:pt>
                      <c:pt idx="69">
                        <c:v>1/4/2019</c:v>
                      </c:pt>
                      <c:pt idx="70">
                        <c:v>1/5/2019</c:v>
                      </c:pt>
                      <c:pt idx="71">
                        <c:v>1/6/2019</c:v>
                      </c:pt>
                      <c:pt idx="72">
                        <c:v>1/7/2019</c:v>
                      </c:pt>
                      <c:pt idx="73">
                        <c:v>1/8/2019</c:v>
                      </c:pt>
                      <c:pt idx="74">
                        <c:v>1/9/2019</c:v>
                      </c:pt>
                      <c:pt idx="75">
                        <c:v>1/10/2019</c:v>
                      </c:pt>
                      <c:pt idx="76">
                        <c:v>1/11/2019</c:v>
                      </c:pt>
                      <c:pt idx="77">
                        <c:v>1/12/2019</c:v>
                      </c:pt>
                      <c:pt idx="78">
                        <c:v>1/1/2020</c:v>
                      </c:pt>
                      <c:pt idx="79">
                        <c:v>1/2/2020</c:v>
                      </c:pt>
                      <c:pt idx="80">
                        <c:v>1/3/2020</c:v>
                      </c:pt>
                      <c:pt idx="81">
                        <c:v>1/4/2020</c:v>
                      </c:pt>
                      <c:pt idx="82">
                        <c:v>1/5/2020</c:v>
                      </c:pt>
                      <c:pt idx="83">
                        <c:v>1/6/2020</c:v>
                      </c:pt>
                      <c:pt idx="84">
                        <c:v>1/7/2020</c:v>
                      </c:pt>
                      <c:pt idx="85">
                        <c:v>1/8/2020</c:v>
                      </c:pt>
                      <c:pt idx="86">
                        <c:v>1/9/2020</c:v>
                      </c:pt>
                      <c:pt idx="87">
                        <c:v>1/10/2020</c:v>
                      </c:pt>
                      <c:pt idx="88">
                        <c:v>1/11/2020</c:v>
                      </c:pt>
                      <c:pt idx="89">
                        <c:v>1/12/2020</c:v>
                      </c:pt>
                      <c:pt idx="90">
                        <c:v>1/1/2021</c:v>
                      </c:pt>
                      <c:pt idx="91">
                        <c:v>1/2/2021</c:v>
                      </c:pt>
                      <c:pt idx="92">
                        <c:v>1/3/2021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MesiaceDodávky!$F$2:$F$96</c15:sqref>
                        </c15:fullRef>
                        <c15:formulaRef>
                          <c15:sqref>MesiaceDodávky!$F$4:$F$96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516</c:v>
                      </c:pt>
                      <c:pt idx="1">
                        <c:v>386</c:v>
                      </c:pt>
                      <c:pt idx="2">
                        <c:v>211</c:v>
                      </c:pt>
                      <c:pt idx="3">
                        <c:v>148</c:v>
                      </c:pt>
                      <c:pt idx="4">
                        <c:v>27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64</c:v>
                      </c:pt>
                      <c:pt idx="8">
                        <c:v>220</c:v>
                      </c:pt>
                      <c:pt idx="9">
                        <c:v>257</c:v>
                      </c:pt>
                      <c:pt idx="10">
                        <c:v>356</c:v>
                      </c:pt>
                      <c:pt idx="11">
                        <c:v>462</c:v>
                      </c:pt>
                      <c:pt idx="12">
                        <c:v>421</c:v>
                      </c:pt>
                      <c:pt idx="13">
                        <c:v>289</c:v>
                      </c:pt>
                      <c:pt idx="14">
                        <c:v>210</c:v>
                      </c:pt>
                      <c:pt idx="15">
                        <c:v>107</c:v>
                      </c:pt>
                      <c:pt idx="16">
                        <c:v>30</c:v>
                      </c:pt>
                      <c:pt idx="17">
                        <c:v>15</c:v>
                      </c:pt>
                      <c:pt idx="18">
                        <c:v>10</c:v>
                      </c:pt>
                      <c:pt idx="19">
                        <c:v>23</c:v>
                      </c:pt>
                      <c:pt idx="20">
                        <c:v>165</c:v>
                      </c:pt>
                      <c:pt idx="21">
                        <c:v>307</c:v>
                      </c:pt>
                      <c:pt idx="22">
                        <c:v>325</c:v>
                      </c:pt>
                      <c:pt idx="23">
                        <c:v>416</c:v>
                      </c:pt>
                      <c:pt idx="24">
                        <c:v>463</c:v>
                      </c:pt>
                      <c:pt idx="25">
                        <c:v>381</c:v>
                      </c:pt>
                      <c:pt idx="26">
                        <c:v>223</c:v>
                      </c:pt>
                      <c:pt idx="27">
                        <c:v>92</c:v>
                      </c:pt>
                      <c:pt idx="28">
                        <c:v>51</c:v>
                      </c:pt>
                      <c:pt idx="29">
                        <c:v>12</c:v>
                      </c:pt>
                      <c:pt idx="30">
                        <c:v>13</c:v>
                      </c:pt>
                      <c:pt idx="31">
                        <c:v>38</c:v>
                      </c:pt>
                      <c:pt idx="32">
                        <c:v>144</c:v>
                      </c:pt>
                      <c:pt idx="33">
                        <c:v>266</c:v>
                      </c:pt>
                      <c:pt idx="34">
                        <c:v>366</c:v>
                      </c:pt>
                      <c:pt idx="35">
                        <c:v>382</c:v>
                      </c:pt>
                      <c:pt idx="36">
                        <c:v>379</c:v>
                      </c:pt>
                      <c:pt idx="37">
                        <c:v>342</c:v>
                      </c:pt>
                      <c:pt idx="38">
                        <c:v>251</c:v>
                      </c:pt>
                      <c:pt idx="39">
                        <c:v>64</c:v>
                      </c:pt>
                      <c:pt idx="40">
                        <c:v>26</c:v>
                      </c:pt>
                      <c:pt idx="41">
                        <c:v>15</c:v>
                      </c:pt>
                      <c:pt idx="42">
                        <c:v>1</c:v>
                      </c:pt>
                      <c:pt idx="43">
                        <c:v>50</c:v>
                      </c:pt>
                      <c:pt idx="44">
                        <c:v>188</c:v>
                      </c:pt>
                      <c:pt idx="45">
                        <c:v>201</c:v>
                      </c:pt>
                      <c:pt idx="46">
                        <c:v>378</c:v>
                      </c:pt>
                      <c:pt idx="47">
                        <c:v>451</c:v>
                      </c:pt>
                      <c:pt idx="48">
                        <c:v>382</c:v>
                      </c:pt>
                      <c:pt idx="49">
                        <c:v>423</c:v>
                      </c:pt>
                      <c:pt idx="50">
                        <c:v>177</c:v>
                      </c:pt>
                      <c:pt idx="51">
                        <c:v>105</c:v>
                      </c:pt>
                      <c:pt idx="52">
                        <c:v>46</c:v>
                      </c:pt>
                      <c:pt idx="53">
                        <c:v>13</c:v>
                      </c:pt>
                      <c:pt idx="54">
                        <c:v>11</c:v>
                      </c:pt>
                      <c:pt idx="55">
                        <c:v>78</c:v>
                      </c:pt>
                      <c:pt idx="56">
                        <c:v>146</c:v>
                      </c:pt>
                      <c:pt idx="57">
                        <c:v>362</c:v>
                      </c:pt>
                      <c:pt idx="58">
                        <c:v>462</c:v>
                      </c:pt>
                      <c:pt idx="59">
                        <c:v>421</c:v>
                      </c:pt>
                      <c:pt idx="60">
                        <c:v>458</c:v>
                      </c:pt>
                      <c:pt idx="61">
                        <c:v>425</c:v>
                      </c:pt>
                      <c:pt idx="62">
                        <c:v>304</c:v>
                      </c:pt>
                      <c:pt idx="63">
                        <c:v>149</c:v>
                      </c:pt>
                      <c:pt idx="64">
                        <c:v>62</c:v>
                      </c:pt>
                      <c:pt idx="65">
                        <c:v>12</c:v>
                      </c:pt>
                      <c:pt idx="66">
                        <c:v>16</c:v>
                      </c:pt>
                      <c:pt idx="67">
                        <c:v>102</c:v>
                      </c:pt>
                      <c:pt idx="68">
                        <c:v>193</c:v>
                      </c:pt>
                      <c:pt idx="69">
                        <c:v>318</c:v>
                      </c:pt>
                      <c:pt idx="70">
                        <c:v>286</c:v>
                      </c:pt>
                      <c:pt idx="71">
                        <c:v>542</c:v>
                      </c:pt>
                      <c:pt idx="72">
                        <c:v>457</c:v>
                      </c:pt>
                      <c:pt idx="73">
                        <c:v>405</c:v>
                      </c:pt>
                      <c:pt idx="74">
                        <c:v>249</c:v>
                      </c:pt>
                      <c:pt idx="75">
                        <c:v>144</c:v>
                      </c:pt>
                      <c:pt idx="76">
                        <c:v>27</c:v>
                      </c:pt>
                      <c:pt idx="77">
                        <c:v>17</c:v>
                      </c:pt>
                      <c:pt idx="78">
                        <c:v>26</c:v>
                      </c:pt>
                      <c:pt idx="79">
                        <c:v>0</c:v>
                      </c:pt>
                      <c:pt idx="80">
                        <c:v>298</c:v>
                      </c:pt>
                      <c:pt idx="81">
                        <c:v>369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535-4148-A602-DA75B876420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MesiaceDodávky!$I$1</c15:sqref>
                        </c15:formulaRef>
                      </c:ext>
                    </c:extLst>
                    <c:strCache>
                      <c:ptCount val="1"/>
                      <c:pt idx="0">
                        <c:v>Denný priemer výroby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MesiaceDodávky!$A$2:$A$96</c15:sqref>
                        </c15:fullRef>
                        <c15:formulaRef>
                          <c15:sqref>MesiaceDodávky!$A$4:$A$96</c15:sqref>
                        </c15:formulaRef>
                      </c:ext>
                    </c:extLst>
                    <c:strCache>
                      <c:ptCount val="93"/>
                      <c:pt idx="0">
                        <c:v>31/7/2013</c:v>
                      </c:pt>
                      <c:pt idx="1">
                        <c:v>1/8/2013</c:v>
                      </c:pt>
                      <c:pt idx="2">
                        <c:v>1/9/2013</c:v>
                      </c:pt>
                      <c:pt idx="3">
                        <c:v>1/10/2013</c:v>
                      </c:pt>
                      <c:pt idx="4">
                        <c:v>1/11/2013</c:v>
                      </c:pt>
                      <c:pt idx="5">
                        <c:v>1/12/2013</c:v>
                      </c:pt>
                      <c:pt idx="6">
                        <c:v>1/1/2014</c:v>
                      </c:pt>
                      <c:pt idx="7">
                        <c:v>1/2/2014</c:v>
                      </c:pt>
                      <c:pt idx="8">
                        <c:v>1/3/2014</c:v>
                      </c:pt>
                      <c:pt idx="9">
                        <c:v>1/4/2014</c:v>
                      </c:pt>
                      <c:pt idx="10">
                        <c:v>1/5/2014</c:v>
                      </c:pt>
                      <c:pt idx="11">
                        <c:v>1/6/2014</c:v>
                      </c:pt>
                      <c:pt idx="12">
                        <c:v>1/7/2014</c:v>
                      </c:pt>
                      <c:pt idx="13">
                        <c:v>1/8/2014</c:v>
                      </c:pt>
                      <c:pt idx="14">
                        <c:v>1/9/2014</c:v>
                      </c:pt>
                      <c:pt idx="15">
                        <c:v>1/10/2014</c:v>
                      </c:pt>
                      <c:pt idx="16">
                        <c:v>1/11/2014</c:v>
                      </c:pt>
                      <c:pt idx="17">
                        <c:v>1/12/2014</c:v>
                      </c:pt>
                      <c:pt idx="18">
                        <c:v>1/1/2015</c:v>
                      </c:pt>
                      <c:pt idx="19">
                        <c:v>1/2/2015</c:v>
                      </c:pt>
                      <c:pt idx="20">
                        <c:v>1/3/2015</c:v>
                      </c:pt>
                      <c:pt idx="21">
                        <c:v>1/4/2015</c:v>
                      </c:pt>
                      <c:pt idx="22">
                        <c:v>1/5/2015</c:v>
                      </c:pt>
                      <c:pt idx="23">
                        <c:v>1/6/2015</c:v>
                      </c:pt>
                      <c:pt idx="24">
                        <c:v>1/7/2015</c:v>
                      </c:pt>
                      <c:pt idx="25">
                        <c:v>1/8/2015</c:v>
                      </c:pt>
                      <c:pt idx="26">
                        <c:v>1/9/2015</c:v>
                      </c:pt>
                      <c:pt idx="27">
                        <c:v>1/10/2015</c:v>
                      </c:pt>
                      <c:pt idx="28">
                        <c:v>1/11/2015</c:v>
                      </c:pt>
                      <c:pt idx="29">
                        <c:v>1/12/2015</c:v>
                      </c:pt>
                      <c:pt idx="30">
                        <c:v>1/1/2016</c:v>
                      </c:pt>
                      <c:pt idx="31">
                        <c:v>1/2/2016</c:v>
                      </c:pt>
                      <c:pt idx="32">
                        <c:v>1/3/2016</c:v>
                      </c:pt>
                      <c:pt idx="33">
                        <c:v>1/4/2016</c:v>
                      </c:pt>
                      <c:pt idx="34">
                        <c:v>1/5/2016</c:v>
                      </c:pt>
                      <c:pt idx="35">
                        <c:v>1/6/2016</c:v>
                      </c:pt>
                      <c:pt idx="36">
                        <c:v>1/7/2016</c:v>
                      </c:pt>
                      <c:pt idx="37">
                        <c:v>1/8/2016</c:v>
                      </c:pt>
                      <c:pt idx="38">
                        <c:v>1/9/2016</c:v>
                      </c:pt>
                      <c:pt idx="39">
                        <c:v>1/10/2016</c:v>
                      </c:pt>
                      <c:pt idx="40">
                        <c:v>1/11/2016</c:v>
                      </c:pt>
                      <c:pt idx="41">
                        <c:v>1/12/2016</c:v>
                      </c:pt>
                      <c:pt idx="42">
                        <c:v>1/1/2017</c:v>
                      </c:pt>
                      <c:pt idx="43">
                        <c:v>1/2/2017</c:v>
                      </c:pt>
                      <c:pt idx="44">
                        <c:v>1/3/2017</c:v>
                      </c:pt>
                      <c:pt idx="45">
                        <c:v>apríl 17</c:v>
                      </c:pt>
                      <c:pt idx="46">
                        <c:v>2/5/2017</c:v>
                      </c:pt>
                      <c:pt idx="47">
                        <c:v>jún 17</c:v>
                      </c:pt>
                      <c:pt idx="48">
                        <c:v>júl 17</c:v>
                      </c:pt>
                      <c:pt idx="49">
                        <c:v>17/8/2017</c:v>
                      </c:pt>
                      <c:pt idx="50">
                        <c:v>1/9/2017</c:v>
                      </c:pt>
                      <c:pt idx="51">
                        <c:v>1/10/2017</c:v>
                      </c:pt>
                      <c:pt idx="52">
                        <c:v>1/11/2017</c:v>
                      </c:pt>
                      <c:pt idx="53">
                        <c:v>1/12/2017</c:v>
                      </c:pt>
                      <c:pt idx="54">
                        <c:v>1/1/2018</c:v>
                      </c:pt>
                      <c:pt idx="55">
                        <c:v>1/2/2018</c:v>
                      </c:pt>
                      <c:pt idx="56">
                        <c:v>1/3/2018</c:v>
                      </c:pt>
                      <c:pt idx="57">
                        <c:v>1/4/2018</c:v>
                      </c:pt>
                      <c:pt idx="58">
                        <c:v>1/5/2018</c:v>
                      </c:pt>
                      <c:pt idx="59">
                        <c:v>1/6/2018</c:v>
                      </c:pt>
                      <c:pt idx="60">
                        <c:v>1/7/2018</c:v>
                      </c:pt>
                      <c:pt idx="61">
                        <c:v>1/8/2018</c:v>
                      </c:pt>
                      <c:pt idx="62">
                        <c:v>1/9/2018</c:v>
                      </c:pt>
                      <c:pt idx="63">
                        <c:v>1/10/2018</c:v>
                      </c:pt>
                      <c:pt idx="64">
                        <c:v>1/11/2018</c:v>
                      </c:pt>
                      <c:pt idx="65">
                        <c:v>1/12/2018</c:v>
                      </c:pt>
                      <c:pt idx="66">
                        <c:v>1/1/2019</c:v>
                      </c:pt>
                      <c:pt idx="67">
                        <c:v>1/2/2019</c:v>
                      </c:pt>
                      <c:pt idx="68">
                        <c:v>1/3/2019</c:v>
                      </c:pt>
                      <c:pt idx="69">
                        <c:v>1/4/2019</c:v>
                      </c:pt>
                      <c:pt idx="70">
                        <c:v>1/5/2019</c:v>
                      </c:pt>
                      <c:pt idx="71">
                        <c:v>1/6/2019</c:v>
                      </c:pt>
                      <c:pt idx="72">
                        <c:v>1/7/2019</c:v>
                      </c:pt>
                      <c:pt idx="73">
                        <c:v>1/8/2019</c:v>
                      </c:pt>
                      <c:pt idx="74">
                        <c:v>1/9/2019</c:v>
                      </c:pt>
                      <c:pt idx="75">
                        <c:v>1/10/2019</c:v>
                      </c:pt>
                      <c:pt idx="76">
                        <c:v>1/11/2019</c:v>
                      </c:pt>
                      <c:pt idx="77">
                        <c:v>1/12/2019</c:v>
                      </c:pt>
                      <c:pt idx="78">
                        <c:v>1/1/2020</c:v>
                      </c:pt>
                      <c:pt idx="79">
                        <c:v>1/2/2020</c:v>
                      </c:pt>
                      <c:pt idx="80">
                        <c:v>1/3/2020</c:v>
                      </c:pt>
                      <c:pt idx="81">
                        <c:v>1/4/2020</c:v>
                      </c:pt>
                      <c:pt idx="82">
                        <c:v>1/5/2020</c:v>
                      </c:pt>
                      <c:pt idx="83">
                        <c:v>1/6/2020</c:v>
                      </c:pt>
                      <c:pt idx="84">
                        <c:v>1/7/2020</c:v>
                      </c:pt>
                      <c:pt idx="85">
                        <c:v>1/8/2020</c:v>
                      </c:pt>
                      <c:pt idx="86">
                        <c:v>1/9/2020</c:v>
                      </c:pt>
                      <c:pt idx="87">
                        <c:v>1/10/2020</c:v>
                      </c:pt>
                      <c:pt idx="88">
                        <c:v>1/11/2020</c:v>
                      </c:pt>
                      <c:pt idx="89">
                        <c:v>1/12/2020</c:v>
                      </c:pt>
                      <c:pt idx="90">
                        <c:v>1/1/2021</c:v>
                      </c:pt>
                      <c:pt idx="91">
                        <c:v>1/2/2021</c:v>
                      </c:pt>
                      <c:pt idx="92">
                        <c:v>1/3/2021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MesiaceDodávky!$I$2:$I$96</c15:sqref>
                        </c15:fullRef>
                        <c15:formulaRef>
                          <c15:sqref>MesiaceDodávky!$I$4:$I$96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20.307419354838707</c:v>
                      </c:pt>
                      <c:pt idx="1">
                        <c:v>16.179354838709674</c:v>
                      </c:pt>
                      <c:pt idx="2">
                        <c:v>10.369666666666671</c:v>
                      </c:pt>
                      <c:pt idx="3">
                        <c:v>7.678387096774185</c:v>
                      </c:pt>
                      <c:pt idx="4">
                        <c:v>2.7380000000000111</c:v>
                      </c:pt>
                      <c:pt idx="5">
                        <c:v>1.9077419354838669</c:v>
                      </c:pt>
                      <c:pt idx="6">
                        <c:v>2.2587096774193545</c:v>
                      </c:pt>
                      <c:pt idx="7">
                        <c:v>4.402580645161291</c:v>
                      </c:pt>
                      <c:pt idx="8">
                        <c:v>10.657741935483866</c:v>
                      </c:pt>
                      <c:pt idx="9">
                        <c:v>12.354193548387098</c:v>
                      </c:pt>
                      <c:pt idx="10">
                        <c:v>15.62387096774194</c:v>
                      </c:pt>
                      <c:pt idx="11">
                        <c:v>15.2458064516129</c:v>
                      </c:pt>
                      <c:pt idx="12">
                        <c:v>19.72032258064516</c:v>
                      </c:pt>
                      <c:pt idx="13">
                        <c:v>12.460000000000006</c:v>
                      </c:pt>
                      <c:pt idx="14">
                        <c:v>9.3058064516128898</c:v>
                      </c:pt>
                      <c:pt idx="15">
                        <c:v>6.003870967741932</c:v>
                      </c:pt>
                      <c:pt idx="16">
                        <c:v>2.8377419354838791</c:v>
                      </c:pt>
                      <c:pt idx="17">
                        <c:v>1.899354838709681</c:v>
                      </c:pt>
                      <c:pt idx="18">
                        <c:v>1.2567741935483883</c:v>
                      </c:pt>
                      <c:pt idx="19">
                        <c:v>1.8912903225806488</c:v>
                      </c:pt>
                      <c:pt idx="20">
                        <c:v>8.6109677419354718</c:v>
                      </c:pt>
                      <c:pt idx="21">
                        <c:v>13.70709677419355</c:v>
                      </c:pt>
                      <c:pt idx="22">
                        <c:v>14.025806451612938</c:v>
                      </c:pt>
                      <c:pt idx="23">
                        <c:v>15.81419354838709</c:v>
                      </c:pt>
                      <c:pt idx="24">
                        <c:v>17.51903225806452</c:v>
                      </c:pt>
                      <c:pt idx="25">
                        <c:v>15.073548387096737</c:v>
                      </c:pt>
                      <c:pt idx="26">
                        <c:v>9.368387096774196</c:v>
                      </c:pt>
                      <c:pt idx="27">
                        <c:v>5.2293548387096962</c:v>
                      </c:pt>
                      <c:pt idx="28">
                        <c:v>3.3667741935483542</c:v>
                      </c:pt>
                      <c:pt idx="29">
                        <c:v>1.6422580645161244</c:v>
                      </c:pt>
                      <c:pt idx="30">
                        <c:v>1.5248387096774334</c:v>
                      </c:pt>
                      <c:pt idx="31">
                        <c:v>3.1887096774193666</c:v>
                      </c:pt>
                      <c:pt idx="32">
                        <c:v>7.838709677419355</c:v>
                      </c:pt>
                      <c:pt idx="33">
                        <c:v>12.282903225806466</c:v>
                      </c:pt>
                      <c:pt idx="34">
                        <c:v>14.96806451612904</c:v>
                      </c:pt>
                      <c:pt idx="35">
                        <c:v>15.73741935483867</c:v>
                      </c:pt>
                      <c:pt idx="36">
                        <c:v>15.363870967741956</c:v>
                      </c:pt>
                      <c:pt idx="37">
                        <c:v>13.733548387096768</c:v>
                      </c:pt>
                      <c:pt idx="38">
                        <c:v>11.037096774193536</c:v>
                      </c:pt>
                      <c:pt idx="39">
                        <c:v>4.5854838709677885</c:v>
                      </c:pt>
                      <c:pt idx="40">
                        <c:v>2.4896774193547895</c:v>
                      </c:pt>
                      <c:pt idx="41">
                        <c:v>1.778064516129058</c:v>
                      </c:pt>
                      <c:pt idx="42">
                        <c:v>0.27709677419355311</c:v>
                      </c:pt>
                      <c:pt idx="43">
                        <c:v>3.4796774193548057</c:v>
                      </c:pt>
                      <c:pt idx="44">
                        <c:v>9.4667741935484244</c:v>
                      </c:pt>
                      <c:pt idx="45">
                        <c:v>10.037096774193536</c:v>
                      </c:pt>
                      <c:pt idx="46">
                        <c:v>15.81193548387097</c:v>
                      </c:pt>
                      <c:pt idx="47">
                        <c:v>17.55161290322582</c:v>
                      </c:pt>
                      <c:pt idx="48">
                        <c:v>15.122580645161268</c:v>
                      </c:pt>
                      <c:pt idx="49">
                        <c:v>16.543225806451616</c:v>
                      </c:pt>
                      <c:pt idx="50">
                        <c:v>8.4645161290322459</c:v>
                      </c:pt>
                      <c:pt idx="51">
                        <c:v>5.8680645161290279</c:v>
                      </c:pt>
                      <c:pt idx="52">
                        <c:v>3.1809677419355027</c:v>
                      </c:pt>
                      <c:pt idx="53">
                        <c:v>1.4480645161290135</c:v>
                      </c:pt>
                      <c:pt idx="54">
                        <c:v>1.4403225806452082</c:v>
                      </c:pt>
                      <c:pt idx="55">
                        <c:v>4.5558064516128889</c:v>
                      </c:pt>
                      <c:pt idx="56">
                        <c:v>8.0006451612903362</c:v>
                      </c:pt>
                      <c:pt idx="57">
                        <c:v>14.953548387096699</c:v>
                      </c:pt>
                      <c:pt idx="58">
                        <c:v>18.603225806451636</c:v>
                      </c:pt>
                      <c:pt idx="59">
                        <c:v>16.458064516129056</c:v>
                      </c:pt>
                      <c:pt idx="60">
                        <c:v>17.831935483870996</c:v>
                      </c:pt>
                      <c:pt idx="61">
                        <c:v>16.201935483870916</c:v>
                      </c:pt>
                      <c:pt idx="62">
                        <c:v>12.513870967741944</c:v>
                      </c:pt>
                      <c:pt idx="63">
                        <c:v>7.4216129032257969</c:v>
                      </c:pt>
                      <c:pt idx="64">
                        <c:v>3.9506451612903599</c:v>
                      </c:pt>
                      <c:pt idx="65">
                        <c:v>1.5480645161289666</c:v>
                      </c:pt>
                      <c:pt idx="66">
                        <c:v>1.4925806451613044</c:v>
                      </c:pt>
                      <c:pt idx="67">
                        <c:v>5.7061290322580458</c:v>
                      </c:pt>
                      <c:pt idx="68">
                        <c:v>9.7554838709678027</c:v>
                      </c:pt>
                      <c:pt idx="69">
                        <c:v>13.870967741935484</c:v>
                      </c:pt>
                      <c:pt idx="70">
                        <c:v>12.753548387096792</c:v>
                      </c:pt>
                      <c:pt idx="71">
                        <c:v>20.460967741935512</c:v>
                      </c:pt>
                      <c:pt idx="72">
                        <c:v>17.909032258064407</c:v>
                      </c:pt>
                      <c:pt idx="73">
                        <c:v>15.572258064516181</c:v>
                      </c:pt>
                      <c:pt idx="74">
                        <c:v>10.613870967741898</c:v>
                      </c:pt>
                      <c:pt idx="75">
                        <c:v>7.3683870967742546</c:v>
                      </c:pt>
                      <c:pt idx="76">
                        <c:v>2.3925806451612339</c:v>
                      </c:pt>
                      <c:pt idx="77">
                        <c:v>1.8719354838710476</c:v>
                      </c:pt>
                      <c:pt idx="78">
                        <c:v>2.5990322580645069</c:v>
                      </c:pt>
                      <c:pt idx="79">
                        <c:v>0</c:v>
                      </c:pt>
                      <c:pt idx="80">
                        <c:v>15.371290322580593</c:v>
                      </c:pt>
                      <c:pt idx="81">
                        <c:v>16.703225806451588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535-4148-A602-DA75B876420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MesiaceDodávky!$J$1</c15:sqref>
                        </c15:formulaRef>
                      </c:ext>
                    </c:extLst>
                    <c:strCache>
                      <c:ptCount val="1"/>
                      <c:pt idx="0">
                        <c:v>Denný priemer na straty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MesiaceDodávky!$A$2:$A$96</c15:sqref>
                        </c15:fullRef>
                        <c15:formulaRef>
                          <c15:sqref>MesiaceDodávky!$A$4:$A$96</c15:sqref>
                        </c15:formulaRef>
                      </c:ext>
                    </c:extLst>
                    <c:strCache>
                      <c:ptCount val="93"/>
                      <c:pt idx="0">
                        <c:v>31/7/2013</c:v>
                      </c:pt>
                      <c:pt idx="1">
                        <c:v>1/8/2013</c:v>
                      </c:pt>
                      <c:pt idx="2">
                        <c:v>1/9/2013</c:v>
                      </c:pt>
                      <c:pt idx="3">
                        <c:v>1/10/2013</c:v>
                      </c:pt>
                      <c:pt idx="4">
                        <c:v>1/11/2013</c:v>
                      </c:pt>
                      <c:pt idx="5">
                        <c:v>1/12/2013</c:v>
                      </c:pt>
                      <c:pt idx="6">
                        <c:v>1/1/2014</c:v>
                      </c:pt>
                      <c:pt idx="7">
                        <c:v>1/2/2014</c:v>
                      </c:pt>
                      <c:pt idx="8">
                        <c:v>1/3/2014</c:v>
                      </c:pt>
                      <c:pt idx="9">
                        <c:v>1/4/2014</c:v>
                      </c:pt>
                      <c:pt idx="10">
                        <c:v>1/5/2014</c:v>
                      </c:pt>
                      <c:pt idx="11">
                        <c:v>1/6/2014</c:v>
                      </c:pt>
                      <c:pt idx="12">
                        <c:v>1/7/2014</c:v>
                      </c:pt>
                      <c:pt idx="13">
                        <c:v>1/8/2014</c:v>
                      </c:pt>
                      <c:pt idx="14">
                        <c:v>1/9/2014</c:v>
                      </c:pt>
                      <c:pt idx="15">
                        <c:v>1/10/2014</c:v>
                      </c:pt>
                      <c:pt idx="16">
                        <c:v>1/11/2014</c:v>
                      </c:pt>
                      <c:pt idx="17">
                        <c:v>1/12/2014</c:v>
                      </c:pt>
                      <c:pt idx="18">
                        <c:v>1/1/2015</c:v>
                      </c:pt>
                      <c:pt idx="19">
                        <c:v>1/2/2015</c:v>
                      </c:pt>
                      <c:pt idx="20">
                        <c:v>1/3/2015</c:v>
                      </c:pt>
                      <c:pt idx="21">
                        <c:v>1/4/2015</c:v>
                      </c:pt>
                      <c:pt idx="22">
                        <c:v>1/5/2015</c:v>
                      </c:pt>
                      <c:pt idx="23">
                        <c:v>1/6/2015</c:v>
                      </c:pt>
                      <c:pt idx="24">
                        <c:v>1/7/2015</c:v>
                      </c:pt>
                      <c:pt idx="25">
                        <c:v>1/8/2015</c:v>
                      </c:pt>
                      <c:pt idx="26">
                        <c:v>1/9/2015</c:v>
                      </c:pt>
                      <c:pt idx="27">
                        <c:v>1/10/2015</c:v>
                      </c:pt>
                      <c:pt idx="28">
                        <c:v>1/11/2015</c:v>
                      </c:pt>
                      <c:pt idx="29">
                        <c:v>1/12/2015</c:v>
                      </c:pt>
                      <c:pt idx="30">
                        <c:v>1/1/2016</c:v>
                      </c:pt>
                      <c:pt idx="31">
                        <c:v>1/2/2016</c:v>
                      </c:pt>
                      <c:pt idx="32">
                        <c:v>1/3/2016</c:v>
                      </c:pt>
                      <c:pt idx="33">
                        <c:v>1/4/2016</c:v>
                      </c:pt>
                      <c:pt idx="34">
                        <c:v>1/5/2016</c:v>
                      </c:pt>
                      <c:pt idx="35">
                        <c:v>1/6/2016</c:v>
                      </c:pt>
                      <c:pt idx="36">
                        <c:v>1/7/2016</c:v>
                      </c:pt>
                      <c:pt idx="37">
                        <c:v>1/8/2016</c:v>
                      </c:pt>
                      <c:pt idx="38">
                        <c:v>1/9/2016</c:v>
                      </c:pt>
                      <c:pt idx="39">
                        <c:v>1/10/2016</c:v>
                      </c:pt>
                      <c:pt idx="40">
                        <c:v>1/11/2016</c:v>
                      </c:pt>
                      <c:pt idx="41">
                        <c:v>1/12/2016</c:v>
                      </c:pt>
                      <c:pt idx="42">
                        <c:v>1/1/2017</c:v>
                      </c:pt>
                      <c:pt idx="43">
                        <c:v>1/2/2017</c:v>
                      </c:pt>
                      <c:pt idx="44">
                        <c:v>1/3/2017</c:v>
                      </c:pt>
                      <c:pt idx="45">
                        <c:v>apríl 17</c:v>
                      </c:pt>
                      <c:pt idx="46">
                        <c:v>2/5/2017</c:v>
                      </c:pt>
                      <c:pt idx="47">
                        <c:v>jún 17</c:v>
                      </c:pt>
                      <c:pt idx="48">
                        <c:v>júl 17</c:v>
                      </c:pt>
                      <c:pt idx="49">
                        <c:v>17/8/2017</c:v>
                      </c:pt>
                      <c:pt idx="50">
                        <c:v>1/9/2017</c:v>
                      </c:pt>
                      <c:pt idx="51">
                        <c:v>1/10/2017</c:v>
                      </c:pt>
                      <c:pt idx="52">
                        <c:v>1/11/2017</c:v>
                      </c:pt>
                      <c:pt idx="53">
                        <c:v>1/12/2017</c:v>
                      </c:pt>
                      <c:pt idx="54">
                        <c:v>1/1/2018</c:v>
                      </c:pt>
                      <c:pt idx="55">
                        <c:v>1/2/2018</c:v>
                      </c:pt>
                      <c:pt idx="56">
                        <c:v>1/3/2018</c:v>
                      </c:pt>
                      <c:pt idx="57">
                        <c:v>1/4/2018</c:v>
                      </c:pt>
                      <c:pt idx="58">
                        <c:v>1/5/2018</c:v>
                      </c:pt>
                      <c:pt idx="59">
                        <c:v>1/6/2018</c:v>
                      </c:pt>
                      <c:pt idx="60">
                        <c:v>1/7/2018</c:v>
                      </c:pt>
                      <c:pt idx="61">
                        <c:v>1/8/2018</c:v>
                      </c:pt>
                      <c:pt idx="62">
                        <c:v>1/9/2018</c:v>
                      </c:pt>
                      <c:pt idx="63">
                        <c:v>1/10/2018</c:v>
                      </c:pt>
                      <c:pt idx="64">
                        <c:v>1/11/2018</c:v>
                      </c:pt>
                      <c:pt idx="65">
                        <c:v>1/12/2018</c:v>
                      </c:pt>
                      <c:pt idx="66">
                        <c:v>1/1/2019</c:v>
                      </c:pt>
                      <c:pt idx="67">
                        <c:v>1/2/2019</c:v>
                      </c:pt>
                      <c:pt idx="68">
                        <c:v>1/3/2019</c:v>
                      </c:pt>
                      <c:pt idx="69">
                        <c:v>1/4/2019</c:v>
                      </c:pt>
                      <c:pt idx="70">
                        <c:v>1/5/2019</c:v>
                      </c:pt>
                      <c:pt idx="71">
                        <c:v>1/6/2019</c:v>
                      </c:pt>
                      <c:pt idx="72">
                        <c:v>1/7/2019</c:v>
                      </c:pt>
                      <c:pt idx="73">
                        <c:v>1/8/2019</c:v>
                      </c:pt>
                      <c:pt idx="74">
                        <c:v>1/9/2019</c:v>
                      </c:pt>
                      <c:pt idx="75">
                        <c:v>1/10/2019</c:v>
                      </c:pt>
                      <c:pt idx="76">
                        <c:v>1/11/2019</c:v>
                      </c:pt>
                      <c:pt idx="77">
                        <c:v>1/12/2019</c:v>
                      </c:pt>
                      <c:pt idx="78">
                        <c:v>1/1/2020</c:v>
                      </c:pt>
                      <c:pt idx="79">
                        <c:v>1/2/2020</c:v>
                      </c:pt>
                      <c:pt idx="80">
                        <c:v>1/3/2020</c:v>
                      </c:pt>
                      <c:pt idx="81">
                        <c:v>1/4/2020</c:v>
                      </c:pt>
                      <c:pt idx="82">
                        <c:v>1/5/2020</c:v>
                      </c:pt>
                      <c:pt idx="83">
                        <c:v>1/6/2020</c:v>
                      </c:pt>
                      <c:pt idx="84">
                        <c:v>1/7/2020</c:v>
                      </c:pt>
                      <c:pt idx="85">
                        <c:v>1/8/2020</c:v>
                      </c:pt>
                      <c:pt idx="86">
                        <c:v>1/9/2020</c:v>
                      </c:pt>
                      <c:pt idx="87">
                        <c:v>1/10/2020</c:v>
                      </c:pt>
                      <c:pt idx="88">
                        <c:v>1/11/2020</c:v>
                      </c:pt>
                      <c:pt idx="89">
                        <c:v>1/12/2020</c:v>
                      </c:pt>
                      <c:pt idx="90">
                        <c:v>1/1/2021</c:v>
                      </c:pt>
                      <c:pt idx="91">
                        <c:v>1/2/2021</c:v>
                      </c:pt>
                      <c:pt idx="92">
                        <c:v>1/3/2021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MesiaceDodávky!$J$2:$J$96</c15:sqref>
                        </c15:fullRef>
                        <c15:formulaRef>
                          <c15:sqref>MesiaceDodávky!$J$4:$J$96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16.64516129032258</c:v>
                      </c:pt>
                      <c:pt idx="1">
                        <c:v>12.451612903225806</c:v>
                      </c:pt>
                      <c:pt idx="2">
                        <c:v>7.0333333333333332</c:v>
                      </c:pt>
                      <c:pt idx="3">
                        <c:v>4.774193548387097</c:v>
                      </c:pt>
                      <c:pt idx="4">
                        <c:v>0.9</c:v>
                      </c:pt>
                      <c:pt idx="5">
                        <c:v>0.5161290322580645</c:v>
                      </c:pt>
                      <c:pt idx="6">
                        <c:v>0.64516129032258063</c:v>
                      </c:pt>
                      <c:pt idx="7">
                        <c:v>2.064516129032258</c:v>
                      </c:pt>
                      <c:pt idx="8">
                        <c:v>7.096774193548387</c:v>
                      </c:pt>
                      <c:pt idx="9">
                        <c:v>8.2903225806451619</c:v>
                      </c:pt>
                      <c:pt idx="10">
                        <c:v>11.483870967741936</c:v>
                      </c:pt>
                      <c:pt idx="11">
                        <c:v>14.903225806451612</c:v>
                      </c:pt>
                      <c:pt idx="12">
                        <c:v>13.580645161290322</c:v>
                      </c:pt>
                      <c:pt idx="13">
                        <c:v>9.32258064516129</c:v>
                      </c:pt>
                      <c:pt idx="14">
                        <c:v>6.774193548387097</c:v>
                      </c:pt>
                      <c:pt idx="15">
                        <c:v>3.4516129032258065</c:v>
                      </c:pt>
                      <c:pt idx="16">
                        <c:v>0.967741935483871</c:v>
                      </c:pt>
                      <c:pt idx="17">
                        <c:v>0.4838709677419355</c:v>
                      </c:pt>
                      <c:pt idx="18">
                        <c:v>0.32258064516129031</c:v>
                      </c:pt>
                      <c:pt idx="19">
                        <c:v>0.74193548387096775</c:v>
                      </c:pt>
                      <c:pt idx="20">
                        <c:v>5.32258064516129</c:v>
                      </c:pt>
                      <c:pt idx="21">
                        <c:v>9.9032258064516121</c:v>
                      </c:pt>
                      <c:pt idx="22">
                        <c:v>10.483870967741936</c:v>
                      </c:pt>
                      <c:pt idx="23">
                        <c:v>13.419354838709678</c:v>
                      </c:pt>
                      <c:pt idx="24">
                        <c:v>14.935483870967742</c:v>
                      </c:pt>
                      <c:pt idx="25">
                        <c:v>12.290322580645162</c:v>
                      </c:pt>
                      <c:pt idx="26">
                        <c:v>7.193548387096774</c:v>
                      </c:pt>
                      <c:pt idx="27">
                        <c:v>2.967741935483871</c:v>
                      </c:pt>
                      <c:pt idx="28">
                        <c:v>1.6451612903225807</c:v>
                      </c:pt>
                      <c:pt idx="29">
                        <c:v>0.38709677419354838</c:v>
                      </c:pt>
                      <c:pt idx="30">
                        <c:v>0.41935483870967744</c:v>
                      </c:pt>
                      <c:pt idx="31">
                        <c:v>1.2258064516129032</c:v>
                      </c:pt>
                      <c:pt idx="32">
                        <c:v>4.645161290322581</c:v>
                      </c:pt>
                      <c:pt idx="33">
                        <c:v>8.5806451612903221</c:v>
                      </c:pt>
                      <c:pt idx="34">
                        <c:v>11.806451612903226</c:v>
                      </c:pt>
                      <c:pt idx="35">
                        <c:v>12.32258064516129</c:v>
                      </c:pt>
                      <c:pt idx="36">
                        <c:v>12.225806451612904</c:v>
                      </c:pt>
                      <c:pt idx="37">
                        <c:v>11.03225806451613</c:v>
                      </c:pt>
                      <c:pt idx="38">
                        <c:v>8.0967741935483879</c:v>
                      </c:pt>
                      <c:pt idx="39">
                        <c:v>2.064516129032258</c:v>
                      </c:pt>
                      <c:pt idx="40">
                        <c:v>0.83870967741935487</c:v>
                      </c:pt>
                      <c:pt idx="41">
                        <c:v>0.4838709677419355</c:v>
                      </c:pt>
                      <c:pt idx="42">
                        <c:v>3.2258064516129031E-2</c:v>
                      </c:pt>
                      <c:pt idx="43">
                        <c:v>1.6129032258064515</c:v>
                      </c:pt>
                      <c:pt idx="44">
                        <c:v>6.064516129032258</c:v>
                      </c:pt>
                      <c:pt idx="45">
                        <c:v>6.4838709677419351</c:v>
                      </c:pt>
                      <c:pt idx="46">
                        <c:v>12.193548387096774</c:v>
                      </c:pt>
                      <c:pt idx="47">
                        <c:v>14.548387096774194</c:v>
                      </c:pt>
                      <c:pt idx="48">
                        <c:v>12.32258064516129</c:v>
                      </c:pt>
                      <c:pt idx="49">
                        <c:v>13.64516129032258</c:v>
                      </c:pt>
                      <c:pt idx="50">
                        <c:v>5.709677419354839</c:v>
                      </c:pt>
                      <c:pt idx="51">
                        <c:v>3.3870967741935485</c:v>
                      </c:pt>
                      <c:pt idx="52">
                        <c:v>1.4838709677419355</c:v>
                      </c:pt>
                      <c:pt idx="53">
                        <c:v>0.41935483870967744</c:v>
                      </c:pt>
                      <c:pt idx="54">
                        <c:v>0.35483870967741937</c:v>
                      </c:pt>
                      <c:pt idx="55">
                        <c:v>2.5161290322580645</c:v>
                      </c:pt>
                      <c:pt idx="56">
                        <c:v>4.709677419354839</c:v>
                      </c:pt>
                      <c:pt idx="57">
                        <c:v>11.67741935483871</c:v>
                      </c:pt>
                      <c:pt idx="58">
                        <c:v>14.903225806451612</c:v>
                      </c:pt>
                      <c:pt idx="59">
                        <c:v>13.580645161290322</c:v>
                      </c:pt>
                      <c:pt idx="60">
                        <c:v>14.774193548387096</c:v>
                      </c:pt>
                      <c:pt idx="61">
                        <c:v>13.709677419354838</c:v>
                      </c:pt>
                      <c:pt idx="62">
                        <c:v>9.806451612903226</c:v>
                      </c:pt>
                      <c:pt idx="63">
                        <c:v>4.806451612903226</c:v>
                      </c:pt>
                      <c:pt idx="64">
                        <c:v>2</c:v>
                      </c:pt>
                      <c:pt idx="65">
                        <c:v>0.38709677419354838</c:v>
                      </c:pt>
                      <c:pt idx="66">
                        <c:v>0.5161290322580645</c:v>
                      </c:pt>
                      <c:pt idx="67">
                        <c:v>3.2903225806451615</c:v>
                      </c:pt>
                      <c:pt idx="68">
                        <c:v>6.225806451612903</c:v>
                      </c:pt>
                      <c:pt idx="69">
                        <c:v>10.258064516129032</c:v>
                      </c:pt>
                      <c:pt idx="70">
                        <c:v>9.2258064516129039</c:v>
                      </c:pt>
                      <c:pt idx="71">
                        <c:v>17.483870967741936</c:v>
                      </c:pt>
                      <c:pt idx="72">
                        <c:v>14.741935483870968</c:v>
                      </c:pt>
                      <c:pt idx="73">
                        <c:v>13.064516129032258</c:v>
                      </c:pt>
                      <c:pt idx="74">
                        <c:v>8.0322580645161299</c:v>
                      </c:pt>
                      <c:pt idx="75">
                        <c:v>4.645161290322581</c:v>
                      </c:pt>
                      <c:pt idx="76">
                        <c:v>0.87096774193548387</c:v>
                      </c:pt>
                      <c:pt idx="77">
                        <c:v>0.54838709677419351</c:v>
                      </c:pt>
                      <c:pt idx="78">
                        <c:v>0.83870967741935487</c:v>
                      </c:pt>
                      <c:pt idx="79">
                        <c:v>0</c:v>
                      </c:pt>
                      <c:pt idx="80">
                        <c:v>9.612903225806452</c:v>
                      </c:pt>
                      <c:pt idx="81">
                        <c:v>11.903225806451612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535-4148-A602-DA75B876420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MesiaceDodávky!$K$1</c15:sqref>
                        </c15:formulaRef>
                      </c:ext>
                    </c:extLst>
                    <c:strCache>
                      <c:ptCount val="1"/>
                      <c:pt idx="0">
                        <c:v>Denný priemer vl. Spotreba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MesiaceDodávky!$A$2:$A$96</c15:sqref>
                        </c15:fullRef>
                        <c15:formulaRef>
                          <c15:sqref>MesiaceDodávky!$A$4:$A$96</c15:sqref>
                        </c15:formulaRef>
                      </c:ext>
                    </c:extLst>
                    <c:strCache>
                      <c:ptCount val="93"/>
                      <c:pt idx="0">
                        <c:v>31/7/2013</c:v>
                      </c:pt>
                      <c:pt idx="1">
                        <c:v>1/8/2013</c:v>
                      </c:pt>
                      <c:pt idx="2">
                        <c:v>1/9/2013</c:v>
                      </c:pt>
                      <c:pt idx="3">
                        <c:v>1/10/2013</c:v>
                      </c:pt>
                      <c:pt idx="4">
                        <c:v>1/11/2013</c:v>
                      </c:pt>
                      <c:pt idx="5">
                        <c:v>1/12/2013</c:v>
                      </c:pt>
                      <c:pt idx="6">
                        <c:v>1/1/2014</c:v>
                      </c:pt>
                      <c:pt idx="7">
                        <c:v>1/2/2014</c:v>
                      </c:pt>
                      <c:pt idx="8">
                        <c:v>1/3/2014</c:v>
                      </c:pt>
                      <c:pt idx="9">
                        <c:v>1/4/2014</c:v>
                      </c:pt>
                      <c:pt idx="10">
                        <c:v>1/5/2014</c:v>
                      </c:pt>
                      <c:pt idx="11">
                        <c:v>1/6/2014</c:v>
                      </c:pt>
                      <c:pt idx="12">
                        <c:v>1/7/2014</c:v>
                      </c:pt>
                      <c:pt idx="13">
                        <c:v>1/8/2014</c:v>
                      </c:pt>
                      <c:pt idx="14">
                        <c:v>1/9/2014</c:v>
                      </c:pt>
                      <c:pt idx="15">
                        <c:v>1/10/2014</c:v>
                      </c:pt>
                      <c:pt idx="16">
                        <c:v>1/11/2014</c:v>
                      </c:pt>
                      <c:pt idx="17">
                        <c:v>1/12/2014</c:v>
                      </c:pt>
                      <c:pt idx="18">
                        <c:v>1/1/2015</c:v>
                      </c:pt>
                      <c:pt idx="19">
                        <c:v>1/2/2015</c:v>
                      </c:pt>
                      <c:pt idx="20">
                        <c:v>1/3/2015</c:v>
                      </c:pt>
                      <c:pt idx="21">
                        <c:v>1/4/2015</c:v>
                      </c:pt>
                      <c:pt idx="22">
                        <c:v>1/5/2015</c:v>
                      </c:pt>
                      <c:pt idx="23">
                        <c:v>1/6/2015</c:v>
                      </c:pt>
                      <c:pt idx="24">
                        <c:v>1/7/2015</c:v>
                      </c:pt>
                      <c:pt idx="25">
                        <c:v>1/8/2015</c:v>
                      </c:pt>
                      <c:pt idx="26">
                        <c:v>1/9/2015</c:v>
                      </c:pt>
                      <c:pt idx="27">
                        <c:v>1/10/2015</c:v>
                      </c:pt>
                      <c:pt idx="28">
                        <c:v>1/11/2015</c:v>
                      </c:pt>
                      <c:pt idx="29">
                        <c:v>1/12/2015</c:v>
                      </c:pt>
                      <c:pt idx="30">
                        <c:v>1/1/2016</c:v>
                      </c:pt>
                      <c:pt idx="31">
                        <c:v>1/2/2016</c:v>
                      </c:pt>
                      <c:pt idx="32">
                        <c:v>1/3/2016</c:v>
                      </c:pt>
                      <c:pt idx="33">
                        <c:v>1/4/2016</c:v>
                      </c:pt>
                      <c:pt idx="34">
                        <c:v>1/5/2016</c:v>
                      </c:pt>
                      <c:pt idx="35">
                        <c:v>1/6/2016</c:v>
                      </c:pt>
                      <c:pt idx="36">
                        <c:v>1/7/2016</c:v>
                      </c:pt>
                      <c:pt idx="37">
                        <c:v>1/8/2016</c:v>
                      </c:pt>
                      <c:pt idx="38">
                        <c:v>1/9/2016</c:v>
                      </c:pt>
                      <c:pt idx="39">
                        <c:v>1/10/2016</c:v>
                      </c:pt>
                      <c:pt idx="40">
                        <c:v>1/11/2016</c:v>
                      </c:pt>
                      <c:pt idx="41">
                        <c:v>1/12/2016</c:v>
                      </c:pt>
                      <c:pt idx="42">
                        <c:v>1/1/2017</c:v>
                      </c:pt>
                      <c:pt idx="43">
                        <c:v>1/2/2017</c:v>
                      </c:pt>
                      <c:pt idx="44">
                        <c:v>1/3/2017</c:v>
                      </c:pt>
                      <c:pt idx="45">
                        <c:v>apríl 17</c:v>
                      </c:pt>
                      <c:pt idx="46">
                        <c:v>2/5/2017</c:v>
                      </c:pt>
                      <c:pt idx="47">
                        <c:v>jún 17</c:v>
                      </c:pt>
                      <c:pt idx="48">
                        <c:v>júl 17</c:v>
                      </c:pt>
                      <c:pt idx="49">
                        <c:v>17/8/2017</c:v>
                      </c:pt>
                      <c:pt idx="50">
                        <c:v>1/9/2017</c:v>
                      </c:pt>
                      <c:pt idx="51">
                        <c:v>1/10/2017</c:v>
                      </c:pt>
                      <c:pt idx="52">
                        <c:v>1/11/2017</c:v>
                      </c:pt>
                      <c:pt idx="53">
                        <c:v>1/12/2017</c:v>
                      </c:pt>
                      <c:pt idx="54">
                        <c:v>1/1/2018</c:v>
                      </c:pt>
                      <c:pt idx="55">
                        <c:v>1/2/2018</c:v>
                      </c:pt>
                      <c:pt idx="56">
                        <c:v>1/3/2018</c:v>
                      </c:pt>
                      <c:pt idx="57">
                        <c:v>1/4/2018</c:v>
                      </c:pt>
                      <c:pt idx="58">
                        <c:v>1/5/2018</c:v>
                      </c:pt>
                      <c:pt idx="59">
                        <c:v>1/6/2018</c:v>
                      </c:pt>
                      <c:pt idx="60">
                        <c:v>1/7/2018</c:v>
                      </c:pt>
                      <c:pt idx="61">
                        <c:v>1/8/2018</c:v>
                      </c:pt>
                      <c:pt idx="62">
                        <c:v>1/9/2018</c:v>
                      </c:pt>
                      <c:pt idx="63">
                        <c:v>1/10/2018</c:v>
                      </c:pt>
                      <c:pt idx="64">
                        <c:v>1/11/2018</c:v>
                      </c:pt>
                      <c:pt idx="65">
                        <c:v>1/12/2018</c:v>
                      </c:pt>
                      <c:pt idx="66">
                        <c:v>1/1/2019</c:v>
                      </c:pt>
                      <c:pt idx="67">
                        <c:v>1/2/2019</c:v>
                      </c:pt>
                      <c:pt idx="68">
                        <c:v>1/3/2019</c:v>
                      </c:pt>
                      <c:pt idx="69">
                        <c:v>1/4/2019</c:v>
                      </c:pt>
                      <c:pt idx="70">
                        <c:v>1/5/2019</c:v>
                      </c:pt>
                      <c:pt idx="71">
                        <c:v>1/6/2019</c:v>
                      </c:pt>
                      <c:pt idx="72">
                        <c:v>1/7/2019</c:v>
                      </c:pt>
                      <c:pt idx="73">
                        <c:v>1/8/2019</c:v>
                      </c:pt>
                      <c:pt idx="74">
                        <c:v>1/9/2019</c:v>
                      </c:pt>
                      <c:pt idx="75">
                        <c:v>1/10/2019</c:v>
                      </c:pt>
                      <c:pt idx="76">
                        <c:v>1/11/2019</c:v>
                      </c:pt>
                      <c:pt idx="77">
                        <c:v>1/12/2019</c:v>
                      </c:pt>
                      <c:pt idx="78">
                        <c:v>1/1/2020</c:v>
                      </c:pt>
                      <c:pt idx="79">
                        <c:v>1/2/2020</c:v>
                      </c:pt>
                      <c:pt idx="80">
                        <c:v>1/3/2020</c:v>
                      </c:pt>
                      <c:pt idx="81">
                        <c:v>1/4/2020</c:v>
                      </c:pt>
                      <c:pt idx="82">
                        <c:v>1/5/2020</c:v>
                      </c:pt>
                      <c:pt idx="83">
                        <c:v>1/6/2020</c:v>
                      </c:pt>
                      <c:pt idx="84">
                        <c:v>1/7/2020</c:v>
                      </c:pt>
                      <c:pt idx="85">
                        <c:v>1/8/2020</c:v>
                      </c:pt>
                      <c:pt idx="86">
                        <c:v>1/9/2020</c:v>
                      </c:pt>
                      <c:pt idx="87">
                        <c:v>1/10/2020</c:v>
                      </c:pt>
                      <c:pt idx="88">
                        <c:v>1/11/2020</c:v>
                      </c:pt>
                      <c:pt idx="89">
                        <c:v>1/12/2020</c:v>
                      </c:pt>
                      <c:pt idx="90">
                        <c:v>1/1/2021</c:v>
                      </c:pt>
                      <c:pt idx="91">
                        <c:v>1/2/2021</c:v>
                      </c:pt>
                      <c:pt idx="92">
                        <c:v>1/3/2021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MesiaceDodávky!$K$2:$K$96</c15:sqref>
                        </c15:fullRef>
                        <c15:formulaRef>
                          <c15:sqref>MesiaceDodávky!$K$4:$K$96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3.662258064516128</c:v>
                      </c:pt>
                      <c:pt idx="1">
                        <c:v>3.727741935483869</c:v>
                      </c:pt>
                      <c:pt idx="2">
                        <c:v>3.336333333333338</c:v>
                      </c:pt>
                      <c:pt idx="3">
                        <c:v>2.9041935483870884</c:v>
                      </c:pt>
                      <c:pt idx="4">
                        <c:v>1.838000000000011</c:v>
                      </c:pt>
                      <c:pt idx="5">
                        <c:v>1.3916129032258024</c:v>
                      </c:pt>
                      <c:pt idx="6">
                        <c:v>1.6135483870967735</c:v>
                      </c:pt>
                      <c:pt idx="7">
                        <c:v>2.338064516129033</c:v>
                      </c:pt>
                      <c:pt idx="8">
                        <c:v>3.5609677419354799</c:v>
                      </c:pt>
                      <c:pt idx="9">
                        <c:v>4.063870967741936</c:v>
                      </c:pt>
                      <c:pt idx="10">
                        <c:v>4.140000000000005</c:v>
                      </c:pt>
                      <c:pt idx="11">
                        <c:v>0.34258064516128678</c:v>
                      </c:pt>
                      <c:pt idx="12">
                        <c:v>6.139677419354836</c:v>
                      </c:pt>
                      <c:pt idx="13">
                        <c:v>3.1374193548387166</c:v>
                      </c:pt>
                      <c:pt idx="14">
                        <c:v>2.5316129032257924</c:v>
                      </c:pt>
                      <c:pt idx="15">
                        <c:v>2.5522580645161255</c:v>
                      </c:pt>
                      <c:pt idx="16">
                        <c:v>1.8700000000000083</c:v>
                      </c:pt>
                      <c:pt idx="17">
                        <c:v>1.4154838709677455</c:v>
                      </c:pt>
                      <c:pt idx="18">
                        <c:v>0.93419354838709789</c:v>
                      </c:pt>
                      <c:pt idx="19">
                        <c:v>1.149354838709681</c:v>
                      </c:pt>
                      <c:pt idx="20">
                        <c:v>3.2883870967741808</c:v>
                      </c:pt>
                      <c:pt idx="21">
                        <c:v>3.803870967741938</c:v>
                      </c:pt>
                      <c:pt idx="22">
                        <c:v>3.5419354838710029</c:v>
                      </c:pt>
                      <c:pt idx="23">
                        <c:v>2.3948387096774124</c:v>
                      </c:pt>
                      <c:pt idx="24">
                        <c:v>2.583548387096779</c:v>
                      </c:pt>
                      <c:pt idx="25">
                        <c:v>2.7832258064515751</c:v>
                      </c:pt>
                      <c:pt idx="26">
                        <c:v>2.1748387096774215</c:v>
                      </c:pt>
                      <c:pt idx="27">
                        <c:v>2.2616129032258252</c:v>
                      </c:pt>
                      <c:pt idx="28">
                        <c:v>1.7216129032257736</c:v>
                      </c:pt>
                      <c:pt idx="29">
                        <c:v>1.255161290322576</c:v>
                      </c:pt>
                      <c:pt idx="30">
                        <c:v>1.1054838709677559</c:v>
                      </c:pt>
                      <c:pt idx="31">
                        <c:v>1.9629032258064634</c:v>
                      </c:pt>
                      <c:pt idx="32">
                        <c:v>3.193548387096774</c:v>
                      </c:pt>
                      <c:pt idx="33">
                        <c:v>3.7022580645161431</c:v>
                      </c:pt>
                      <c:pt idx="34">
                        <c:v>3.1616129032258136</c:v>
                      </c:pt>
                      <c:pt idx="35">
                        <c:v>3.4148387096773796</c:v>
                      </c:pt>
                      <c:pt idx="36">
                        <c:v>3.1380645161290532</c:v>
                      </c:pt>
                      <c:pt idx="37">
                        <c:v>2.7012903225806379</c:v>
                      </c:pt>
                      <c:pt idx="38">
                        <c:v>2.9403225806451494</c:v>
                      </c:pt>
                      <c:pt idx="39">
                        <c:v>2.520967741935531</c:v>
                      </c:pt>
                      <c:pt idx="40">
                        <c:v>1.6509677419354345</c:v>
                      </c:pt>
                      <c:pt idx="41">
                        <c:v>1.2941935483871225</c:v>
                      </c:pt>
                      <c:pt idx="42">
                        <c:v>0.24483870967742405</c:v>
                      </c:pt>
                      <c:pt idx="43">
                        <c:v>1.8667741935483542</c:v>
                      </c:pt>
                      <c:pt idx="44">
                        <c:v>3.4022580645161664</c:v>
                      </c:pt>
                      <c:pt idx="45">
                        <c:v>3.5532258064516014</c:v>
                      </c:pt>
                      <c:pt idx="46">
                        <c:v>3.618387096774196</c:v>
                      </c:pt>
                      <c:pt idx="47">
                        <c:v>3.0032258064516246</c:v>
                      </c:pt>
                      <c:pt idx="48">
                        <c:v>2.7999999999999767</c:v>
                      </c:pt>
                      <c:pt idx="49">
                        <c:v>2.898064516129037</c:v>
                      </c:pt>
                      <c:pt idx="50">
                        <c:v>2.7548387096774074</c:v>
                      </c:pt>
                      <c:pt idx="51">
                        <c:v>2.480967741935479</c:v>
                      </c:pt>
                      <c:pt idx="52">
                        <c:v>1.6970967741935672</c:v>
                      </c:pt>
                      <c:pt idx="53">
                        <c:v>1.0287096774193361</c:v>
                      </c:pt>
                      <c:pt idx="54">
                        <c:v>1.085483870967789</c:v>
                      </c:pt>
                      <c:pt idx="55">
                        <c:v>2.0396774193548248</c:v>
                      </c:pt>
                      <c:pt idx="56">
                        <c:v>3.2909677419354981</c:v>
                      </c:pt>
                      <c:pt idx="57">
                        <c:v>3.2761290322579892</c:v>
                      </c:pt>
                      <c:pt idx="58">
                        <c:v>3.7000000000000233</c:v>
                      </c:pt>
                      <c:pt idx="59">
                        <c:v>2.8774193548387332</c:v>
                      </c:pt>
                      <c:pt idx="60">
                        <c:v>3.0577419354838993</c:v>
                      </c:pt>
                      <c:pt idx="61">
                        <c:v>2.4922580645160775</c:v>
                      </c:pt>
                      <c:pt idx="62">
                        <c:v>2.7074193548387191</c:v>
                      </c:pt>
                      <c:pt idx="63">
                        <c:v>2.6151612903225714</c:v>
                      </c:pt>
                      <c:pt idx="64">
                        <c:v>1.9506451612903601</c:v>
                      </c:pt>
                      <c:pt idx="65">
                        <c:v>1.1609677419354181</c:v>
                      </c:pt>
                      <c:pt idx="66">
                        <c:v>0.9764516129032399</c:v>
                      </c:pt>
                      <c:pt idx="67">
                        <c:v>2.4158064516128843</c:v>
                      </c:pt>
                      <c:pt idx="68">
                        <c:v>3.5296774193548996</c:v>
                      </c:pt>
                      <c:pt idx="69">
                        <c:v>3.6129032258064515</c:v>
                      </c:pt>
                      <c:pt idx="70">
                        <c:v>3.5277419354838897</c:v>
                      </c:pt>
                      <c:pt idx="71">
                        <c:v>2.9770967741935768</c:v>
                      </c:pt>
                      <c:pt idx="72">
                        <c:v>3.1670967741934404</c:v>
                      </c:pt>
                      <c:pt idx="73">
                        <c:v>2.5077419354839225</c:v>
                      </c:pt>
                      <c:pt idx="74">
                        <c:v>2.5816129032257691</c:v>
                      </c:pt>
                      <c:pt idx="75">
                        <c:v>2.7232258064516741</c:v>
                      </c:pt>
                      <c:pt idx="76">
                        <c:v>1.5216129032257502</c:v>
                      </c:pt>
                      <c:pt idx="77">
                        <c:v>1.3235483870968541</c:v>
                      </c:pt>
                      <c:pt idx="78">
                        <c:v>1.7603225806451519</c:v>
                      </c:pt>
                      <c:pt idx="79">
                        <c:v>0</c:v>
                      </c:pt>
                      <c:pt idx="80">
                        <c:v>5.7583870967741415</c:v>
                      </c:pt>
                      <c:pt idx="81">
                        <c:v>4.7999999999999767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535-4148-A602-DA75B8764208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MesiaceDodávky!$L$1</c15:sqref>
                        </c15:formulaRef>
                      </c:ext>
                    </c:extLst>
                    <c:strCache>
                      <c:ptCount val="1"/>
                      <c:pt idx="0">
                        <c:v>Doplatok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MesiaceDodávky!$A$2:$A$96</c15:sqref>
                        </c15:fullRef>
                        <c15:formulaRef>
                          <c15:sqref>MesiaceDodávky!$A$4:$A$96</c15:sqref>
                        </c15:formulaRef>
                      </c:ext>
                    </c:extLst>
                    <c:strCache>
                      <c:ptCount val="93"/>
                      <c:pt idx="0">
                        <c:v>31/7/2013</c:v>
                      </c:pt>
                      <c:pt idx="1">
                        <c:v>1/8/2013</c:v>
                      </c:pt>
                      <c:pt idx="2">
                        <c:v>1/9/2013</c:v>
                      </c:pt>
                      <c:pt idx="3">
                        <c:v>1/10/2013</c:v>
                      </c:pt>
                      <c:pt idx="4">
                        <c:v>1/11/2013</c:v>
                      </c:pt>
                      <c:pt idx="5">
                        <c:v>1/12/2013</c:v>
                      </c:pt>
                      <c:pt idx="6">
                        <c:v>1/1/2014</c:v>
                      </c:pt>
                      <c:pt idx="7">
                        <c:v>1/2/2014</c:v>
                      </c:pt>
                      <c:pt idx="8">
                        <c:v>1/3/2014</c:v>
                      </c:pt>
                      <c:pt idx="9">
                        <c:v>1/4/2014</c:v>
                      </c:pt>
                      <c:pt idx="10">
                        <c:v>1/5/2014</c:v>
                      </c:pt>
                      <c:pt idx="11">
                        <c:v>1/6/2014</c:v>
                      </c:pt>
                      <c:pt idx="12">
                        <c:v>1/7/2014</c:v>
                      </c:pt>
                      <c:pt idx="13">
                        <c:v>1/8/2014</c:v>
                      </c:pt>
                      <c:pt idx="14">
                        <c:v>1/9/2014</c:v>
                      </c:pt>
                      <c:pt idx="15">
                        <c:v>1/10/2014</c:v>
                      </c:pt>
                      <c:pt idx="16">
                        <c:v>1/11/2014</c:v>
                      </c:pt>
                      <c:pt idx="17">
                        <c:v>1/12/2014</c:v>
                      </c:pt>
                      <c:pt idx="18">
                        <c:v>1/1/2015</c:v>
                      </c:pt>
                      <c:pt idx="19">
                        <c:v>1/2/2015</c:v>
                      </c:pt>
                      <c:pt idx="20">
                        <c:v>1/3/2015</c:v>
                      </c:pt>
                      <c:pt idx="21">
                        <c:v>1/4/2015</c:v>
                      </c:pt>
                      <c:pt idx="22">
                        <c:v>1/5/2015</c:v>
                      </c:pt>
                      <c:pt idx="23">
                        <c:v>1/6/2015</c:v>
                      </c:pt>
                      <c:pt idx="24">
                        <c:v>1/7/2015</c:v>
                      </c:pt>
                      <c:pt idx="25">
                        <c:v>1/8/2015</c:v>
                      </c:pt>
                      <c:pt idx="26">
                        <c:v>1/9/2015</c:v>
                      </c:pt>
                      <c:pt idx="27">
                        <c:v>1/10/2015</c:v>
                      </c:pt>
                      <c:pt idx="28">
                        <c:v>1/11/2015</c:v>
                      </c:pt>
                      <c:pt idx="29">
                        <c:v>1/12/2015</c:v>
                      </c:pt>
                      <c:pt idx="30">
                        <c:v>1/1/2016</c:v>
                      </c:pt>
                      <c:pt idx="31">
                        <c:v>1/2/2016</c:v>
                      </c:pt>
                      <c:pt idx="32">
                        <c:v>1/3/2016</c:v>
                      </c:pt>
                      <c:pt idx="33">
                        <c:v>1/4/2016</c:v>
                      </c:pt>
                      <c:pt idx="34">
                        <c:v>1/5/2016</c:v>
                      </c:pt>
                      <c:pt idx="35">
                        <c:v>1/6/2016</c:v>
                      </c:pt>
                      <c:pt idx="36">
                        <c:v>1/7/2016</c:v>
                      </c:pt>
                      <c:pt idx="37">
                        <c:v>1/8/2016</c:v>
                      </c:pt>
                      <c:pt idx="38">
                        <c:v>1/9/2016</c:v>
                      </c:pt>
                      <c:pt idx="39">
                        <c:v>1/10/2016</c:v>
                      </c:pt>
                      <c:pt idx="40">
                        <c:v>1/11/2016</c:v>
                      </c:pt>
                      <c:pt idx="41">
                        <c:v>1/12/2016</c:v>
                      </c:pt>
                      <c:pt idx="42">
                        <c:v>1/1/2017</c:v>
                      </c:pt>
                      <c:pt idx="43">
                        <c:v>1/2/2017</c:v>
                      </c:pt>
                      <c:pt idx="44">
                        <c:v>1/3/2017</c:v>
                      </c:pt>
                      <c:pt idx="45">
                        <c:v>apríl 17</c:v>
                      </c:pt>
                      <c:pt idx="46">
                        <c:v>2/5/2017</c:v>
                      </c:pt>
                      <c:pt idx="47">
                        <c:v>jún 17</c:v>
                      </c:pt>
                      <c:pt idx="48">
                        <c:v>júl 17</c:v>
                      </c:pt>
                      <c:pt idx="49">
                        <c:v>17/8/2017</c:v>
                      </c:pt>
                      <c:pt idx="50">
                        <c:v>1/9/2017</c:v>
                      </c:pt>
                      <c:pt idx="51">
                        <c:v>1/10/2017</c:v>
                      </c:pt>
                      <c:pt idx="52">
                        <c:v>1/11/2017</c:v>
                      </c:pt>
                      <c:pt idx="53">
                        <c:v>1/12/2017</c:v>
                      </c:pt>
                      <c:pt idx="54">
                        <c:v>1/1/2018</c:v>
                      </c:pt>
                      <c:pt idx="55">
                        <c:v>1/2/2018</c:v>
                      </c:pt>
                      <c:pt idx="56">
                        <c:v>1/3/2018</c:v>
                      </c:pt>
                      <c:pt idx="57">
                        <c:v>1/4/2018</c:v>
                      </c:pt>
                      <c:pt idx="58">
                        <c:v>1/5/2018</c:v>
                      </c:pt>
                      <c:pt idx="59">
                        <c:v>1/6/2018</c:v>
                      </c:pt>
                      <c:pt idx="60">
                        <c:v>1/7/2018</c:v>
                      </c:pt>
                      <c:pt idx="61">
                        <c:v>1/8/2018</c:v>
                      </c:pt>
                      <c:pt idx="62">
                        <c:v>1/9/2018</c:v>
                      </c:pt>
                      <c:pt idx="63">
                        <c:v>1/10/2018</c:v>
                      </c:pt>
                      <c:pt idx="64">
                        <c:v>1/11/2018</c:v>
                      </c:pt>
                      <c:pt idx="65">
                        <c:v>1/12/2018</c:v>
                      </c:pt>
                      <c:pt idx="66">
                        <c:v>1/1/2019</c:v>
                      </c:pt>
                      <c:pt idx="67">
                        <c:v>1/2/2019</c:v>
                      </c:pt>
                      <c:pt idx="68">
                        <c:v>1/3/2019</c:v>
                      </c:pt>
                      <c:pt idx="69">
                        <c:v>1/4/2019</c:v>
                      </c:pt>
                      <c:pt idx="70">
                        <c:v>1/5/2019</c:v>
                      </c:pt>
                      <c:pt idx="71">
                        <c:v>1/6/2019</c:v>
                      </c:pt>
                      <c:pt idx="72">
                        <c:v>1/7/2019</c:v>
                      </c:pt>
                      <c:pt idx="73">
                        <c:v>1/8/2019</c:v>
                      </c:pt>
                      <c:pt idx="74">
                        <c:v>1/9/2019</c:v>
                      </c:pt>
                      <c:pt idx="75">
                        <c:v>1/10/2019</c:v>
                      </c:pt>
                      <c:pt idx="76">
                        <c:v>1/11/2019</c:v>
                      </c:pt>
                      <c:pt idx="77">
                        <c:v>1/12/2019</c:v>
                      </c:pt>
                      <c:pt idx="78">
                        <c:v>1/1/2020</c:v>
                      </c:pt>
                      <c:pt idx="79">
                        <c:v>1/2/2020</c:v>
                      </c:pt>
                      <c:pt idx="80">
                        <c:v>1/3/2020</c:v>
                      </c:pt>
                      <c:pt idx="81">
                        <c:v>1/4/2020</c:v>
                      </c:pt>
                      <c:pt idx="82">
                        <c:v>1/5/2020</c:v>
                      </c:pt>
                      <c:pt idx="83">
                        <c:v>1/6/2020</c:v>
                      </c:pt>
                      <c:pt idx="84">
                        <c:v>1/7/2020</c:v>
                      </c:pt>
                      <c:pt idx="85">
                        <c:v>1/8/2020</c:v>
                      </c:pt>
                      <c:pt idx="86">
                        <c:v>1/9/2020</c:v>
                      </c:pt>
                      <c:pt idx="87">
                        <c:v>1/10/2020</c:v>
                      </c:pt>
                      <c:pt idx="88">
                        <c:v>1/11/2020</c:v>
                      </c:pt>
                      <c:pt idx="89">
                        <c:v>1/12/2020</c:v>
                      </c:pt>
                      <c:pt idx="90">
                        <c:v>1/1/2021</c:v>
                      </c:pt>
                      <c:pt idx="91">
                        <c:v>1/2/2021</c:v>
                      </c:pt>
                      <c:pt idx="92">
                        <c:v>1/3/2021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MesiaceDodávky!$L$2:$L$96</c15:sqref>
                        </c15:fullRef>
                        <c15:formulaRef>
                          <c15:sqref>MesiaceDodávky!$L$4:$L$96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44.101913009</c:v>
                      </c:pt>
                      <c:pt idx="1">
                        <c:v>35.136936267999999</c:v>
                      </c:pt>
                      <c:pt idx="2">
                        <c:v>21.79350327700001</c:v>
                      </c:pt>
                      <c:pt idx="3">
                        <c:v>16.675263058999981</c:v>
                      </c:pt>
                      <c:pt idx="4">
                        <c:v>5.7543423420000233</c:v>
                      </c:pt>
                      <c:pt idx="5">
                        <c:v>4.1430704419999911</c:v>
                      </c:pt>
                      <c:pt idx="6">
                        <c:v>4.9052721059999991</c:v>
                      </c:pt>
                      <c:pt idx="7">
                        <c:v>9.5611473440000019</c:v>
                      </c:pt>
                      <c:pt idx="8">
                        <c:v>23.145570566999993</c:v>
                      </c:pt>
                      <c:pt idx="9">
                        <c:v>26.829778794000003</c:v>
                      </c:pt>
                      <c:pt idx="10">
                        <c:v>33.93058400200001</c:v>
                      </c:pt>
                      <c:pt idx="11">
                        <c:v>33.109535885999996</c:v>
                      </c:pt>
                      <c:pt idx="12">
                        <c:v>42.826906548999993</c:v>
                      </c:pt>
                      <c:pt idx="13">
                        <c:v>27.059560178000016</c:v>
                      </c:pt>
                      <c:pt idx="14">
                        <c:v>20.20955294399997</c:v>
                      </c:pt>
                      <c:pt idx="15">
                        <c:v>13.038692435999993</c:v>
                      </c:pt>
                      <c:pt idx="16">
                        <c:v>6.1627647410000179</c:v>
                      </c:pt>
                      <c:pt idx="17">
                        <c:v>4.1248560640000074</c:v>
                      </c:pt>
                      <c:pt idx="18">
                        <c:v>2.7293544880000025</c:v>
                      </c:pt>
                      <c:pt idx="19">
                        <c:v>4.1073422390000074</c:v>
                      </c:pt>
                      <c:pt idx="20">
                        <c:v>18.700561781999973</c:v>
                      </c:pt>
                      <c:pt idx="21">
                        <c:v>29.767898076000005</c:v>
                      </c:pt>
                      <c:pt idx="22">
                        <c:v>30.460044440000075</c:v>
                      </c:pt>
                      <c:pt idx="23">
                        <c:v>34.343910271999988</c:v>
                      </c:pt>
                      <c:pt idx="24">
                        <c:v>38.046332877000012</c:v>
                      </c:pt>
                      <c:pt idx="25">
                        <c:v>32.735440583999917</c:v>
                      </c:pt>
                      <c:pt idx="26">
                        <c:v>20.345460226000004</c:v>
                      </c:pt>
                      <c:pt idx="27">
                        <c:v>11.356664683000041</c:v>
                      </c:pt>
                      <c:pt idx="28">
                        <c:v>7.311671660999929</c:v>
                      </c:pt>
                      <c:pt idx="29">
                        <c:v>3.5665153229999897</c:v>
                      </c:pt>
                      <c:pt idx="30">
                        <c:v>3.3115140310000308</c:v>
                      </c:pt>
                      <c:pt idx="31">
                        <c:v>6.9249664050000259</c:v>
                      </c:pt>
                      <c:pt idx="32">
                        <c:v>17.023437900000001</c:v>
                      </c:pt>
                      <c:pt idx="33">
                        <c:v>26.674956581000032</c:v>
                      </c:pt>
                      <c:pt idx="34">
                        <c:v>32.506359753000012</c:v>
                      </c:pt>
                      <c:pt idx="35">
                        <c:v>34.177178657999917</c:v>
                      </c:pt>
                      <c:pt idx="36">
                        <c:v>33.365938284000045</c:v>
                      </c:pt>
                      <c:pt idx="37">
                        <c:v>29.825343421999985</c:v>
                      </c:pt>
                      <c:pt idx="38">
                        <c:v>23.969420894999974</c:v>
                      </c:pt>
                      <c:pt idx="39">
                        <c:v>9.9583608950001015</c:v>
                      </c:pt>
                      <c:pt idx="40">
                        <c:v>5.4068680539998928</c:v>
                      </c:pt>
                      <c:pt idx="41">
                        <c:v>3.8614481360000563</c:v>
                      </c:pt>
                      <c:pt idx="42">
                        <c:v>0.60177502700001018</c:v>
                      </c:pt>
                      <c:pt idx="43">
                        <c:v>7.5568652109999288</c:v>
                      </c:pt>
                      <c:pt idx="44">
                        <c:v>20.559128891000082</c:v>
                      </c:pt>
                      <c:pt idx="45">
                        <c:v>21.797706594999976</c:v>
                      </c:pt>
                      <c:pt idx="46">
                        <c:v>34.339006401000006</c:v>
                      </c:pt>
                      <c:pt idx="47">
                        <c:v>38.117088730000027</c:v>
                      </c:pt>
                      <c:pt idx="48">
                        <c:v>32.841924639999952</c:v>
                      </c:pt>
                      <c:pt idx="49">
                        <c:v>35.927160052000012</c:v>
                      </c:pt>
                      <c:pt idx="50">
                        <c:v>18.382510719999974</c:v>
                      </c:pt>
                      <c:pt idx="51">
                        <c:v>12.74375962299999</c:v>
                      </c:pt>
                      <c:pt idx="52">
                        <c:v>6.9081531330000407</c:v>
                      </c:pt>
                      <c:pt idx="53">
                        <c:v>3.1447824169999592</c:v>
                      </c:pt>
                      <c:pt idx="54">
                        <c:v>3.1279691450001019</c:v>
                      </c:pt>
                      <c:pt idx="55">
                        <c:v>9.8939100189999696</c:v>
                      </c:pt>
                      <c:pt idx="56">
                        <c:v>17.375115506000032</c:v>
                      </c:pt>
                      <c:pt idx="57">
                        <c:v>32.474834867999839</c:v>
                      </c:pt>
                      <c:pt idx="58">
                        <c:v>40.400891510000051</c:v>
                      </c:pt>
                      <c:pt idx="59">
                        <c:v>35.742214060000052</c:v>
                      </c:pt>
                      <c:pt idx="60">
                        <c:v>38.725869287000059</c:v>
                      </c:pt>
                      <c:pt idx="61">
                        <c:v>35.185974977999891</c:v>
                      </c:pt>
                      <c:pt idx="62">
                        <c:v>27.17655252900002</c:v>
                      </c:pt>
                      <c:pt idx="63">
                        <c:v>16.11762287099998</c:v>
                      </c:pt>
                      <c:pt idx="64">
                        <c:v>8.5796725910000813</c:v>
                      </c:pt>
                      <c:pt idx="65">
                        <c:v>3.3619538469998571</c:v>
                      </c:pt>
                      <c:pt idx="66">
                        <c:v>3.2414587310000305</c:v>
                      </c:pt>
                      <c:pt idx="67">
                        <c:v>12.392082016999959</c:v>
                      </c:pt>
                      <c:pt idx="68">
                        <c:v>21.186123826000134</c:v>
                      </c:pt>
                      <c:pt idx="69">
                        <c:v>30.123778999999999</c:v>
                      </c:pt>
                      <c:pt idx="70">
                        <c:v>27.697063408000041</c:v>
                      </c:pt>
                      <c:pt idx="71">
                        <c:v>44.435376237000064</c:v>
                      </c:pt>
                      <c:pt idx="72">
                        <c:v>38.893301453999769</c:v>
                      </c:pt>
                      <c:pt idx="73">
                        <c:v>33.818495522000113</c:v>
                      </c:pt>
                      <c:pt idx="74">
                        <c:v>23.050295358999918</c:v>
                      </c:pt>
                      <c:pt idx="75">
                        <c:v>16.002031626000132</c:v>
                      </c:pt>
                      <c:pt idx="76">
                        <c:v>5.1960016009998782</c:v>
                      </c:pt>
                      <c:pt idx="77">
                        <c:v>4.0653090590001737</c:v>
                      </c:pt>
                      <c:pt idx="78">
                        <c:v>5.6443555209999801</c:v>
                      </c:pt>
                      <c:pt idx="79">
                        <c:v>0</c:v>
                      </c:pt>
                      <c:pt idx="80">
                        <c:v>33.382051002999887</c:v>
                      </c:pt>
                      <c:pt idx="81">
                        <c:v>36.274634339999949</c:v>
                      </c:pt>
                      <c:pt idx="82">
                        <c:v>1788.7808213520002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535-4148-A602-DA75B8764208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MesiaceDodávky!$M$1</c15:sqref>
                        </c15:formulaRef>
                      </c:ext>
                    </c:extLst>
                    <c:strCache>
                      <c:ptCount val="1"/>
                      <c:pt idx="0">
                        <c:v>Fa za straty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MesiaceDodávky!$A$2:$A$96</c15:sqref>
                        </c15:fullRef>
                        <c15:formulaRef>
                          <c15:sqref>MesiaceDodávky!$A$4:$A$96</c15:sqref>
                        </c15:formulaRef>
                      </c:ext>
                    </c:extLst>
                    <c:strCache>
                      <c:ptCount val="93"/>
                      <c:pt idx="0">
                        <c:v>31/7/2013</c:v>
                      </c:pt>
                      <c:pt idx="1">
                        <c:v>1/8/2013</c:v>
                      </c:pt>
                      <c:pt idx="2">
                        <c:v>1/9/2013</c:v>
                      </c:pt>
                      <c:pt idx="3">
                        <c:v>1/10/2013</c:v>
                      </c:pt>
                      <c:pt idx="4">
                        <c:v>1/11/2013</c:v>
                      </c:pt>
                      <c:pt idx="5">
                        <c:v>1/12/2013</c:v>
                      </c:pt>
                      <c:pt idx="6">
                        <c:v>1/1/2014</c:v>
                      </c:pt>
                      <c:pt idx="7">
                        <c:v>1/2/2014</c:v>
                      </c:pt>
                      <c:pt idx="8">
                        <c:v>1/3/2014</c:v>
                      </c:pt>
                      <c:pt idx="9">
                        <c:v>1/4/2014</c:v>
                      </c:pt>
                      <c:pt idx="10">
                        <c:v>1/5/2014</c:v>
                      </c:pt>
                      <c:pt idx="11">
                        <c:v>1/6/2014</c:v>
                      </c:pt>
                      <c:pt idx="12">
                        <c:v>1/7/2014</c:v>
                      </c:pt>
                      <c:pt idx="13">
                        <c:v>1/8/2014</c:v>
                      </c:pt>
                      <c:pt idx="14">
                        <c:v>1/9/2014</c:v>
                      </c:pt>
                      <c:pt idx="15">
                        <c:v>1/10/2014</c:v>
                      </c:pt>
                      <c:pt idx="16">
                        <c:v>1/11/2014</c:v>
                      </c:pt>
                      <c:pt idx="17">
                        <c:v>1/12/2014</c:v>
                      </c:pt>
                      <c:pt idx="18">
                        <c:v>1/1/2015</c:v>
                      </c:pt>
                      <c:pt idx="19">
                        <c:v>1/2/2015</c:v>
                      </c:pt>
                      <c:pt idx="20">
                        <c:v>1/3/2015</c:v>
                      </c:pt>
                      <c:pt idx="21">
                        <c:v>1/4/2015</c:v>
                      </c:pt>
                      <c:pt idx="22">
                        <c:v>1/5/2015</c:v>
                      </c:pt>
                      <c:pt idx="23">
                        <c:v>1/6/2015</c:v>
                      </c:pt>
                      <c:pt idx="24">
                        <c:v>1/7/2015</c:v>
                      </c:pt>
                      <c:pt idx="25">
                        <c:v>1/8/2015</c:v>
                      </c:pt>
                      <c:pt idx="26">
                        <c:v>1/9/2015</c:v>
                      </c:pt>
                      <c:pt idx="27">
                        <c:v>1/10/2015</c:v>
                      </c:pt>
                      <c:pt idx="28">
                        <c:v>1/11/2015</c:v>
                      </c:pt>
                      <c:pt idx="29">
                        <c:v>1/12/2015</c:v>
                      </c:pt>
                      <c:pt idx="30">
                        <c:v>1/1/2016</c:v>
                      </c:pt>
                      <c:pt idx="31">
                        <c:v>1/2/2016</c:v>
                      </c:pt>
                      <c:pt idx="32">
                        <c:v>1/3/2016</c:v>
                      </c:pt>
                      <c:pt idx="33">
                        <c:v>1/4/2016</c:v>
                      </c:pt>
                      <c:pt idx="34">
                        <c:v>1/5/2016</c:v>
                      </c:pt>
                      <c:pt idx="35">
                        <c:v>1/6/2016</c:v>
                      </c:pt>
                      <c:pt idx="36">
                        <c:v>1/7/2016</c:v>
                      </c:pt>
                      <c:pt idx="37">
                        <c:v>1/8/2016</c:v>
                      </c:pt>
                      <c:pt idx="38">
                        <c:v>1/9/2016</c:v>
                      </c:pt>
                      <c:pt idx="39">
                        <c:v>1/10/2016</c:v>
                      </c:pt>
                      <c:pt idx="40">
                        <c:v>1/11/2016</c:v>
                      </c:pt>
                      <c:pt idx="41">
                        <c:v>1/12/2016</c:v>
                      </c:pt>
                      <c:pt idx="42">
                        <c:v>1/1/2017</c:v>
                      </c:pt>
                      <c:pt idx="43">
                        <c:v>1/2/2017</c:v>
                      </c:pt>
                      <c:pt idx="44">
                        <c:v>1/3/2017</c:v>
                      </c:pt>
                      <c:pt idx="45">
                        <c:v>apríl 17</c:v>
                      </c:pt>
                      <c:pt idx="46">
                        <c:v>2/5/2017</c:v>
                      </c:pt>
                      <c:pt idx="47">
                        <c:v>jún 17</c:v>
                      </c:pt>
                      <c:pt idx="48">
                        <c:v>júl 17</c:v>
                      </c:pt>
                      <c:pt idx="49">
                        <c:v>17/8/2017</c:v>
                      </c:pt>
                      <c:pt idx="50">
                        <c:v>1/9/2017</c:v>
                      </c:pt>
                      <c:pt idx="51">
                        <c:v>1/10/2017</c:v>
                      </c:pt>
                      <c:pt idx="52">
                        <c:v>1/11/2017</c:v>
                      </c:pt>
                      <c:pt idx="53">
                        <c:v>1/12/2017</c:v>
                      </c:pt>
                      <c:pt idx="54">
                        <c:v>1/1/2018</c:v>
                      </c:pt>
                      <c:pt idx="55">
                        <c:v>1/2/2018</c:v>
                      </c:pt>
                      <c:pt idx="56">
                        <c:v>1/3/2018</c:v>
                      </c:pt>
                      <c:pt idx="57">
                        <c:v>1/4/2018</c:v>
                      </c:pt>
                      <c:pt idx="58">
                        <c:v>1/5/2018</c:v>
                      </c:pt>
                      <c:pt idx="59">
                        <c:v>1/6/2018</c:v>
                      </c:pt>
                      <c:pt idx="60">
                        <c:v>1/7/2018</c:v>
                      </c:pt>
                      <c:pt idx="61">
                        <c:v>1/8/2018</c:v>
                      </c:pt>
                      <c:pt idx="62">
                        <c:v>1/9/2018</c:v>
                      </c:pt>
                      <c:pt idx="63">
                        <c:v>1/10/2018</c:v>
                      </c:pt>
                      <c:pt idx="64">
                        <c:v>1/11/2018</c:v>
                      </c:pt>
                      <c:pt idx="65">
                        <c:v>1/12/2018</c:v>
                      </c:pt>
                      <c:pt idx="66">
                        <c:v>1/1/2019</c:v>
                      </c:pt>
                      <c:pt idx="67">
                        <c:v>1/2/2019</c:v>
                      </c:pt>
                      <c:pt idx="68">
                        <c:v>1/3/2019</c:v>
                      </c:pt>
                      <c:pt idx="69">
                        <c:v>1/4/2019</c:v>
                      </c:pt>
                      <c:pt idx="70">
                        <c:v>1/5/2019</c:v>
                      </c:pt>
                      <c:pt idx="71">
                        <c:v>1/6/2019</c:v>
                      </c:pt>
                      <c:pt idx="72">
                        <c:v>1/7/2019</c:v>
                      </c:pt>
                      <c:pt idx="73">
                        <c:v>1/8/2019</c:v>
                      </c:pt>
                      <c:pt idx="74">
                        <c:v>1/9/2019</c:v>
                      </c:pt>
                      <c:pt idx="75">
                        <c:v>1/10/2019</c:v>
                      </c:pt>
                      <c:pt idx="76">
                        <c:v>1/11/2019</c:v>
                      </c:pt>
                      <c:pt idx="77">
                        <c:v>1/12/2019</c:v>
                      </c:pt>
                      <c:pt idx="78">
                        <c:v>1/1/2020</c:v>
                      </c:pt>
                      <c:pt idx="79">
                        <c:v>1/2/2020</c:v>
                      </c:pt>
                      <c:pt idx="80">
                        <c:v>1/3/2020</c:v>
                      </c:pt>
                      <c:pt idx="81">
                        <c:v>1/4/2020</c:v>
                      </c:pt>
                      <c:pt idx="82">
                        <c:v>1/5/2020</c:v>
                      </c:pt>
                      <c:pt idx="83">
                        <c:v>1/6/2020</c:v>
                      </c:pt>
                      <c:pt idx="84">
                        <c:v>1/7/2020</c:v>
                      </c:pt>
                      <c:pt idx="85">
                        <c:v>1/8/2020</c:v>
                      </c:pt>
                      <c:pt idx="86">
                        <c:v>1/9/2020</c:v>
                      </c:pt>
                      <c:pt idx="87">
                        <c:v>1/10/2020</c:v>
                      </c:pt>
                      <c:pt idx="88">
                        <c:v>1/11/2020</c:v>
                      </c:pt>
                      <c:pt idx="89">
                        <c:v>1/12/2020</c:v>
                      </c:pt>
                      <c:pt idx="90">
                        <c:v>1/1/2021</c:v>
                      </c:pt>
                      <c:pt idx="91">
                        <c:v>1/2/2021</c:v>
                      </c:pt>
                      <c:pt idx="92">
                        <c:v>1/3/2021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MesiaceDodávky!$M$2:$M$96</c15:sqref>
                        </c15:fullRef>
                        <c15:formulaRef>
                          <c15:sqref>MesiaceDodávky!$M$4:$M$96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25.3122252</c:v>
                      </c:pt>
                      <c:pt idx="1">
                        <c:v>18.935114200000001</c:v>
                      </c:pt>
                      <c:pt idx="2">
                        <c:v>10.350541699999999</c:v>
                      </c:pt>
                      <c:pt idx="3">
                        <c:v>7.2600955999999996</c:v>
                      </c:pt>
                      <c:pt idx="4">
                        <c:v>1.3244769000000001</c:v>
                      </c:pt>
                      <c:pt idx="5">
                        <c:v>0.7848752</c:v>
                      </c:pt>
                      <c:pt idx="6">
                        <c:v>0.98109400000000002</c:v>
                      </c:pt>
                      <c:pt idx="7">
                        <c:v>3.1395008</c:v>
                      </c:pt>
                      <c:pt idx="8">
                        <c:v>10.792033999999999</c:v>
                      </c:pt>
                      <c:pt idx="9">
                        <c:v>12.607057899999999</c:v>
                      </c:pt>
                      <c:pt idx="10">
                        <c:v>17.463473199999999</c:v>
                      </c:pt>
                      <c:pt idx="11">
                        <c:v>22.663271399999999</c:v>
                      </c:pt>
                      <c:pt idx="12">
                        <c:v>20.652028699999999</c:v>
                      </c:pt>
                      <c:pt idx="13">
                        <c:v>14.176808299999999</c:v>
                      </c:pt>
                      <c:pt idx="14">
                        <c:v>10.301487</c:v>
                      </c:pt>
                      <c:pt idx="15">
                        <c:v>5.2488529000000002</c:v>
                      </c:pt>
                      <c:pt idx="16">
                        <c:v>1.471641</c:v>
                      </c:pt>
                      <c:pt idx="17">
                        <c:v>0.73582049999999999</c:v>
                      </c:pt>
                      <c:pt idx="18">
                        <c:v>0.49054700000000001</c:v>
                      </c:pt>
                      <c:pt idx="19">
                        <c:v>1.1282581</c:v>
                      </c:pt>
                      <c:pt idx="20">
                        <c:v>8.0940255000000008</c:v>
                      </c:pt>
                      <c:pt idx="21">
                        <c:v>15.0597929</c:v>
                      </c:pt>
                      <c:pt idx="22">
                        <c:v>15.9427775</c:v>
                      </c:pt>
                      <c:pt idx="23">
                        <c:v>20.406755199999999</c:v>
                      </c:pt>
                      <c:pt idx="24">
                        <c:v>22.712326099999999</c:v>
                      </c:pt>
                      <c:pt idx="25">
                        <c:v>18.689840700000001</c:v>
                      </c:pt>
                      <c:pt idx="26">
                        <c:v>10.9391981</c:v>
                      </c:pt>
                      <c:pt idx="27">
                        <c:v>4.5130324000000002</c:v>
                      </c:pt>
                      <c:pt idx="28">
                        <c:v>2.5017896999999998</c:v>
                      </c:pt>
                      <c:pt idx="29">
                        <c:v>0.58865639999999997</c:v>
                      </c:pt>
                      <c:pt idx="30">
                        <c:v>0.63771109999999998</c:v>
                      </c:pt>
                      <c:pt idx="31">
                        <c:v>1.8640786</c:v>
                      </c:pt>
                      <c:pt idx="32">
                        <c:v>7.0638768000000001</c:v>
                      </c:pt>
                      <c:pt idx="33">
                        <c:v>13.048550199999999</c:v>
                      </c:pt>
                      <c:pt idx="34">
                        <c:v>17.954020199999999</c:v>
                      </c:pt>
                      <c:pt idx="35">
                        <c:v>18.738895400000001</c:v>
                      </c:pt>
                      <c:pt idx="36">
                        <c:v>18.591731299999999</c:v>
                      </c:pt>
                      <c:pt idx="37">
                        <c:v>16.776707399999999</c:v>
                      </c:pt>
                      <c:pt idx="38">
                        <c:v>12.3127297</c:v>
                      </c:pt>
                      <c:pt idx="39">
                        <c:v>3.1395008</c:v>
                      </c:pt>
                      <c:pt idx="40">
                        <c:v>1.2754222</c:v>
                      </c:pt>
                      <c:pt idx="41">
                        <c:v>0.73582049999999999</c:v>
                      </c:pt>
                      <c:pt idx="42">
                        <c:v>4.90547E-2</c:v>
                      </c:pt>
                      <c:pt idx="43">
                        <c:v>2.4527350000000001</c:v>
                      </c:pt>
                      <c:pt idx="44">
                        <c:v>9.2222836000000008</c:v>
                      </c:pt>
                      <c:pt idx="45">
                        <c:v>9.8599946999999997</c:v>
                      </c:pt>
                      <c:pt idx="46">
                        <c:v>18.5426766</c:v>
                      </c:pt>
                      <c:pt idx="47">
                        <c:v>22.123669700000001</c:v>
                      </c:pt>
                      <c:pt idx="48">
                        <c:v>18.738895400000001</c:v>
                      </c:pt>
                      <c:pt idx="49">
                        <c:v>20.750138100000001</c:v>
                      </c:pt>
                      <c:pt idx="50">
                        <c:v>8.6826819000000004</c:v>
                      </c:pt>
                      <c:pt idx="51">
                        <c:v>5.1507434999999999</c:v>
                      </c:pt>
                      <c:pt idx="52">
                        <c:v>2.2565162000000001</c:v>
                      </c:pt>
                      <c:pt idx="53">
                        <c:v>0.63771109999999998</c:v>
                      </c:pt>
                      <c:pt idx="54">
                        <c:v>0.53960169999999996</c:v>
                      </c:pt>
                      <c:pt idx="55">
                        <c:v>3.8262665999999999</c:v>
                      </c:pt>
                      <c:pt idx="56">
                        <c:v>7.1619862000000003</c:v>
                      </c:pt>
                      <c:pt idx="57">
                        <c:v>17.757801399999998</c:v>
                      </c:pt>
                      <c:pt idx="58">
                        <c:v>22.663271399999999</c:v>
                      </c:pt>
                      <c:pt idx="59">
                        <c:v>20.652028699999999</c:v>
                      </c:pt>
                      <c:pt idx="60">
                        <c:v>22.467052599999999</c:v>
                      </c:pt>
                      <c:pt idx="61">
                        <c:v>20.848247499999999</c:v>
                      </c:pt>
                      <c:pt idx="62">
                        <c:v>14.9126288</c:v>
                      </c:pt>
                      <c:pt idx="63">
                        <c:v>7.3091502999999998</c:v>
                      </c:pt>
                      <c:pt idx="64">
                        <c:v>3.0413914000000002</c:v>
                      </c:pt>
                      <c:pt idx="65">
                        <c:v>0.58865639999999997</c:v>
                      </c:pt>
                      <c:pt idx="66">
                        <c:v>0.7848752</c:v>
                      </c:pt>
                      <c:pt idx="67">
                        <c:v>5.0035793999999996</c:v>
                      </c:pt>
                      <c:pt idx="68">
                        <c:v>9.4675571000000005</c:v>
                      </c:pt>
                      <c:pt idx="69">
                        <c:v>15.5993946</c:v>
                      </c:pt>
                      <c:pt idx="70">
                        <c:v>14.0296442</c:v>
                      </c:pt>
                      <c:pt idx="71">
                        <c:v>26.587647400000002</c:v>
                      </c:pt>
                      <c:pt idx="72">
                        <c:v>22.4179979</c:v>
                      </c:pt>
                      <c:pt idx="73">
                        <c:v>19.867153500000001</c:v>
                      </c:pt>
                      <c:pt idx="74">
                        <c:v>12.2146203</c:v>
                      </c:pt>
                      <c:pt idx="75">
                        <c:v>7.0638768000000001</c:v>
                      </c:pt>
                      <c:pt idx="76">
                        <c:v>1.3244769000000001</c:v>
                      </c:pt>
                      <c:pt idx="77">
                        <c:v>0.8339299</c:v>
                      </c:pt>
                      <c:pt idx="78">
                        <c:v>1.2754222</c:v>
                      </c:pt>
                      <c:pt idx="79">
                        <c:v>0</c:v>
                      </c:pt>
                      <c:pt idx="80">
                        <c:v>14.6183006</c:v>
                      </c:pt>
                      <c:pt idx="81">
                        <c:v>18.1011843</c:v>
                      </c:pt>
                      <c:pt idx="82">
                        <c:v>905.5497620000001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535-4148-A602-DA75B8764208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MesiaceDodávky!$N$1</c15:sqref>
                        </c15:formulaRef>
                      </c:ext>
                    </c:extLst>
                    <c:strCache>
                      <c:ptCount val="1"/>
                      <c:pt idx="0">
                        <c:v>Výnos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MesiaceDodávky!$A$2:$A$96</c15:sqref>
                        </c15:fullRef>
                        <c15:formulaRef>
                          <c15:sqref>MesiaceDodávky!$A$4:$A$96</c15:sqref>
                        </c15:formulaRef>
                      </c:ext>
                    </c:extLst>
                    <c:strCache>
                      <c:ptCount val="93"/>
                      <c:pt idx="0">
                        <c:v>31/7/2013</c:v>
                      </c:pt>
                      <c:pt idx="1">
                        <c:v>1/8/2013</c:v>
                      </c:pt>
                      <c:pt idx="2">
                        <c:v>1/9/2013</c:v>
                      </c:pt>
                      <c:pt idx="3">
                        <c:v>1/10/2013</c:v>
                      </c:pt>
                      <c:pt idx="4">
                        <c:v>1/11/2013</c:v>
                      </c:pt>
                      <c:pt idx="5">
                        <c:v>1/12/2013</c:v>
                      </c:pt>
                      <c:pt idx="6">
                        <c:v>1/1/2014</c:v>
                      </c:pt>
                      <c:pt idx="7">
                        <c:v>1/2/2014</c:v>
                      </c:pt>
                      <c:pt idx="8">
                        <c:v>1/3/2014</c:v>
                      </c:pt>
                      <c:pt idx="9">
                        <c:v>1/4/2014</c:v>
                      </c:pt>
                      <c:pt idx="10">
                        <c:v>1/5/2014</c:v>
                      </c:pt>
                      <c:pt idx="11">
                        <c:v>1/6/2014</c:v>
                      </c:pt>
                      <c:pt idx="12">
                        <c:v>1/7/2014</c:v>
                      </c:pt>
                      <c:pt idx="13">
                        <c:v>1/8/2014</c:v>
                      </c:pt>
                      <c:pt idx="14">
                        <c:v>1/9/2014</c:v>
                      </c:pt>
                      <c:pt idx="15">
                        <c:v>1/10/2014</c:v>
                      </c:pt>
                      <c:pt idx="16">
                        <c:v>1/11/2014</c:v>
                      </c:pt>
                      <c:pt idx="17">
                        <c:v>1/12/2014</c:v>
                      </c:pt>
                      <c:pt idx="18">
                        <c:v>1/1/2015</c:v>
                      </c:pt>
                      <c:pt idx="19">
                        <c:v>1/2/2015</c:v>
                      </c:pt>
                      <c:pt idx="20">
                        <c:v>1/3/2015</c:v>
                      </c:pt>
                      <c:pt idx="21">
                        <c:v>1/4/2015</c:v>
                      </c:pt>
                      <c:pt idx="22">
                        <c:v>1/5/2015</c:v>
                      </c:pt>
                      <c:pt idx="23">
                        <c:v>1/6/2015</c:v>
                      </c:pt>
                      <c:pt idx="24">
                        <c:v>1/7/2015</c:v>
                      </c:pt>
                      <c:pt idx="25">
                        <c:v>1/8/2015</c:v>
                      </c:pt>
                      <c:pt idx="26">
                        <c:v>1/9/2015</c:v>
                      </c:pt>
                      <c:pt idx="27">
                        <c:v>1/10/2015</c:v>
                      </c:pt>
                      <c:pt idx="28">
                        <c:v>1/11/2015</c:v>
                      </c:pt>
                      <c:pt idx="29">
                        <c:v>1/12/2015</c:v>
                      </c:pt>
                      <c:pt idx="30">
                        <c:v>1/1/2016</c:v>
                      </c:pt>
                      <c:pt idx="31">
                        <c:v>1/2/2016</c:v>
                      </c:pt>
                      <c:pt idx="32">
                        <c:v>1/3/2016</c:v>
                      </c:pt>
                      <c:pt idx="33">
                        <c:v>1/4/2016</c:v>
                      </c:pt>
                      <c:pt idx="34">
                        <c:v>1/5/2016</c:v>
                      </c:pt>
                      <c:pt idx="35">
                        <c:v>1/6/2016</c:v>
                      </c:pt>
                      <c:pt idx="36">
                        <c:v>1/7/2016</c:v>
                      </c:pt>
                      <c:pt idx="37">
                        <c:v>1/8/2016</c:v>
                      </c:pt>
                      <c:pt idx="38">
                        <c:v>1/9/2016</c:v>
                      </c:pt>
                      <c:pt idx="39">
                        <c:v>1/10/2016</c:v>
                      </c:pt>
                      <c:pt idx="40">
                        <c:v>1/11/2016</c:v>
                      </c:pt>
                      <c:pt idx="41">
                        <c:v>1/12/2016</c:v>
                      </c:pt>
                      <c:pt idx="42">
                        <c:v>1/1/2017</c:v>
                      </c:pt>
                      <c:pt idx="43">
                        <c:v>1/2/2017</c:v>
                      </c:pt>
                      <c:pt idx="44">
                        <c:v>1/3/2017</c:v>
                      </c:pt>
                      <c:pt idx="45">
                        <c:v>apríl 17</c:v>
                      </c:pt>
                      <c:pt idx="46">
                        <c:v>2/5/2017</c:v>
                      </c:pt>
                      <c:pt idx="47">
                        <c:v>jún 17</c:v>
                      </c:pt>
                      <c:pt idx="48">
                        <c:v>júl 17</c:v>
                      </c:pt>
                      <c:pt idx="49">
                        <c:v>17/8/2017</c:v>
                      </c:pt>
                      <c:pt idx="50">
                        <c:v>1/9/2017</c:v>
                      </c:pt>
                      <c:pt idx="51">
                        <c:v>1/10/2017</c:v>
                      </c:pt>
                      <c:pt idx="52">
                        <c:v>1/11/2017</c:v>
                      </c:pt>
                      <c:pt idx="53">
                        <c:v>1/12/2017</c:v>
                      </c:pt>
                      <c:pt idx="54">
                        <c:v>1/1/2018</c:v>
                      </c:pt>
                      <c:pt idx="55">
                        <c:v>1/2/2018</c:v>
                      </c:pt>
                      <c:pt idx="56">
                        <c:v>1/3/2018</c:v>
                      </c:pt>
                      <c:pt idx="57">
                        <c:v>1/4/2018</c:v>
                      </c:pt>
                      <c:pt idx="58">
                        <c:v>1/5/2018</c:v>
                      </c:pt>
                      <c:pt idx="59">
                        <c:v>1/6/2018</c:v>
                      </c:pt>
                      <c:pt idx="60">
                        <c:v>1/7/2018</c:v>
                      </c:pt>
                      <c:pt idx="61">
                        <c:v>1/8/2018</c:v>
                      </c:pt>
                      <c:pt idx="62">
                        <c:v>1/9/2018</c:v>
                      </c:pt>
                      <c:pt idx="63">
                        <c:v>1/10/2018</c:v>
                      </c:pt>
                      <c:pt idx="64">
                        <c:v>1/11/2018</c:v>
                      </c:pt>
                      <c:pt idx="65">
                        <c:v>1/12/2018</c:v>
                      </c:pt>
                      <c:pt idx="66">
                        <c:v>1/1/2019</c:v>
                      </c:pt>
                      <c:pt idx="67">
                        <c:v>1/2/2019</c:v>
                      </c:pt>
                      <c:pt idx="68">
                        <c:v>1/3/2019</c:v>
                      </c:pt>
                      <c:pt idx="69">
                        <c:v>1/4/2019</c:v>
                      </c:pt>
                      <c:pt idx="70">
                        <c:v>1/5/2019</c:v>
                      </c:pt>
                      <c:pt idx="71">
                        <c:v>1/6/2019</c:v>
                      </c:pt>
                      <c:pt idx="72">
                        <c:v>1/7/2019</c:v>
                      </c:pt>
                      <c:pt idx="73">
                        <c:v>1/8/2019</c:v>
                      </c:pt>
                      <c:pt idx="74">
                        <c:v>1/9/2019</c:v>
                      </c:pt>
                      <c:pt idx="75">
                        <c:v>1/10/2019</c:v>
                      </c:pt>
                      <c:pt idx="76">
                        <c:v>1/11/2019</c:v>
                      </c:pt>
                      <c:pt idx="77">
                        <c:v>1/12/2019</c:v>
                      </c:pt>
                      <c:pt idx="78">
                        <c:v>1/1/2020</c:v>
                      </c:pt>
                      <c:pt idx="79">
                        <c:v>1/2/2020</c:v>
                      </c:pt>
                      <c:pt idx="80">
                        <c:v>1/3/2020</c:v>
                      </c:pt>
                      <c:pt idx="81">
                        <c:v>1/4/2020</c:v>
                      </c:pt>
                      <c:pt idx="82">
                        <c:v>1/5/2020</c:v>
                      </c:pt>
                      <c:pt idx="83">
                        <c:v>1/6/2020</c:v>
                      </c:pt>
                      <c:pt idx="84">
                        <c:v>1/7/2020</c:v>
                      </c:pt>
                      <c:pt idx="85">
                        <c:v>1/8/2020</c:v>
                      </c:pt>
                      <c:pt idx="86">
                        <c:v>1/9/2020</c:v>
                      </c:pt>
                      <c:pt idx="87">
                        <c:v>1/10/2020</c:v>
                      </c:pt>
                      <c:pt idx="88">
                        <c:v>1/11/2020</c:v>
                      </c:pt>
                      <c:pt idx="89">
                        <c:v>1/12/2020</c:v>
                      </c:pt>
                      <c:pt idx="90">
                        <c:v>1/1/2021</c:v>
                      </c:pt>
                      <c:pt idx="91">
                        <c:v>1/2/2021</c:v>
                      </c:pt>
                      <c:pt idx="92">
                        <c:v>1/3/2021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MesiaceDodávky!$N$2:$N$96</c15:sqref>
                        </c15:fullRef>
                        <c15:formulaRef>
                          <c15:sqref>MesiaceDodávky!$N$4:$N$96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72.560810567199994</c:v>
                      </c:pt>
                      <c:pt idx="1">
                        <c:v>60.591640374400001</c:v>
                      </c:pt>
                      <c:pt idx="2">
                        <c:v>40.728735981600025</c:v>
                      </c:pt>
                      <c:pt idx="3">
                        <c:v>32.652786927199948</c:v>
                      </c:pt>
                      <c:pt idx="4">
                        <c:v>13.934055393600067</c:v>
                      </c:pt>
                      <c:pt idx="5">
                        <c:v>10.413356513599973</c:v>
                      </c:pt>
                      <c:pt idx="6">
                        <c:v>12.212092884799997</c:v>
                      </c:pt>
                      <c:pt idx="7">
                        <c:v>21.032518515200003</c:v>
                      </c:pt>
                      <c:pt idx="8">
                        <c:v>43.708583653599973</c:v>
                      </c:pt>
                      <c:pt idx="9">
                        <c:v>50.446469355200009</c:v>
                      </c:pt>
                      <c:pt idx="10">
                        <c:v>60.366245761600041</c:v>
                      </c:pt>
                      <c:pt idx="11">
                        <c:v>46.211245828799981</c:v>
                      </c:pt>
                      <c:pt idx="12">
                        <c:v>79.33264819919998</c:v>
                      </c:pt>
                      <c:pt idx="13">
                        <c:v>47.578094782400051</c:v>
                      </c:pt>
                      <c:pt idx="14">
                        <c:v>36.180831955199906</c:v>
                      </c:pt>
                      <c:pt idx="15">
                        <c:v>26.498036268799979</c:v>
                      </c:pt>
                      <c:pt idx="16">
                        <c:v>14.803024592800053</c:v>
                      </c:pt>
                      <c:pt idx="17">
                        <c:v>10.470541251200022</c:v>
                      </c:pt>
                      <c:pt idx="18">
                        <c:v>6.9199211904000073</c:v>
                      </c:pt>
                      <c:pt idx="19">
                        <c:v>9.5329802712000209</c:v>
                      </c:pt>
                      <c:pt idx="20">
                        <c:v>36.72666982559992</c:v>
                      </c:pt>
                      <c:pt idx="21">
                        <c:v>53.550152780800019</c:v>
                      </c:pt>
                      <c:pt idx="22">
                        <c:v>53.59225755200022</c:v>
                      </c:pt>
                      <c:pt idx="23">
                        <c:v>54.93653237759996</c:v>
                      </c:pt>
                      <c:pt idx="24">
                        <c:v>60.620427181600036</c:v>
                      </c:pt>
                      <c:pt idx="25">
                        <c:v>54.082225027199762</c:v>
                      </c:pt>
                      <c:pt idx="26">
                        <c:v>35.140726660800013</c:v>
                      </c:pt>
                      <c:pt idx="27">
                        <c:v>23.21225766640012</c:v>
                      </c:pt>
                      <c:pt idx="28">
                        <c:v>15.85626908879979</c:v>
                      </c:pt>
                      <c:pt idx="29">
                        <c:v>9.1606373783999704</c:v>
                      </c:pt>
                      <c:pt idx="30">
                        <c:v>8.2998801048000903</c:v>
                      </c:pt>
                      <c:pt idx="31">
                        <c:v>16.158736004000076</c:v>
                      </c:pt>
                      <c:pt idx="32">
                        <c:v>34.119851760000003</c:v>
                      </c:pt>
                      <c:pt idx="33">
                        <c:v>48.994305424800089</c:v>
                      </c:pt>
                      <c:pt idx="34">
                        <c:v>55.069803962400044</c:v>
                      </c:pt>
                      <c:pt idx="35">
                        <c:v>58.211859246399754</c:v>
                      </c:pt>
                      <c:pt idx="36">
                        <c:v>56.158135667200135</c:v>
                      </c:pt>
                      <c:pt idx="37">
                        <c:v>49.842640657599951</c:v>
                      </c:pt>
                      <c:pt idx="38">
                        <c:v>42.698220475999925</c:v>
                      </c:pt>
                      <c:pt idx="39">
                        <c:v>22.2007893560003</c:v>
                      </c:pt>
                      <c:pt idx="40">
                        <c:v>13.022832203199686</c:v>
                      </c:pt>
                      <c:pt idx="41">
                        <c:v>9.6958149088001644</c:v>
                      </c:pt>
                      <c:pt idx="42">
                        <c:v>1.65916378160003</c:v>
                      </c:pt>
                      <c:pt idx="43">
                        <c:v>16.688180168799789</c:v>
                      </c:pt>
                      <c:pt idx="44">
                        <c:v>39.645629992800238</c:v>
                      </c:pt>
                      <c:pt idx="45">
                        <c:v>41.848661035999925</c:v>
                      </c:pt>
                      <c:pt idx="46">
                        <c:v>59.13084640080001</c:v>
                      </c:pt>
                      <c:pt idx="47">
                        <c:v>62.157606744000077</c:v>
                      </c:pt>
                      <c:pt idx="48">
                        <c:v>54.284656031999852</c:v>
                      </c:pt>
                      <c:pt idx="49">
                        <c:v>58.817838521600031</c:v>
                      </c:pt>
                      <c:pt idx="50">
                        <c:v>34.462154095999928</c:v>
                      </c:pt>
                      <c:pt idx="51">
                        <c:v>25.852102498399969</c:v>
                      </c:pt>
                      <c:pt idx="52">
                        <c:v>15.223235466400119</c:v>
                      </c:pt>
                      <c:pt idx="53">
                        <c:v>7.8094948135998798</c:v>
                      </c:pt>
                      <c:pt idx="54">
                        <c:v>7.9815566760002996</c:v>
                      </c:pt>
                      <c:pt idx="55">
                        <c:v>20.460641295199913</c:v>
                      </c:pt>
                      <c:pt idx="56">
                        <c:v>34.932681364800089</c:v>
                      </c:pt>
                      <c:pt idx="57">
                        <c:v>55.420109014399529</c:v>
                      </c:pt>
                      <c:pt idx="58">
                        <c:v>67.656330328000152</c:v>
                      </c:pt>
                      <c:pt idx="59">
                        <c:v>58.495394208000157</c:v>
                      </c:pt>
                      <c:pt idx="60">
                        <c:v>63.172837509600171</c:v>
                      </c:pt>
                      <c:pt idx="61">
                        <c:v>56.416377982399673</c:v>
                      </c:pt>
                      <c:pt idx="62">
                        <c:v>46.260845063200058</c:v>
                      </c:pt>
                      <c:pt idx="63">
                        <c:v>30.90191853679994</c:v>
                      </c:pt>
                      <c:pt idx="64">
                        <c:v>18.367351192800243</c:v>
                      </c:pt>
                      <c:pt idx="65">
                        <c:v>8.5589881975995787</c:v>
                      </c:pt>
                      <c:pt idx="66">
                        <c:v>7.7615671448000896</c:v>
                      </c:pt>
                      <c:pt idx="67">
                        <c:v>25.15002913359988</c:v>
                      </c:pt>
                      <c:pt idx="68">
                        <c:v>40.935944740800394</c:v>
                      </c:pt>
                      <c:pt idx="69">
                        <c:v>53.378538879999994</c:v>
                      </c:pt>
                      <c:pt idx="70">
                        <c:v>49.785366086400117</c:v>
                      </c:pt>
                      <c:pt idx="71">
                        <c:v>70.661918909600189</c:v>
                      </c:pt>
                      <c:pt idx="72">
                        <c:v>63.77603948319932</c:v>
                      </c:pt>
                      <c:pt idx="73">
                        <c:v>54.609519217600337</c:v>
                      </c:pt>
                      <c:pt idx="74">
                        <c:v>40.216432527199757</c:v>
                      </c:pt>
                      <c:pt idx="75">
                        <c:v>31.11572674080039</c:v>
                      </c:pt>
                      <c:pt idx="76">
                        <c:v>12.291882800799641</c:v>
                      </c:pt>
                      <c:pt idx="77">
                        <c:v>10.073891167200511</c:v>
                      </c:pt>
                      <c:pt idx="78">
                        <c:v>13.721322176799941</c:v>
                      </c:pt>
                      <c:pt idx="79">
                        <c:v>0</c:v>
                      </c:pt>
                      <c:pt idx="80">
                        <c:v>65.176781282399674</c:v>
                      </c:pt>
                      <c:pt idx="81">
                        <c:v>65.820654911999853</c:v>
                      </c:pt>
                      <c:pt idx="82">
                        <c:v>3216.5404666815994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535-4148-A602-DA75B8764208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MesiaceDodávky!$O$1</c15:sqref>
                        </c15:formulaRef>
                      </c:ext>
                    </c:extLst>
                    <c:strCache>
                      <c:ptCount val="1"/>
                      <c:pt idx="0">
                        <c:v>Poznámka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MesiaceDodávky!$A$2:$A$96</c15:sqref>
                        </c15:fullRef>
                        <c15:formulaRef>
                          <c15:sqref>MesiaceDodávky!$A$4:$A$96</c15:sqref>
                        </c15:formulaRef>
                      </c:ext>
                    </c:extLst>
                    <c:strCache>
                      <c:ptCount val="93"/>
                      <c:pt idx="0">
                        <c:v>31/7/2013</c:v>
                      </c:pt>
                      <c:pt idx="1">
                        <c:v>1/8/2013</c:v>
                      </c:pt>
                      <c:pt idx="2">
                        <c:v>1/9/2013</c:v>
                      </c:pt>
                      <c:pt idx="3">
                        <c:v>1/10/2013</c:v>
                      </c:pt>
                      <c:pt idx="4">
                        <c:v>1/11/2013</c:v>
                      </c:pt>
                      <c:pt idx="5">
                        <c:v>1/12/2013</c:v>
                      </c:pt>
                      <c:pt idx="6">
                        <c:v>1/1/2014</c:v>
                      </c:pt>
                      <c:pt idx="7">
                        <c:v>1/2/2014</c:v>
                      </c:pt>
                      <c:pt idx="8">
                        <c:v>1/3/2014</c:v>
                      </c:pt>
                      <c:pt idx="9">
                        <c:v>1/4/2014</c:v>
                      </c:pt>
                      <c:pt idx="10">
                        <c:v>1/5/2014</c:v>
                      </c:pt>
                      <c:pt idx="11">
                        <c:v>1/6/2014</c:v>
                      </c:pt>
                      <c:pt idx="12">
                        <c:v>1/7/2014</c:v>
                      </c:pt>
                      <c:pt idx="13">
                        <c:v>1/8/2014</c:v>
                      </c:pt>
                      <c:pt idx="14">
                        <c:v>1/9/2014</c:v>
                      </c:pt>
                      <c:pt idx="15">
                        <c:v>1/10/2014</c:v>
                      </c:pt>
                      <c:pt idx="16">
                        <c:v>1/11/2014</c:v>
                      </c:pt>
                      <c:pt idx="17">
                        <c:v>1/12/2014</c:v>
                      </c:pt>
                      <c:pt idx="18">
                        <c:v>1/1/2015</c:v>
                      </c:pt>
                      <c:pt idx="19">
                        <c:v>1/2/2015</c:v>
                      </c:pt>
                      <c:pt idx="20">
                        <c:v>1/3/2015</c:v>
                      </c:pt>
                      <c:pt idx="21">
                        <c:v>1/4/2015</c:v>
                      </c:pt>
                      <c:pt idx="22">
                        <c:v>1/5/2015</c:v>
                      </c:pt>
                      <c:pt idx="23">
                        <c:v>1/6/2015</c:v>
                      </c:pt>
                      <c:pt idx="24">
                        <c:v>1/7/2015</c:v>
                      </c:pt>
                      <c:pt idx="25">
                        <c:v>1/8/2015</c:v>
                      </c:pt>
                      <c:pt idx="26">
                        <c:v>1/9/2015</c:v>
                      </c:pt>
                      <c:pt idx="27">
                        <c:v>1/10/2015</c:v>
                      </c:pt>
                      <c:pt idx="28">
                        <c:v>1/11/2015</c:v>
                      </c:pt>
                      <c:pt idx="29">
                        <c:v>1/12/2015</c:v>
                      </c:pt>
                      <c:pt idx="30">
                        <c:v>1/1/2016</c:v>
                      </c:pt>
                      <c:pt idx="31">
                        <c:v>1/2/2016</c:v>
                      </c:pt>
                      <c:pt idx="32">
                        <c:v>1/3/2016</c:v>
                      </c:pt>
                      <c:pt idx="33">
                        <c:v>1/4/2016</c:v>
                      </c:pt>
                      <c:pt idx="34">
                        <c:v>1/5/2016</c:v>
                      </c:pt>
                      <c:pt idx="35">
                        <c:v>1/6/2016</c:v>
                      </c:pt>
                      <c:pt idx="36">
                        <c:v>1/7/2016</c:v>
                      </c:pt>
                      <c:pt idx="37">
                        <c:v>1/8/2016</c:v>
                      </c:pt>
                      <c:pt idx="38">
                        <c:v>1/9/2016</c:v>
                      </c:pt>
                      <c:pt idx="39">
                        <c:v>1/10/2016</c:v>
                      </c:pt>
                      <c:pt idx="40">
                        <c:v>1/11/2016</c:v>
                      </c:pt>
                      <c:pt idx="41">
                        <c:v>1/12/2016</c:v>
                      </c:pt>
                      <c:pt idx="42">
                        <c:v>1/1/2017</c:v>
                      </c:pt>
                      <c:pt idx="43">
                        <c:v>1/2/2017</c:v>
                      </c:pt>
                      <c:pt idx="44">
                        <c:v>1/3/2017</c:v>
                      </c:pt>
                      <c:pt idx="45">
                        <c:v>apríl 17</c:v>
                      </c:pt>
                      <c:pt idx="46">
                        <c:v>2/5/2017</c:v>
                      </c:pt>
                      <c:pt idx="47">
                        <c:v>jún 17</c:v>
                      </c:pt>
                      <c:pt idx="48">
                        <c:v>júl 17</c:v>
                      </c:pt>
                      <c:pt idx="49">
                        <c:v>17/8/2017</c:v>
                      </c:pt>
                      <c:pt idx="50">
                        <c:v>1/9/2017</c:v>
                      </c:pt>
                      <c:pt idx="51">
                        <c:v>1/10/2017</c:v>
                      </c:pt>
                      <c:pt idx="52">
                        <c:v>1/11/2017</c:v>
                      </c:pt>
                      <c:pt idx="53">
                        <c:v>1/12/2017</c:v>
                      </c:pt>
                      <c:pt idx="54">
                        <c:v>1/1/2018</c:v>
                      </c:pt>
                      <c:pt idx="55">
                        <c:v>1/2/2018</c:v>
                      </c:pt>
                      <c:pt idx="56">
                        <c:v>1/3/2018</c:v>
                      </c:pt>
                      <c:pt idx="57">
                        <c:v>1/4/2018</c:v>
                      </c:pt>
                      <c:pt idx="58">
                        <c:v>1/5/2018</c:v>
                      </c:pt>
                      <c:pt idx="59">
                        <c:v>1/6/2018</c:v>
                      </c:pt>
                      <c:pt idx="60">
                        <c:v>1/7/2018</c:v>
                      </c:pt>
                      <c:pt idx="61">
                        <c:v>1/8/2018</c:v>
                      </c:pt>
                      <c:pt idx="62">
                        <c:v>1/9/2018</c:v>
                      </c:pt>
                      <c:pt idx="63">
                        <c:v>1/10/2018</c:v>
                      </c:pt>
                      <c:pt idx="64">
                        <c:v>1/11/2018</c:v>
                      </c:pt>
                      <c:pt idx="65">
                        <c:v>1/12/2018</c:v>
                      </c:pt>
                      <c:pt idx="66">
                        <c:v>1/1/2019</c:v>
                      </c:pt>
                      <c:pt idx="67">
                        <c:v>1/2/2019</c:v>
                      </c:pt>
                      <c:pt idx="68">
                        <c:v>1/3/2019</c:v>
                      </c:pt>
                      <c:pt idx="69">
                        <c:v>1/4/2019</c:v>
                      </c:pt>
                      <c:pt idx="70">
                        <c:v>1/5/2019</c:v>
                      </c:pt>
                      <c:pt idx="71">
                        <c:v>1/6/2019</c:v>
                      </c:pt>
                      <c:pt idx="72">
                        <c:v>1/7/2019</c:v>
                      </c:pt>
                      <c:pt idx="73">
                        <c:v>1/8/2019</c:v>
                      </c:pt>
                      <c:pt idx="74">
                        <c:v>1/9/2019</c:v>
                      </c:pt>
                      <c:pt idx="75">
                        <c:v>1/10/2019</c:v>
                      </c:pt>
                      <c:pt idx="76">
                        <c:v>1/11/2019</c:v>
                      </c:pt>
                      <c:pt idx="77">
                        <c:v>1/12/2019</c:v>
                      </c:pt>
                      <c:pt idx="78">
                        <c:v>1/1/2020</c:v>
                      </c:pt>
                      <c:pt idx="79">
                        <c:v>1/2/2020</c:v>
                      </c:pt>
                      <c:pt idx="80">
                        <c:v>1/3/2020</c:v>
                      </c:pt>
                      <c:pt idx="81">
                        <c:v>1/4/2020</c:v>
                      </c:pt>
                      <c:pt idx="82">
                        <c:v>1/5/2020</c:v>
                      </c:pt>
                      <c:pt idx="83">
                        <c:v>1/6/2020</c:v>
                      </c:pt>
                      <c:pt idx="84">
                        <c:v>1/7/2020</c:v>
                      </c:pt>
                      <c:pt idx="85">
                        <c:v>1/8/2020</c:v>
                      </c:pt>
                      <c:pt idx="86">
                        <c:v>1/9/2020</c:v>
                      </c:pt>
                      <c:pt idx="87">
                        <c:v>1/10/2020</c:v>
                      </c:pt>
                      <c:pt idx="88">
                        <c:v>1/11/2020</c:v>
                      </c:pt>
                      <c:pt idx="89">
                        <c:v>1/12/2020</c:v>
                      </c:pt>
                      <c:pt idx="90">
                        <c:v>1/1/2021</c:v>
                      </c:pt>
                      <c:pt idx="91">
                        <c:v>1/2/2021</c:v>
                      </c:pt>
                      <c:pt idx="92">
                        <c:v>1/3/2021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MesiaceDodávky!$O$2:$O$96</c15:sqref>
                        </c15:fullRef>
                        <c15:formulaRef>
                          <c15:sqref>MesiaceDodávky!$O$4:$O$96</c15:sqref>
                        </c15:formulaRef>
                      </c:ext>
                    </c:extLst>
                    <c:numCache>
                      <c:formatCode>General</c:formatCode>
                      <c:ptCount val="9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535-4148-A602-DA75B8764208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MesiaceDodávky!$P$1</c15:sqref>
                        </c15:formulaRef>
                      </c:ext>
                    </c:extLst>
                    <c:strCache>
                      <c:ptCount val="1"/>
                      <c:pt idx="0">
                        <c:v>Nezdanene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MesiaceDodávky!$A$2:$A$96</c15:sqref>
                        </c15:fullRef>
                        <c15:formulaRef>
                          <c15:sqref>MesiaceDodávky!$A$4:$A$96</c15:sqref>
                        </c15:formulaRef>
                      </c:ext>
                    </c:extLst>
                    <c:strCache>
                      <c:ptCount val="93"/>
                      <c:pt idx="0">
                        <c:v>31/7/2013</c:v>
                      </c:pt>
                      <c:pt idx="1">
                        <c:v>1/8/2013</c:v>
                      </c:pt>
                      <c:pt idx="2">
                        <c:v>1/9/2013</c:v>
                      </c:pt>
                      <c:pt idx="3">
                        <c:v>1/10/2013</c:v>
                      </c:pt>
                      <c:pt idx="4">
                        <c:v>1/11/2013</c:v>
                      </c:pt>
                      <c:pt idx="5">
                        <c:v>1/12/2013</c:v>
                      </c:pt>
                      <c:pt idx="6">
                        <c:v>1/1/2014</c:v>
                      </c:pt>
                      <c:pt idx="7">
                        <c:v>1/2/2014</c:v>
                      </c:pt>
                      <c:pt idx="8">
                        <c:v>1/3/2014</c:v>
                      </c:pt>
                      <c:pt idx="9">
                        <c:v>1/4/2014</c:v>
                      </c:pt>
                      <c:pt idx="10">
                        <c:v>1/5/2014</c:v>
                      </c:pt>
                      <c:pt idx="11">
                        <c:v>1/6/2014</c:v>
                      </c:pt>
                      <c:pt idx="12">
                        <c:v>1/7/2014</c:v>
                      </c:pt>
                      <c:pt idx="13">
                        <c:v>1/8/2014</c:v>
                      </c:pt>
                      <c:pt idx="14">
                        <c:v>1/9/2014</c:v>
                      </c:pt>
                      <c:pt idx="15">
                        <c:v>1/10/2014</c:v>
                      </c:pt>
                      <c:pt idx="16">
                        <c:v>1/11/2014</c:v>
                      </c:pt>
                      <c:pt idx="17">
                        <c:v>1/12/2014</c:v>
                      </c:pt>
                      <c:pt idx="18">
                        <c:v>1/1/2015</c:v>
                      </c:pt>
                      <c:pt idx="19">
                        <c:v>1/2/2015</c:v>
                      </c:pt>
                      <c:pt idx="20">
                        <c:v>1/3/2015</c:v>
                      </c:pt>
                      <c:pt idx="21">
                        <c:v>1/4/2015</c:v>
                      </c:pt>
                      <c:pt idx="22">
                        <c:v>1/5/2015</c:v>
                      </c:pt>
                      <c:pt idx="23">
                        <c:v>1/6/2015</c:v>
                      </c:pt>
                      <c:pt idx="24">
                        <c:v>1/7/2015</c:v>
                      </c:pt>
                      <c:pt idx="25">
                        <c:v>1/8/2015</c:v>
                      </c:pt>
                      <c:pt idx="26">
                        <c:v>1/9/2015</c:v>
                      </c:pt>
                      <c:pt idx="27">
                        <c:v>1/10/2015</c:v>
                      </c:pt>
                      <c:pt idx="28">
                        <c:v>1/11/2015</c:v>
                      </c:pt>
                      <c:pt idx="29">
                        <c:v>1/12/2015</c:v>
                      </c:pt>
                      <c:pt idx="30">
                        <c:v>1/1/2016</c:v>
                      </c:pt>
                      <c:pt idx="31">
                        <c:v>1/2/2016</c:v>
                      </c:pt>
                      <c:pt idx="32">
                        <c:v>1/3/2016</c:v>
                      </c:pt>
                      <c:pt idx="33">
                        <c:v>1/4/2016</c:v>
                      </c:pt>
                      <c:pt idx="34">
                        <c:v>1/5/2016</c:v>
                      </c:pt>
                      <c:pt idx="35">
                        <c:v>1/6/2016</c:v>
                      </c:pt>
                      <c:pt idx="36">
                        <c:v>1/7/2016</c:v>
                      </c:pt>
                      <c:pt idx="37">
                        <c:v>1/8/2016</c:v>
                      </c:pt>
                      <c:pt idx="38">
                        <c:v>1/9/2016</c:v>
                      </c:pt>
                      <c:pt idx="39">
                        <c:v>1/10/2016</c:v>
                      </c:pt>
                      <c:pt idx="40">
                        <c:v>1/11/2016</c:v>
                      </c:pt>
                      <c:pt idx="41">
                        <c:v>1/12/2016</c:v>
                      </c:pt>
                      <c:pt idx="42">
                        <c:v>1/1/2017</c:v>
                      </c:pt>
                      <c:pt idx="43">
                        <c:v>1/2/2017</c:v>
                      </c:pt>
                      <c:pt idx="44">
                        <c:v>1/3/2017</c:v>
                      </c:pt>
                      <c:pt idx="45">
                        <c:v>apríl 17</c:v>
                      </c:pt>
                      <c:pt idx="46">
                        <c:v>2/5/2017</c:v>
                      </c:pt>
                      <c:pt idx="47">
                        <c:v>jún 17</c:v>
                      </c:pt>
                      <c:pt idx="48">
                        <c:v>júl 17</c:v>
                      </c:pt>
                      <c:pt idx="49">
                        <c:v>17/8/2017</c:v>
                      </c:pt>
                      <c:pt idx="50">
                        <c:v>1/9/2017</c:v>
                      </c:pt>
                      <c:pt idx="51">
                        <c:v>1/10/2017</c:v>
                      </c:pt>
                      <c:pt idx="52">
                        <c:v>1/11/2017</c:v>
                      </c:pt>
                      <c:pt idx="53">
                        <c:v>1/12/2017</c:v>
                      </c:pt>
                      <c:pt idx="54">
                        <c:v>1/1/2018</c:v>
                      </c:pt>
                      <c:pt idx="55">
                        <c:v>1/2/2018</c:v>
                      </c:pt>
                      <c:pt idx="56">
                        <c:v>1/3/2018</c:v>
                      </c:pt>
                      <c:pt idx="57">
                        <c:v>1/4/2018</c:v>
                      </c:pt>
                      <c:pt idx="58">
                        <c:v>1/5/2018</c:v>
                      </c:pt>
                      <c:pt idx="59">
                        <c:v>1/6/2018</c:v>
                      </c:pt>
                      <c:pt idx="60">
                        <c:v>1/7/2018</c:v>
                      </c:pt>
                      <c:pt idx="61">
                        <c:v>1/8/2018</c:v>
                      </c:pt>
                      <c:pt idx="62">
                        <c:v>1/9/2018</c:v>
                      </c:pt>
                      <c:pt idx="63">
                        <c:v>1/10/2018</c:v>
                      </c:pt>
                      <c:pt idx="64">
                        <c:v>1/11/2018</c:v>
                      </c:pt>
                      <c:pt idx="65">
                        <c:v>1/12/2018</c:v>
                      </c:pt>
                      <c:pt idx="66">
                        <c:v>1/1/2019</c:v>
                      </c:pt>
                      <c:pt idx="67">
                        <c:v>1/2/2019</c:v>
                      </c:pt>
                      <c:pt idx="68">
                        <c:v>1/3/2019</c:v>
                      </c:pt>
                      <c:pt idx="69">
                        <c:v>1/4/2019</c:v>
                      </c:pt>
                      <c:pt idx="70">
                        <c:v>1/5/2019</c:v>
                      </c:pt>
                      <c:pt idx="71">
                        <c:v>1/6/2019</c:v>
                      </c:pt>
                      <c:pt idx="72">
                        <c:v>1/7/2019</c:v>
                      </c:pt>
                      <c:pt idx="73">
                        <c:v>1/8/2019</c:v>
                      </c:pt>
                      <c:pt idx="74">
                        <c:v>1/9/2019</c:v>
                      </c:pt>
                      <c:pt idx="75">
                        <c:v>1/10/2019</c:v>
                      </c:pt>
                      <c:pt idx="76">
                        <c:v>1/11/2019</c:v>
                      </c:pt>
                      <c:pt idx="77">
                        <c:v>1/12/2019</c:v>
                      </c:pt>
                      <c:pt idx="78">
                        <c:v>1/1/2020</c:v>
                      </c:pt>
                      <c:pt idx="79">
                        <c:v>1/2/2020</c:v>
                      </c:pt>
                      <c:pt idx="80">
                        <c:v>1/3/2020</c:v>
                      </c:pt>
                      <c:pt idx="81">
                        <c:v>1/4/2020</c:v>
                      </c:pt>
                      <c:pt idx="82">
                        <c:v>1/5/2020</c:v>
                      </c:pt>
                      <c:pt idx="83">
                        <c:v>1/6/2020</c:v>
                      </c:pt>
                      <c:pt idx="84">
                        <c:v>1/7/2020</c:v>
                      </c:pt>
                      <c:pt idx="85">
                        <c:v>1/8/2020</c:v>
                      </c:pt>
                      <c:pt idx="86">
                        <c:v>1/9/2020</c:v>
                      </c:pt>
                      <c:pt idx="87">
                        <c:v>1/10/2020</c:v>
                      </c:pt>
                      <c:pt idx="88">
                        <c:v>1/11/2020</c:v>
                      </c:pt>
                      <c:pt idx="89">
                        <c:v>1/12/2020</c:v>
                      </c:pt>
                      <c:pt idx="90">
                        <c:v>1/1/2021</c:v>
                      </c:pt>
                      <c:pt idx="91">
                        <c:v>1/2/2021</c:v>
                      </c:pt>
                      <c:pt idx="92">
                        <c:v>1/3/2021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MesiaceDodávky!$P$2:$P$96</c15:sqref>
                        </c15:fullRef>
                        <c15:formulaRef>
                          <c15:sqref>MesiaceDodávky!$P$4:$P$96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86.443638209</c:v>
                      </c:pt>
                      <c:pt idx="1">
                        <c:v>71.406050467999989</c:v>
                      </c:pt>
                      <c:pt idx="2">
                        <c:v>47.157544977000029</c:v>
                      </c:pt>
                      <c:pt idx="3">
                        <c:v>37.439858658999938</c:v>
                      </c:pt>
                      <c:pt idx="4">
                        <c:v>15.349819242000072</c:v>
                      </c:pt>
                      <c:pt idx="5">
                        <c:v>11.398945641999973</c:v>
                      </c:pt>
                      <c:pt idx="6">
                        <c:v>13.389366105999995</c:v>
                      </c:pt>
                      <c:pt idx="7">
                        <c:v>23.572648144000006</c:v>
                      </c:pt>
                      <c:pt idx="8">
                        <c:v>50.496104566999975</c:v>
                      </c:pt>
                      <c:pt idx="9">
                        <c:v>58.333836693999999</c:v>
                      </c:pt>
                      <c:pt idx="10">
                        <c:v>70.645057202000032</c:v>
                      </c:pt>
                      <c:pt idx="11">
                        <c:v>57.365807285999978</c:v>
                      </c:pt>
                      <c:pt idx="12">
                        <c:v>92.028435248999983</c:v>
                      </c:pt>
                      <c:pt idx="13">
                        <c:v>55.825368478000051</c:v>
                      </c:pt>
                      <c:pt idx="14">
                        <c:v>42.283039943999903</c:v>
                      </c:pt>
                      <c:pt idx="15">
                        <c:v>30.155545335999975</c:v>
                      </c:pt>
                      <c:pt idx="16">
                        <c:v>16.329905741000054</c:v>
                      </c:pt>
                      <c:pt idx="17">
                        <c:v>11.442676564000024</c:v>
                      </c:pt>
                      <c:pt idx="18">
                        <c:v>7.5639014880000079</c:v>
                      </c:pt>
                      <c:pt idx="19">
                        <c:v>10.580100339000023</c:v>
                      </c:pt>
                      <c:pt idx="20">
                        <c:v>42.085587281999914</c:v>
                      </c:pt>
                      <c:pt idx="21">
                        <c:v>62.515690976000016</c:v>
                      </c:pt>
                      <c:pt idx="22">
                        <c:v>62.872821940000236</c:v>
                      </c:pt>
                      <c:pt idx="23">
                        <c:v>65.886665471999947</c:v>
                      </c:pt>
                      <c:pt idx="24">
                        <c:v>72.772158977000032</c:v>
                      </c:pt>
                      <c:pt idx="25">
                        <c:v>64.367281283999745</c:v>
                      </c:pt>
                      <c:pt idx="26">
                        <c:v>41.397658326000013</c:v>
                      </c:pt>
                      <c:pt idx="27">
                        <c:v>26.386197083000127</c:v>
                      </c:pt>
                      <c:pt idx="28">
                        <c:v>17.818961360999776</c:v>
                      </c:pt>
                      <c:pt idx="29">
                        <c:v>9.9916717229999676</c:v>
                      </c:pt>
                      <c:pt idx="30">
                        <c:v>9.0897251310000957</c:v>
                      </c:pt>
                      <c:pt idx="31">
                        <c:v>17.916545005000081</c:v>
                      </c:pt>
                      <c:pt idx="32">
                        <c:v>38.937314700000002</c:v>
                      </c:pt>
                      <c:pt idx="33">
                        <c:v>56.939006781000103</c:v>
                      </c:pt>
                      <c:pt idx="34">
                        <c:v>65.161879953000039</c:v>
                      </c:pt>
                      <c:pt idx="35">
                        <c:v>68.795074057999727</c:v>
                      </c:pt>
                      <c:pt idx="36">
                        <c:v>66.549669584000142</c:v>
                      </c:pt>
                      <c:pt idx="37">
                        <c:v>59.163050821999946</c:v>
                      </c:pt>
                      <c:pt idx="38">
                        <c:v>49.954650594999919</c:v>
                      </c:pt>
                      <c:pt idx="39">
                        <c:v>24.820361695000322</c:v>
                      </c:pt>
                      <c:pt idx="40">
                        <c:v>14.359290253999664</c:v>
                      </c:pt>
                      <c:pt idx="41">
                        <c:v>10.615268636000176</c:v>
                      </c:pt>
                      <c:pt idx="42">
                        <c:v>1.7893297270000321</c:v>
                      </c:pt>
                      <c:pt idx="43">
                        <c:v>18.690100210999777</c:v>
                      </c:pt>
                      <c:pt idx="44">
                        <c:v>45.601912491000256</c:v>
                      </c:pt>
                      <c:pt idx="45">
                        <c:v>48.180201294999918</c:v>
                      </c:pt>
                      <c:pt idx="46">
                        <c:v>69.707183001000018</c:v>
                      </c:pt>
                      <c:pt idx="47">
                        <c:v>74.205758430000088</c:v>
                      </c:pt>
                      <c:pt idx="48">
                        <c:v>64.600820039999846</c:v>
                      </c:pt>
                      <c:pt idx="49">
                        <c:v>70.153298152000033</c:v>
                      </c:pt>
                      <c:pt idx="50">
                        <c:v>39.875192619999922</c:v>
                      </c:pt>
                      <c:pt idx="51">
                        <c:v>29.431003122999968</c:v>
                      </c:pt>
                      <c:pt idx="52">
                        <c:v>17.056169333000128</c:v>
                      </c:pt>
                      <c:pt idx="53">
                        <c:v>8.5659935169998711</c:v>
                      </c:pt>
                      <c:pt idx="54">
                        <c:v>8.7150708450003194</c:v>
                      </c:pt>
                      <c:pt idx="55">
                        <c:v>23.204676618999905</c:v>
                      </c:pt>
                      <c:pt idx="56">
                        <c:v>39.840101706000098</c:v>
                      </c:pt>
                      <c:pt idx="57">
                        <c:v>65.46663626799949</c:v>
                      </c:pt>
                      <c:pt idx="58">
                        <c:v>80.269162910000162</c:v>
                      </c:pt>
                      <c:pt idx="59">
                        <c:v>69.774242760000163</c:v>
                      </c:pt>
                      <c:pt idx="60">
                        <c:v>75.411421887000188</c:v>
                      </c:pt>
                      <c:pt idx="61">
                        <c:v>67.623222477999647</c:v>
                      </c:pt>
                      <c:pt idx="62">
                        <c:v>54.678681329000064</c:v>
                      </c:pt>
                      <c:pt idx="63">
                        <c:v>35.587273170999936</c:v>
                      </c:pt>
                      <c:pt idx="64">
                        <c:v>20.691563991000258</c:v>
                      </c:pt>
                      <c:pt idx="65">
                        <c:v>9.3491102469995511</c:v>
                      </c:pt>
                      <c:pt idx="66">
                        <c:v>8.5668339310000956</c:v>
                      </c:pt>
                      <c:pt idx="67">
                        <c:v>28.629161416999871</c:v>
                      </c:pt>
                      <c:pt idx="68">
                        <c:v>47.066680926000416</c:v>
                      </c:pt>
                      <c:pt idx="69">
                        <c:v>62.523173599999993</c:v>
                      </c:pt>
                      <c:pt idx="70">
                        <c:v>58.130707608000122</c:v>
                      </c:pt>
                      <c:pt idx="71">
                        <c:v>84.866523637000199</c:v>
                      </c:pt>
                      <c:pt idx="72">
                        <c:v>76.038299353999264</c:v>
                      </c:pt>
                      <c:pt idx="73">
                        <c:v>65.346649022000349</c:v>
                      </c:pt>
                      <c:pt idx="74">
                        <c:v>47.269415658999741</c:v>
                      </c:pt>
                      <c:pt idx="75">
                        <c:v>35.728908426000416</c:v>
                      </c:pt>
                      <c:pt idx="76">
                        <c:v>13.595978500999617</c:v>
                      </c:pt>
                      <c:pt idx="77">
                        <c:v>11.053738959000544</c:v>
                      </c:pt>
                      <c:pt idx="78">
                        <c:v>15.105277720999936</c:v>
                      </c:pt>
                      <c:pt idx="79">
                        <c:v>0</c:v>
                      </c:pt>
                      <c:pt idx="80">
                        <c:v>74.776851602999642</c:v>
                      </c:pt>
                      <c:pt idx="81">
                        <c:v>76.695818639999843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535-4148-A602-DA75B8764208}"/>
                  </c:ext>
                </c:extLst>
              </c15:ser>
            </c15:filteredBarSeries>
          </c:ext>
        </c:extLst>
      </c:barChart>
      <c:catAx>
        <c:axId val="6947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66040"/>
        <c:crosses val="autoZero"/>
        <c:auto val="1"/>
        <c:lblAlgn val="ctr"/>
        <c:lblOffset val="100"/>
        <c:noMultiLvlLbl val="0"/>
      </c:catAx>
      <c:valAx>
        <c:axId val="69476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62432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990600</xdr:colOff>
      <xdr:row>46</xdr:row>
      <xdr:rowOff>38100</xdr:rowOff>
    </xdr:from>
    <xdr:to>
      <xdr:col>5</xdr:col>
      <xdr:colOff>409575</xdr:colOff>
      <xdr:row>50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86075" y="7486650"/>
          <a:ext cx="1962150" cy="7905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990600</xdr:colOff>
      <xdr:row>46</xdr:row>
      <xdr:rowOff>38100</xdr:rowOff>
    </xdr:from>
    <xdr:to>
      <xdr:col>5</xdr:col>
      <xdr:colOff>409575</xdr:colOff>
      <xdr:row>50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86075" y="7486650"/>
          <a:ext cx="1962150" cy="7905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1009650</xdr:colOff>
      <xdr:row>46</xdr:row>
      <xdr:rowOff>38100</xdr:rowOff>
    </xdr:from>
    <xdr:to>
      <xdr:col>6</xdr:col>
      <xdr:colOff>9525</xdr:colOff>
      <xdr:row>50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09072" y="7446239"/>
          <a:ext cx="1962922" cy="793044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990600</xdr:colOff>
      <xdr:row>46</xdr:row>
      <xdr:rowOff>38100</xdr:rowOff>
    </xdr:from>
    <xdr:to>
      <xdr:col>5</xdr:col>
      <xdr:colOff>409575</xdr:colOff>
      <xdr:row>50</xdr:row>
      <xdr:rowOff>180975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96201" y="7439803"/>
          <a:ext cx="1962922" cy="793044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400050</xdr:colOff>
      <xdr:row>10</xdr:row>
      <xdr:rowOff>28575</xdr:rowOff>
    </xdr:from>
    <xdr:to>
      <xdr:col>23</xdr:col>
      <xdr:colOff>457200</xdr:colOff>
      <xdr:row>34</xdr:row>
      <xdr:rowOff>76200</xdr:rowOff>
    </xdr:to>
    <xdr:pic>
      <xdr:nvPicPr>
        <xdr:cNvPr id="3073" name="Picture 1" descr="C:\Users\Palacka\AppData\Local\Temp\msohtmlclip1\01\clip_image001.png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667250" y="1485900"/>
          <a:ext cx="8591550" cy="393382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632475</xdr:colOff>
      <xdr:row>97</xdr:row>
      <xdr:rowOff>66642</xdr:rowOff>
    </xdr:from>
    <xdr:to>
      <xdr:col>6</xdr:col>
      <xdr:colOff>753242</xdr:colOff>
      <xdr:row>117</xdr:row>
      <xdr:rowOff>110434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F4E3E0-695F-4A91-8F9F-D0D2DB14C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990600</xdr:colOff>
      <xdr:row>46</xdr:row>
      <xdr:rowOff>38100</xdr:rowOff>
    </xdr:from>
    <xdr:to>
      <xdr:col>5</xdr:col>
      <xdr:colOff>409575</xdr:colOff>
      <xdr:row>50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93112" y="7487171"/>
          <a:ext cx="1964724" cy="79716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632475</xdr:colOff>
      <xdr:row>97</xdr:row>
      <xdr:rowOff>66642</xdr:rowOff>
    </xdr:from>
    <xdr:to>
      <xdr:col>8</xdr:col>
      <xdr:colOff>753242</xdr:colOff>
      <xdr:row>117</xdr:row>
      <xdr:rowOff>110434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9845D1-FFCD-4F58-93E8-7222DC8DE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urzy/PowerBI/Spoterba_prognozy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2013"/>
      <sheetName val="32013"/>
      <sheetName val="12013"/>
      <sheetName val="22013"/>
      <sheetName val="Povinnosti"/>
      <sheetName val="Dodavka elektriny do DS"/>
      <sheetName val="Prognózy"/>
      <sheetName val="Denné záznamy"/>
      <sheetName val="Mesiace"/>
      <sheetName val="Mesiace korig."/>
      <sheetName val="Sheet1"/>
      <sheetName val="22013 (2)"/>
      <sheetName val="Roky"/>
      <sheetName val="Nove ročné kor."/>
      <sheetName val="Nove ročné nekor."/>
      <sheetName val="MesiaceDodávky"/>
      <sheetName val="Spoterba_prognozy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C9BFC2-1FD5-4A92-B6D4-0410C15A0BA7}" name="Table1" displayName="Table1" ref="A1:N96" totalsRowShown="0" headerRowDxfId="33" dataDxfId="32">
  <autoFilter ref="A1:N96" xr:uid="{F3638C22-1851-4646-AA2D-932BE1E35EAF}"/>
  <tableColumns count="14">
    <tableColumn id="1" xr3:uid="{FADF3684-C2E0-4CE1-8779-74BEB75AB8E1}" name="Mesiac" dataDxfId="31"/>
    <tableColumn id="2" xr3:uid="{2C77A723-B5EB-4FC6-8DE8-70C1BB0C2067}" name="Odpočet výroba" dataDxfId="30"/>
    <tableColumn id="3" xr3:uid="{AE97576A-FD1C-4175-8069-861D06097B0D}" name="Odpočet straty" dataDxfId="29"/>
    <tableColumn id="4" xr3:uid="{D07FB482-CDAC-4E3A-90B0-5DF9CB61E222}" name="Výroba" dataDxfId="28"/>
    <tableColumn id="5" xr3:uid="{41840AE8-A328-4837-BEFC-83366F60AFAD}" name="Na straty" dataDxfId="27"/>
    <tableColumn id="6" xr3:uid="{4334B9D9-16B7-4AD1-BD4F-71DCE47597EA}" name="Ost.vlastná spotreba" dataDxfId="26"/>
    <tableColumn id="7" xr3:uid="{4F7546DC-C678-4A7F-BB49-E914306720AB}" name="Denný priemer výroby" dataDxfId="25"/>
    <tableColumn id="8" xr3:uid="{DA4AEB2F-6E38-4068-98D4-9C251880A619}" name="Denný priemer na straty" dataDxfId="24"/>
    <tableColumn id="9" xr3:uid="{99E68D57-FEC8-4A72-883B-62D5236241DD}" name="Denný priemer vl. Spotreba" dataDxfId="23"/>
    <tableColumn id="10" xr3:uid="{C76624BE-005C-46EF-A02C-DFFA0F4FC3B0}" name="Doplatok" dataDxfId="22"/>
    <tableColumn id="11" xr3:uid="{73A983D1-A06A-4486-B378-D84B059BF2CD}" name="Fa za straty" dataDxfId="21"/>
    <tableColumn id="12" xr3:uid="{A7D9834F-6162-4329-8625-3099FAC96017}" name="Výnos" dataDxfId="20"/>
    <tableColumn id="13" xr3:uid="{75C7086B-AC89-4B5F-B8F8-C8158123869C}" name="Poznámka" dataDxfId="19"/>
    <tableColumn id="14" xr3:uid="{496EBBEE-BF1D-481F-839E-5DC1AB6AB6E2}" name="Nezdanene" dataDxfId="18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77CCFA-3274-42F1-B211-A9D46E10622F}" name="Table13" displayName="Table13" ref="A1:P96" totalsRowShown="0" headerRowDxfId="17" dataDxfId="16">
  <autoFilter ref="A1:P96" xr:uid="{F3638C22-1851-4646-AA2D-932BE1E35EAF}"/>
  <tableColumns count="16">
    <tableColumn id="1" xr3:uid="{7B6E700B-58CC-466D-ADD4-A81C3A181DC3}" name="Mesiac" dataDxfId="15"/>
    <tableColumn id="2" xr3:uid="{0B37DD83-B81F-463A-B845-61EB2F374699}" name="Odpočet výroba" dataDxfId="14"/>
    <tableColumn id="3" xr3:uid="{0D42FF95-23DA-4773-9876-441F68216CCE}" name="Odpočet straty-280" dataDxfId="13"/>
    <tableColumn id="15" xr3:uid="{683D6901-659B-4F79-944A-7414AAEC4D69}" name="Odpočet dodávka-180" dataDxfId="12"/>
    <tableColumn id="4" xr3:uid="{C64FEE3C-D859-4E8C-81C7-3932FEE3647B}" name="Výroba" dataDxfId="11"/>
    <tableColumn id="5" xr3:uid="{A01282A0-6C7A-4BAA-96FB-895278074359}" name="Na straty" dataDxfId="10"/>
    <tableColumn id="6" xr3:uid="{66656A12-0CEB-4BE7-8218-FE39F156D500}" name="Ost.vlastná spotreba" dataDxfId="9"/>
    <tableColumn id="16" xr3:uid="{4DCCA99D-F91E-44AC-A4D4-4D29C83F0928}" name="Dodávka" dataDxfId="8">
      <calculatedColumnFormula>Table13[[#This Row],[Odpočet dodávka-180]]-D1</calculatedColumnFormula>
    </tableColumn>
    <tableColumn id="7" xr3:uid="{4D110AEE-1C33-430D-AC4B-0B07B7ECD882}" name="Denný priemer výroby" dataDxfId="7"/>
    <tableColumn id="8" xr3:uid="{F93CA314-A8C2-4509-A1BE-2E09F47323E0}" name="Denný priemer na straty" dataDxfId="6"/>
    <tableColumn id="9" xr3:uid="{82134EE2-D616-4D25-A6B9-E9E097A875E6}" name="Denný priemer vl. Spotreba" dataDxfId="5"/>
    <tableColumn id="10" xr3:uid="{BBC71164-B455-4F11-8F06-203405C52D6D}" name="Doplatok" dataDxfId="4"/>
    <tableColumn id="11" xr3:uid="{2761A8B2-38BB-46E0-8312-37F96F31422A}" name="Fa za straty" dataDxfId="3"/>
    <tableColumn id="12" xr3:uid="{FA64A333-6D8B-4327-8CAE-E238F1E3F7BB}" name="Výnos" dataDxfId="2"/>
    <tableColumn id="13" xr3:uid="{83D1DD81-4B97-468C-A614-229D35BFB930}" name="Poznámka" dataDxfId="1"/>
    <tableColumn id="14" xr3:uid="{737803E8-CB9D-4D15-BF2E-F59E3AFABF30}" name="Nezdanen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ladimir_palacka@saeautom.sk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vladimir_palacka@saeautom.sk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vladimir_palacka@saeautom.sk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vladimir_palacka@saeautom.sk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vladimir_palacka@saeautom.sk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som.sk/portal/Pages/Login.aspx?lang=sk-SK" TargetMode="External"/><Relationship Id="rId2" Type="http://schemas.openxmlformats.org/officeDocument/2006/relationships/hyperlink" Target="https://pwd.sse-d.sk/MIP/Account/LogOn" TargetMode="External"/><Relationship Id="rId1" Type="http://schemas.openxmlformats.org/officeDocument/2006/relationships/hyperlink" Target="https://pwd.sse-d.sk/" TargetMode="Externa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"/>
  <sheetViews>
    <sheetView topLeftCell="A22" zoomScale="148" zoomScaleNormal="148" workbookViewId="0">
      <selection activeCell="D11" sqref="D11:F11"/>
    </sheetView>
  </sheetViews>
  <sheetFormatPr defaultColWidth="9.1796875" defaultRowHeight="12.5" x14ac:dyDescent="0.25"/>
  <cols>
    <col min="1" max="1" width="10.7265625" customWidth="1"/>
    <col min="2" max="2" width="17.7265625" customWidth="1"/>
    <col min="3" max="3" width="15.54296875" customWidth="1"/>
    <col min="4" max="4" width="16.26953125" customWidth="1"/>
    <col min="5" max="6" width="6.26953125" customWidth="1"/>
    <col min="7" max="7" width="19" customWidth="1"/>
  </cols>
  <sheetData>
    <row r="1" spans="1:7" ht="12.75" customHeight="1" x14ac:dyDescent="0.3">
      <c r="A1" s="95" t="s">
        <v>0</v>
      </c>
      <c r="B1" s="96"/>
      <c r="C1" s="97"/>
      <c r="D1" s="98" t="s">
        <v>1</v>
      </c>
      <c r="E1" s="99"/>
      <c r="F1" s="99"/>
      <c r="G1" s="100"/>
    </row>
    <row r="2" spans="1:7" ht="12.75" customHeight="1" x14ac:dyDescent="0.25">
      <c r="A2" s="88" t="s">
        <v>2</v>
      </c>
      <c r="B2" s="89"/>
      <c r="C2" s="90"/>
      <c r="D2" s="101"/>
      <c r="E2" s="102"/>
      <c r="F2" s="102"/>
      <c r="G2" s="103"/>
    </row>
    <row r="3" spans="1:7" ht="12.75" customHeight="1" x14ac:dyDescent="0.25">
      <c r="A3" s="88" t="s">
        <v>3</v>
      </c>
      <c r="B3" s="89"/>
      <c r="C3" s="90"/>
      <c r="D3" s="104"/>
      <c r="E3" s="105"/>
      <c r="F3" s="105"/>
      <c r="G3" s="106"/>
    </row>
    <row r="4" spans="1:7" ht="12.75" customHeight="1" x14ac:dyDescent="0.3">
      <c r="A4" s="88" t="s">
        <v>4</v>
      </c>
      <c r="B4" s="82"/>
      <c r="C4" s="83"/>
      <c r="D4" s="81" t="s">
        <v>5</v>
      </c>
      <c r="E4" s="82"/>
      <c r="F4" s="107" t="s">
        <v>6</v>
      </c>
      <c r="G4" s="108"/>
    </row>
    <row r="5" spans="1:7" ht="12.75" customHeight="1" x14ac:dyDescent="0.3">
      <c r="A5" s="81" t="s">
        <v>7</v>
      </c>
      <c r="B5" s="82"/>
      <c r="C5" s="83"/>
      <c r="D5" s="84"/>
      <c r="E5" s="85"/>
      <c r="F5" s="86"/>
      <c r="G5" s="87"/>
    </row>
    <row r="6" spans="1:7" ht="12.75" customHeight="1" x14ac:dyDescent="0.25">
      <c r="A6" s="88" t="s">
        <v>8</v>
      </c>
      <c r="B6" s="89"/>
      <c r="C6" s="90"/>
      <c r="D6" s="91" t="s">
        <v>9</v>
      </c>
      <c r="E6" s="92"/>
      <c r="F6" s="93" t="s">
        <v>10</v>
      </c>
      <c r="G6" s="94"/>
    </row>
    <row r="7" spans="1:7" ht="12.75" customHeight="1" x14ac:dyDescent="0.3">
      <c r="A7" s="88" t="s">
        <v>11</v>
      </c>
      <c r="B7" s="89"/>
      <c r="C7" s="90"/>
      <c r="D7" s="81" t="s">
        <v>12</v>
      </c>
      <c r="E7" s="82"/>
      <c r="F7" s="116" t="s">
        <v>13</v>
      </c>
      <c r="G7" s="83"/>
    </row>
    <row r="8" spans="1:7" ht="12.75" customHeight="1" x14ac:dyDescent="0.25">
      <c r="A8" s="117" t="s">
        <v>14</v>
      </c>
      <c r="B8" s="118"/>
      <c r="C8" s="119"/>
      <c r="D8" s="84"/>
      <c r="E8" s="85"/>
      <c r="F8" s="120"/>
      <c r="G8" s="87"/>
    </row>
    <row r="9" spans="1:7" ht="12.75" customHeight="1" thickBot="1" x14ac:dyDescent="0.3">
      <c r="A9" s="109"/>
      <c r="B9" s="110"/>
      <c r="C9" s="111"/>
      <c r="D9" s="112" t="s">
        <v>15</v>
      </c>
      <c r="E9" s="113"/>
      <c r="F9" s="114" t="s">
        <v>16</v>
      </c>
      <c r="G9" s="115"/>
    </row>
    <row r="10" spans="1:7" ht="12.75" customHeight="1" x14ac:dyDescent="0.3">
      <c r="A10" s="95"/>
      <c r="B10" s="96"/>
      <c r="C10" s="1"/>
      <c r="D10" s="96" t="s">
        <v>17</v>
      </c>
      <c r="E10" s="96"/>
      <c r="F10" s="96"/>
      <c r="G10" s="1" t="s">
        <v>18</v>
      </c>
    </row>
    <row r="11" spans="1:7" ht="12.75" customHeight="1" x14ac:dyDescent="0.25">
      <c r="A11" s="84"/>
      <c r="B11" s="85"/>
      <c r="C11" s="5"/>
      <c r="D11" s="85"/>
      <c r="E11" s="85"/>
      <c r="F11" s="85"/>
      <c r="G11" s="6">
        <v>36442151</v>
      </c>
    </row>
    <row r="12" spans="1:7" ht="12.75" customHeight="1" x14ac:dyDescent="0.25">
      <c r="A12" s="109"/>
      <c r="B12" s="110"/>
      <c r="C12" s="2"/>
      <c r="D12" s="110"/>
      <c r="E12" s="110"/>
      <c r="F12" s="110"/>
      <c r="G12" s="2"/>
    </row>
    <row r="13" spans="1:7" ht="12.75" customHeight="1" x14ac:dyDescent="0.3">
      <c r="A13" s="123"/>
      <c r="B13" s="124"/>
      <c r="C13" s="3"/>
      <c r="D13" s="82" t="s">
        <v>19</v>
      </c>
      <c r="E13" s="82"/>
      <c r="F13" s="82"/>
      <c r="G13" s="3" t="s">
        <v>20</v>
      </c>
    </row>
    <row r="14" spans="1:7" ht="12.75" customHeight="1" x14ac:dyDescent="0.3">
      <c r="A14" s="117"/>
      <c r="B14" s="118"/>
      <c r="C14" s="5"/>
      <c r="D14" s="82" t="s">
        <v>21</v>
      </c>
      <c r="E14" s="82"/>
      <c r="F14" s="82"/>
      <c r="G14" s="5">
        <v>2022187453</v>
      </c>
    </row>
    <row r="15" spans="1:7" ht="12.75" customHeight="1" x14ac:dyDescent="0.25">
      <c r="A15" s="117"/>
      <c r="B15" s="118"/>
      <c r="C15" s="2"/>
      <c r="D15" s="89" t="s">
        <v>22</v>
      </c>
      <c r="E15" s="89"/>
      <c r="F15" s="89"/>
      <c r="G15" s="2"/>
    </row>
    <row r="16" spans="1:7" ht="12.75" customHeight="1" x14ac:dyDescent="0.3">
      <c r="A16" s="117"/>
      <c r="B16" s="118"/>
      <c r="C16" s="3"/>
      <c r="D16" s="89" t="s">
        <v>23</v>
      </c>
      <c r="E16" s="89"/>
      <c r="F16" s="89"/>
      <c r="G16" s="3" t="s">
        <v>24</v>
      </c>
    </row>
    <row r="17" spans="1:7" ht="12.75" customHeight="1" thickBot="1" x14ac:dyDescent="0.3">
      <c r="A17" s="121"/>
      <c r="B17" s="122"/>
      <c r="C17" s="53"/>
      <c r="D17" s="110"/>
      <c r="E17" s="110"/>
      <c r="F17" s="110"/>
      <c r="G17" s="7" t="s">
        <v>25</v>
      </c>
    </row>
    <row r="18" spans="1:7" ht="12.75" customHeight="1" x14ac:dyDescent="0.3">
      <c r="A18" s="81" t="s">
        <v>26</v>
      </c>
      <c r="B18" s="82"/>
      <c r="C18" s="82"/>
      <c r="D18" s="144" t="s">
        <v>27</v>
      </c>
      <c r="E18" s="145"/>
      <c r="F18" s="144" t="s">
        <v>28</v>
      </c>
      <c r="G18" s="97"/>
    </row>
    <row r="19" spans="1:7" ht="12.75" customHeight="1" x14ac:dyDescent="0.25">
      <c r="A19" s="84"/>
      <c r="B19" s="85"/>
      <c r="C19" s="85"/>
      <c r="D19" s="120"/>
      <c r="E19" s="146"/>
      <c r="F19" s="120"/>
      <c r="G19" s="87"/>
    </row>
    <row r="20" spans="1:7" ht="12.75" customHeight="1" thickBot="1" x14ac:dyDescent="0.3">
      <c r="A20" s="125">
        <v>41455</v>
      </c>
      <c r="B20" s="126"/>
      <c r="C20" s="126"/>
      <c r="D20" s="127" t="s">
        <v>29</v>
      </c>
      <c r="E20" s="128"/>
      <c r="F20" s="127" t="s">
        <v>29</v>
      </c>
      <c r="G20" s="129"/>
    </row>
    <row r="21" spans="1:7" ht="12.75" customHeight="1" x14ac:dyDescent="0.25">
      <c r="A21" s="130" t="s">
        <v>30</v>
      </c>
      <c r="B21" s="132" t="s">
        <v>31</v>
      </c>
      <c r="C21" s="133"/>
      <c r="D21" s="134"/>
      <c r="E21" s="138" t="s">
        <v>32</v>
      </c>
      <c r="F21" s="139"/>
      <c r="G21" s="142" t="s">
        <v>33</v>
      </c>
    </row>
    <row r="22" spans="1:7" ht="12.75" customHeight="1" thickBot="1" x14ac:dyDescent="0.3">
      <c r="A22" s="131"/>
      <c r="B22" s="135"/>
      <c r="C22" s="136"/>
      <c r="D22" s="137"/>
      <c r="E22" s="140"/>
      <c r="F22" s="141"/>
      <c r="G22" s="143"/>
    </row>
    <row r="23" spans="1:7" ht="12.75" customHeight="1" x14ac:dyDescent="0.25">
      <c r="A23" s="51"/>
      <c r="B23" s="153"/>
      <c r="C23" s="154"/>
      <c r="D23" s="155"/>
      <c r="E23" s="156"/>
      <c r="F23" s="156"/>
      <c r="G23" s="8"/>
    </row>
    <row r="24" spans="1:7" ht="12.75" customHeight="1" x14ac:dyDescent="0.3">
      <c r="A24" s="52">
        <v>1</v>
      </c>
      <c r="B24" s="147" t="s">
        <v>34</v>
      </c>
      <c r="C24" s="148"/>
      <c r="D24" s="149"/>
      <c r="E24" s="110"/>
      <c r="F24" s="110"/>
      <c r="G24" s="9"/>
    </row>
    <row r="25" spans="1:7" ht="12.75" customHeight="1" x14ac:dyDescent="0.25">
      <c r="A25" s="52"/>
      <c r="B25" s="147" t="s">
        <v>35</v>
      </c>
      <c r="C25" s="148"/>
      <c r="D25" s="149"/>
      <c r="E25" s="110"/>
      <c r="F25" s="110"/>
      <c r="G25" s="9"/>
    </row>
    <row r="26" spans="1:7" ht="12.75" customHeight="1" x14ac:dyDescent="0.25">
      <c r="A26" s="52"/>
      <c r="B26" s="147" t="s">
        <v>36</v>
      </c>
      <c r="C26" s="148"/>
      <c r="D26" s="149"/>
      <c r="E26" s="110"/>
      <c r="F26" s="110"/>
      <c r="G26" s="9"/>
    </row>
    <row r="27" spans="1:7" ht="12.75" customHeight="1" x14ac:dyDescent="0.25">
      <c r="A27" s="52"/>
      <c r="B27" s="147" t="s">
        <v>37</v>
      </c>
      <c r="C27" s="148"/>
      <c r="D27" s="149"/>
      <c r="E27" s="150"/>
      <c r="F27" s="151"/>
      <c r="G27" s="9"/>
    </row>
    <row r="28" spans="1:7" ht="12.75" customHeight="1" x14ac:dyDescent="0.25">
      <c r="A28" s="52"/>
      <c r="B28" s="152"/>
      <c r="C28" s="148"/>
      <c r="D28" s="149"/>
      <c r="E28" s="110"/>
      <c r="F28" s="110"/>
      <c r="G28" s="9"/>
    </row>
    <row r="29" spans="1:7" ht="12.75" customHeight="1" x14ac:dyDescent="0.25">
      <c r="A29" s="52"/>
      <c r="B29" s="147" t="s">
        <v>38</v>
      </c>
      <c r="C29" s="148"/>
      <c r="D29" s="149"/>
      <c r="E29" s="110">
        <v>1708.68</v>
      </c>
      <c r="F29" s="110"/>
      <c r="G29" s="9"/>
    </row>
    <row r="30" spans="1:7" ht="12.75" customHeight="1" x14ac:dyDescent="0.25">
      <c r="A30" s="52"/>
      <c r="B30" s="147" t="s">
        <v>39</v>
      </c>
      <c r="C30" s="148"/>
      <c r="D30" s="149"/>
      <c r="E30" s="157">
        <v>2338.21</v>
      </c>
      <c r="F30" s="110"/>
      <c r="G30" s="9">
        <f t="shared" ref="G30:G35" si="0">(E30-E29)*70.0553/1000</f>
        <v>44.101913008999993</v>
      </c>
    </row>
    <row r="31" spans="1:7" ht="12.75" customHeight="1" x14ac:dyDescent="0.25">
      <c r="A31" s="52"/>
      <c r="B31" s="147" t="s">
        <v>40</v>
      </c>
      <c r="C31" s="148"/>
      <c r="D31" s="149"/>
      <c r="E31" s="110">
        <v>2839.77</v>
      </c>
      <c r="F31" s="110"/>
      <c r="G31" s="9">
        <f t="shared" si="0"/>
        <v>35.136936267999999</v>
      </c>
    </row>
    <row r="32" spans="1:7" ht="12.75" customHeight="1" x14ac:dyDescent="0.25">
      <c r="A32" s="52"/>
      <c r="B32" s="147" t="s">
        <v>41</v>
      </c>
      <c r="C32" s="148"/>
      <c r="D32" s="149"/>
      <c r="E32" s="110">
        <v>3150.86</v>
      </c>
      <c r="F32" s="110"/>
      <c r="G32" s="9">
        <f t="shared" si="0"/>
        <v>21.79350327700001</v>
      </c>
    </row>
    <row r="33" spans="1:7" ht="12.75" customHeight="1" x14ac:dyDescent="0.25">
      <c r="A33" s="52"/>
      <c r="B33" s="147" t="s">
        <v>42</v>
      </c>
      <c r="C33" s="148"/>
      <c r="D33" s="149"/>
      <c r="E33" s="150">
        <v>3388.89</v>
      </c>
      <c r="F33" s="151"/>
      <c r="G33" s="9">
        <f t="shared" si="0"/>
        <v>16.675263058999981</v>
      </c>
    </row>
    <row r="34" spans="1:7" ht="12.75" customHeight="1" x14ac:dyDescent="0.25">
      <c r="A34" s="52"/>
      <c r="B34" s="147" t="s">
        <v>43</v>
      </c>
      <c r="C34" s="148"/>
      <c r="D34" s="149"/>
      <c r="E34" s="110">
        <v>3471.03</v>
      </c>
      <c r="F34" s="110"/>
      <c r="G34" s="9">
        <f t="shared" si="0"/>
        <v>5.7543423420000233</v>
      </c>
    </row>
    <row r="35" spans="1:7" ht="12.75" customHeight="1" x14ac:dyDescent="0.25">
      <c r="A35" s="52"/>
      <c r="B35" s="147" t="s">
        <v>44</v>
      </c>
      <c r="C35" s="148"/>
      <c r="D35" s="149"/>
      <c r="E35" s="110">
        <v>3530.17</v>
      </c>
      <c r="F35" s="110"/>
      <c r="G35" s="9">
        <f t="shared" si="0"/>
        <v>4.1430704419999911</v>
      </c>
    </row>
    <row r="36" spans="1:7" ht="12.75" customHeight="1" x14ac:dyDescent="0.25">
      <c r="A36" s="52"/>
      <c r="B36" s="152"/>
      <c r="C36" s="148"/>
      <c r="D36" s="149"/>
      <c r="E36" s="110"/>
      <c r="F36" s="110"/>
      <c r="G36" s="9"/>
    </row>
    <row r="37" spans="1:7" ht="12.75" customHeight="1" x14ac:dyDescent="0.25">
      <c r="A37" s="52"/>
      <c r="B37" s="152"/>
      <c r="C37" s="148"/>
      <c r="D37" s="149"/>
      <c r="E37" s="110"/>
      <c r="F37" s="110"/>
      <c r="G37" s="9"/>
    </row>
    <row r="38" spans="1:7" ht="12.75" customHeight="1" x14ac:dyDescent="0.25">
      <c r="A38" s="52"/>
      <c r="B38" s="152"/>
      <c r="C38" s="148"/>
      <c r="D38" s="149"/>
      <c r="E38" s="110"/>
      <c r="F38" s="110"/>
      <c r="G38" s="9"/>
    </row>
    <row r="39" spans="1:7" ht="12.75" customHeight="1" x14ac:dyDescent="0.25">
      <c r="A39" s="52"/>
      <c r="B39" s="152"/>
      <c r="C39" s="148"/>
      <c r="D39" s="149"/>
      <c r="E39" s="110"/>
      <c r="F39" s="110"/>
      <c r="G39" s="9"/>
    </row>
    <row r="40" spans="1:7" ht="12.75" customHeight="1" x14ac:dyDescent="0.25">
      <c r="A40" s="52"/>
      <c r="B40" s="147"/>
      <c r="C40" s="148"/>
      <c r="D40" s="149"/>
      <c r="E40" s="110"/>
      <c r="F40" s="110"/>
      <c r="G40" s="9"/>
    </row>
    <row r="41" spans="1:7" ht="12.75" customHeight="1" x14ac:dyDescent="0.25">
      <c r="A41" s="52"/>
      <c r="B41" s="147" t="s">
        <v>45</v>
      </c>
      <c r="C41" s="148"/>
      <c r="D41" s="149"/>
      <c r="E41" s="110"/>
      <c r="F41" s="110"/>
      <c r="G41" s="9"/>
    </row>
    <row r="42" spans="1:7" ht="12.75" customHeight="1" x14ac:dyDescent="0.25">
      <c r="A42" s="52"/>
      <c r="B42" s="147" t="s">
        <v>46</v>
      </c>
      <c r="C42" s="148"/>
      <c r="D42" s="149"/>
      <c r="E42" s="110"/>
      <c r="F42" s="110"/>
      <c r="G42" s="9"/>
    </row>
    <row r="43" spans="1:7" ht="12.75" customHeight="1" thickBot="1" x14ac:dyDescent="0.3">
      <c r="A43" s="50"/>
      <c r="B43" s="150"/>
      <c r="C43" s="110"/>
      <c r="D43" s="151"/>
      <c r="E43" s="122"/>
      <c r="F43" s="122"/>
      <c r="G43" s="10"/>
    </row>
    <row r="44" spans="1:7" ht="12.75" customHeight="1" x14ac:dyDescent="0.25">
      <c r="A44" s="158" t="s">
        <v>47</v>
      </c>
      <c r="B44" s="159"/>
      <c r="C44" s="159"/>
      <c r="D44" s="159"/>
      <c r="E44" s="159"/>
      <c r="F44" s="160"/>
      <c r="G44" s="164">
        <f>SUM(G23:G43)</f>
        <v>127.605028397</v>
      </c>
    </row>
    <row r="45" spans="1:7" ht="12.75" customHeight="1" thickBot="1" x14ac:dyDescent="0.3">
      <c r="A45" s="161"/>
      <c r="B45" s="162"/>
      <c r="C45" s="162"/>
      <c r="D45" s="162"/>
      <c r="E45" s="162"/>
      <c r="F45" s="163"/>
      <c r="G45" s="165"/>
    </row>
    <row r="46" spans="1:7" ht="12.75" customHeight="1" x14ac:dyDescent="0.25">
      <c r="A46" s="166"/>
      <c r="B46" s="156"/>
      <c r="C46" s="156"/>
      <c r="D46" s="156"/>
      <c r="E46" s="156"/>
      <c r="F46" s="156"/>
      <c r="G46" s="167"/>
    </row>
    <row r="47" spans="1:7" ht="12.75" customHeight="1" x14ac:dyDescent="0.25">
      <c r="A47" s="109"/>
      <c r="B47" s="110"/>
      <c r="C47" s="110"/>
      <c r="D47" s="110"/>
      <c r="E47" s="110"/>
      <c r="F47" s="110"/>
      <c r="G47" s="111"/>
    </row>
    <row r="48" spans="1:7" ht="12.75" customHeight="1" x14ac:dyDescent="0.25">
      <c r="A48" s="109"/>
      <c r="B48" s="110"/>
      <c r="C48" s="110"/>
      <c r="D48" s="110"/>
      <c r="E48" s="110"/>
      <c r="F48" s="110"/>
      <c r="G48" s="111"/>
    </row>
    <row r="49" spans="1:7" ht="12.75" customHeight="1" x14ac:dyDescent="0.25">
      <c r="A49" s="109"/>
      <c r="B49" s="110"/>
      <c r="C49" s="110"/>
      <c r="D49" s="110"/>
      <c r="E49" s="110"/>
      <c r="F49" s="110"/>
      <c r="G49" s="111"/>
    </row>
    <row r="50" spans="1:7" ht="12.75" customHeight="1" x14ac:dyDescent="0.25">
      <c r="A50" s="109"/>
      <c r="B50" s="110"/>
      <c r="C50" s="110"/>
      <c r="D50" s="110"/>
      <c r="E50" s="110"/>
      <c r="F50" s="110"/>
      <c r="G50" s="111"/>
    </row>
    <row r="51" spans="1:7" ht="20.25" customHeight="1" thickBot="1" x14ac:dyDescent="0.3">
      <c r="A51" s="109"/>
      <c r="B51" s="110"/>
      <c r="C51" s="110"/>
      <c r="D51" s="110"/>
      <c r="E51" s="110"/>
      <c r="F51" s="110"/>
      <c r="G51" s="111"/>
    </row>
    <row r="52" spans="1:7" ht="12.75" customHeight="1" x14ac:dyDescent="0.3">
      <c r="A52" s="109"/>
      <c r="B52" s="168"/>
      <c r="C52" s="168"/>
      <c r="D52" s="170" t="s">
        <v>48</v>
      </c>
      <c r="E52" s="170"/>
      <c r="F52" s="170"/>
      <c r="G52" s="111"/>
    </row>
    <row r="53" spans="1:7" ht="12.75" customHeight="1" x14ac:dyDescent="0.25">
      <c r="A53" s="169"/>
      <c r="B53" s="168"/>
      <c r="C53" s="168"/>
      <c r="D53" s="171"/>
      <c r="E53" s="171"/>
      <c r="F53" s="171"/>
      <c r="G53" s="111"/>
    </row>
    <row r="54" spans="1:7" ht="9" customHeight="1" thickBot="1" x14ac:dyDescent="0.3">
      <c r="A54" s="121"/>
      <c r="B54" s="122"/>
      <c r="C54" s="122"/>
      <c r="D54" s="122"/>
      <c r="E54" s="122"/>
      <c r="F54" s="122"/>
      <c r="G54" s="179"/>
    </row>
    <row r="55" spans="1:7" s="4" customFormat="1" ht="9" customHeight="1" x14ac:dyDescent="0.2">
      <c r="A55" s="180" t="s">
        <v>49</v>
      </c>
      <c r="B55" s="181"/>
      <c r="C55" s="181" t="s">
        <v>20</v>
      </c>
      <c r="D55" s="181"/>
      <c r="E55" s="181" t="s">
        <v>24</v>
      </c>
      <c r="F55" s="181"/>
      <c r="G55" s="182"/>
    </row>
    <row r="56" spans="1:7" s="4" customFormat="1" ht="9" customHeight="1" x14ac:dyDescent="0.2">
      <c r="A56" s="172" t="s">
        <v>50</v>
      </c>
      <c r="B56" s="173"/>
      <c r="C56" s="183" t="s">
        <v>51</v>
      </c>
      <c r="D56" s="183"/>
      <c r="E56" s="173" t="s">
        <v>52</v>
      </c>
      <c r="F56" s="173"/>
      <c r="G56" s="175"/>
    </row>
    <row r="57" spans="1:7" s="4" customFormat="1" ht="4.5" customHeight="1" x14ac:dyDescent="0.2">
      <c r="A57" s="172"/>
      <c r="B57" s="173"/>
      <c r="C57" s="174"/>
      <c r="D57" s="173"/>
      <c r="E57" s="173"/>
      <c r="F57" s="173"/>
      <c r="G57" s="175"/>
    </row>
    <row r="58" spans="1:7" s="4" customFormat="1" ht="9" customHeight="1" x14ac:dyDescent="0.2">
      <c r="A58" s="176" t="s">
        <v>53</v>
      </c>
      <c r="B58" s="177"/>
      <c r="C58" s="177" t="s">
        <v>54</v>
      </c>
      <c r="D58" s="177"/>
      <c r="E58" s="177" t="s">
        <v>55</v>
      </c>
      <c r="F58" s="177"/>
      <c r="G58" s="178"/>
    </row>
    <row r="59" spans="1:7" s="4" customFormat="1" ht="9" customHeight="1" x14ac:dyDescent="0.2">
      <c r="A59" s="172" t="s">
        <v>56</v>
      </c>
      <c r="B59" s="173"/>
      <c r="C59" s="173" t="s">
        <v>57</v>
      </c>
      <c r="D59" s="173"/>
      <c r="E59" s="173" t="s">
        <v>58</v>
      </c>
      <c r="F59" s="173"/>
      <c r="G59" s="175"/>
    </row>
    <row r="60" spans="1:7" s="4" customFormat="1" ht="4.5" customHeight="1" x14ac:dyDescent="0.2">
      <c r="A60" s="172"/>
      <c r="B60" s="173"/>
      <c r="C60" s="173"/>
      <c r="D60" s="173"/>
      <c r="E60" s="173"/>
      <c r="F60" s="173"/>
      <c r="G60" s="175"/>
    </row>
    <row r="61" spans="1:7" s="4" customFormat="1" ht="9" customHeight="1" x14ac:dyDescent="0.2">
      <c r="A61" s="184" t="s">
        <v>59</v>
      </c>
      <c r="B61" s="185"/>
      <c r="C61" s="185"/>
      <c r="D61" s="185"/>
      <c r="E61" s="177" t="s">
        <v>60</v>
      </c>
      <c r="F61" s="177"/>
      <c r="G61" s="178"/>
    </row>
    <row r="62" spans="1:7" s="4" customFormat="1" ht="9" customHeight="1" x14ac:dyDescent="0.2">
      <c r="A62" s="172" t="s">
        <v>46</v>
      </c>
      <c r="B62" s="173"/>
      <c r="C62" s="186"/>
      <c r="D62" s="187"/>
      <c r="E62" s="188" t="s">
        <v>61</v>
      </c>
      <c r="F62" s="187"/>
      <c r="G62" s="189"/>
    </row>
    <row r="63" spans="1:7" s="4" customFormat="1" ht="6.75" customHeight="1" x14ac:dyDescent="0.2">
      <c r="A63" s="198"/>
      <c r="B63" s="199"/>
      <c r="C63" s="186"/>
      <c r="D63" s="187"/>
      <c r="E63" s="186"/>
      <c r="F63" s="187"/>
      <c r="G63" s="189"/>
    </row>
    <row r="64" spans="1:7" s="4" customFormat="1" ht="9" customHeight="1" x14ac:dyDescent="0.2">
      <c r="A64" s="184"/>
      <c r="B64" s="185"/>
      <c r="C64" s="185" t="s">
        <v>62</v>
      </c>
      <c r="D64" s="185"/>
      <c r="E64" s="177" t="s">
        <v>63</v>
      </c>
      <c r="F64" s="177"/>
      <c r="G64" s="178"/>
    </row>
    <row r="65" spans="1:7" s="4" customFormat="1" ht="9" customHeight="1" x14ac:dyDescent="0.2">
      <c r="A65" s="190"/>
      <c r="B65" s="191"/>
      <c r="C65" s="191" t="s">
        <v>64</v>
      </c>
      <c r="D65" s="191"/>
      <c r="E65" s="187" t="s">
        <v>65</v>
      </c>
      <c r="F65" s="187"/>
      <c r="G65" s="189"/>
    </row>
    <row r="66" spans="1:7" s="4" customFormat="1" ht="4.5" customHeight="1" x14ac:dyDescent="0.2">
      <c r="A66" s="192"/>
      <c r="B66" s="193"/>
      <c r="C66" s="193"/>
      <c r="D66" s="193"/>
      <c r="E66" s="193"/>
      <c r="F66" s="193"/>
      <c r="G66" s="194"/>
    </row>
    <row r="67" spans="1:7" s="4" customFormat="1" ht="9" customHeight="1" thickBot="1" x14ac:dyDescent="0.25">
      <c r="A67" s="195"/>
      <c r="B67" s="196"/>
      <c r="C67" s="196"/>
      <c r="D67" s="196"/>
      <c r="E67" s="196"/>
      <c r="F67" s="196"/>
      <c r="G67" s="197"/>
    </row>
  </sheetData>
  <mergeCells count="137">
    <mergeCell ref="A65:B65"/>
    <mergeCell ref="C65:D65"/>
    <mergeCell ref="E65:G65"/>
    <mergeCell ref="A66:G66"/>
    <mergeCell ref="A67:G67"/>
    <mergeCell ref="A63:B63"/>
    <mergeCell ref="C63:D63"/>
    <mergeCell ref="E63:G63"/>
    <mergeCell ref="A64:B64"/>
    <mergeCell ref="C64:D64"/>
    <mergeCell ref="E64:G64"/>
    <mergeCell ref="A61:B61"/>
    <mergeCell ref="C61:D61"/>
    <mergeCell ref="E61:G61"/>
    <mergeCell ref="A62:B62"/>
    <mergeCell ref="C62:D62"/>
    <mergeCell ref="E62:G62"/>
    <mergeCell ref="A59:B59"/>
    <mergeCell ref="C59:D59"/>
    <mergeCell ref="E59:G59"/>
    <mergeCell ref="A60:B60"/>
    <mergeCell ref="C60:D60"/>
    <mergeCell ref="E60:G60"/>
    <mergeCell ref="A57:B57"/>
    <mergeCell ref="C57:D57"/>
    <mergeCell ref="E57:G57"/>
    <mergeCell ref="A58:B58"/>
    <mergeCell ref="C58:D58"/>
    <mergeCell ref="E58:G58"/>
    <mergeCell ref="A54:G54"/>
    <mergeCell ref="A55:B55"/>
    <mergeCell ref="C55:D55"/>
    <mergeCell ref="E55:G55"/>
    <mergeCell ref="A56:B56"/>
    <mergeCell ref="C56:D56"/>
    <mergeCell ref="E56:G56"/>
    <mergeCell ref="A44:F45"/>
    <mergeCell ref="G44:G45"/>
    <mergeCell ref="A46:G51"/>
    <mergeCell ref="A52:C53"/>
    <mergeCell ref="D52:F52"/>
    <mergeCell ref="G52:G53"/>
    <mergeCell ref="D53:F53"/>
    <mergeCell ref="B41:D41"/>
    <mergeCell ref="E41:F41"/>
    <mergeCell ref="B42:D42"/>
    <mergeCell ref="E42:F42"/>
    <mergeCell ref="B43:D43"/>
    <mergeCell ref="E43:F43"/>
    <mergeCell ref="B38:D38"/>
    <mergeCell ref="E38:F38"/>
    <mergeCell ref="B39:D39"/>
    <mergeCell ref="E39:F39"/>
    <mergeCell ref="B40:D40"/>
    <mergeCell ref="E40:F40"/>
    <mergeCell ref="B35:D35"/>
    <mergeCell ref="E35:F35"/>
    <mergeCell ref="B36:D36"/>
    <mergeCell ref="E36:F36"/>
    <mergeCell ref="B37:D37"/>
    <mergeCell ref="E37:F37"/>
    <mergeCell ref="B32:D32"/>
    <mergeCell ref="E32:F32"/>
    <mergeCell ref="B33:D33"/>
    <mergeCell ref="E33:F33"/>
    <mergeCell ref="B34:D34"/>
    <mergeCell ref="E34:F34"/>
    <mergeCell ref="B29:D29"/>
    <mergeCell ref="E29:F29"/>
    <mergeCell ref="B30:D30"/>
    <mergeCell ref="E30:F30"/>
    <mergeCell ref="B31:D31"/>
    <mergeCell ref="E31:F31"/>
    <mergeCell ref="B26:D26"/>
    <mergeCell ref="E26:F26"/>
    <mergeCell ref="B27:D27"/>
    <mergeCell ref="E27:F27"/>
    <mergeCell ref="B28:D28"/>
    <mergeCell ref="E28:F28"/>
    <mergeCell ref="B23:D23"/>
    <mergeCell ref="E23:F23"/>
    <mergeCell ref="B24:D24"/>
    <mergeCell ref="E24:F24"/>
    <mergeCell ref="B25:D25"/>
    <mergeCell ref="E25:F25"/>
    <mergeCell ref="A20:C20"/>
    <mergeCell ref="D20:E20"/>
    <mergeCell ref="F20:G20"/>
    <mergeCell ref="A21:A22"/>
    <mergeCell ref="B21:D22"/>
    <mergeCell ref="E21:F22"/>
    <mergeCell ref="G21:G22"/>
    <mergeCell ref="A18:C18"/>
    <mergeCell ref="D18:E18"/>
    <mergeCell ref="F18:G18"/>
    <mergeCell ref="A19:C19"/>
    <mergeCell ref="D19:E19"/>
    <mergeCell ref="F19:G19"/>
    <mergeCell ref="A15:B15"/>
    <mergeCell ref="D15:F15"/>
    <mergeCell ref="A16:B16"/>
    <mergeCell ref="D16:F16"/>
    <mergeCell ref="A17:B17"/>
    <mergeCell ref="D17:F17"/>
    <mergeCell ref="A12:B12"/>
    <mergeCell ref="D12:F12"/>
    <mergeCell ref="A13:B13"/>
    <mergeCell ref="D13:F13"/>
    <mergeCell ref="A14:B14"/>
    <mergeCell ref="D14:F14"/>
    <mergeCell ref="A9:C9"/>
    <mergeCell ref="D9:E9"/>
    <mergeCell ref="F9:G9"/>
    <mergeCell ref="A10:B10"/>
    <mergeCell ref="D10:F10"/>
    <mergeCell ref="A11:B11"/>
    <mergeCell ref="D11:F11"/>
    <mergeCell ref="A7:C7"/>
    <mergeCell ref="D7:E7"/>
    <mergeCell ref="F7:G7"/>
    <mergeCell ref="A8:C8"/>
    <mergeCell ref="D8:E8"/>
    <mergeCell ref="F8:G8"/>
    <mergeCell ref="A5:C5"/>
    <mergeCell ref="D5:E5"/>
    <mergeCell ref="F5:G5"/>
    <mergeCell ref="A6:C6"/>
    <mergeCell ref="D6:E6"/>
    <mergeCell ref="F6:G6"/>
    <mergeCell ref="A1:C1"/>
    <mergeCell ref="D1:G2"/>
    <mergeCell ref="A2:C2"/>
    <mergeCell ref="A3:C3"/>
    <mergeCell ref="D3:G3"/>
    <mergeCell ref="A4:C4"/>
    <mergeCell ref="D4:E4"/>
    <mergeCell ref="F4:G4"/>
  </mergeCells>
  <hyperlinks>
    <hyperlink ref="E62" r:id="rId1" xr:uid="{00000000-0004-0000-0000-000000000000}"/>
  </hyperlinks>
  <pageMargins left="0.55118110236220474" right="0.55118110236220474" top="0.39" bottom="0.39370078740157483" header="0.51181102362204722" footer="0.51181102362204722"/>
  <pageSetup paperSize="9" orientation="portrait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AAA0C-46FC-426F-AED1-824A5940AE29}">
  <dimension ref="A1:N96"/>
  <sheetViews>
    <sheetView tabSelected="1" topLeftCell="A100" zoomScale="115" zoomScaleNormal="115" workbookViewId="0">
      <selection activeCell="A2" sqref="A2"/>
    </sheetView>
  </sheetViews>
  <sheetFormatPr defaultRowHeight="12.5" x14ac:dyDescent="0.25"/>
  <cols>
    <col min="1" max="1" width="12.453125" style="62" bestFit="1" customWidth="1"/>
    <col min="2" max="2" width="16.453125" style="62" customWidth="1"/>
    <col min="3" max="3" width="15.54296875" style="62" customWidth="1"/>
    <col min="4" max="4" width="16.1796875" style="62" customWidth="1"/>
    <col min="5" max="5" width="10.54296875" style="62" customWidth="1"/>
    <col min="6" max="6" width="20.453125" style="62" customWidth="1"/>
    <col min="7" max="7" width="21.453125" style="62" customWidth="1"/>
    <col min="8" max="8" width="25.26953125" style="62" customWidth="1"/>
    <col min="9" max="12" width="26.54296875" style="62" customWidth="1"/>
    <col min="13" max="13" width="26.26953125" style="60" customWidth="1"/>
    <col min="14" max="14" width="12.1796875" style="60" customWidth="1"/>
    <col min="15" max="16384" width="8.7265625" style="60"/>
  </cols>
  <sheetData>
    <row r="1" spans="1:14" ht="13" x14ac:dyDescent="0.3">
      <c r="A1" s="76" t="s">
        <v>97</v>
      </c>
      <c r="B1" s="56" t="s">
        <v>133</v>
      </c>
      <c r="C1" s="56" t="s">
        <v>134</v>
      </c>
      <c r="D1" s="56" t="s">
        <v>116</v>
      </c>
      <c r="E1" s="56" t="s">
        <v>117</v>
      </c>
      <c r="F1" s="56" t="s">
        <v>135</v>
      </c>
      <c r="G1" s="56" t="s">
        <v>136</v>
      </c>
      <c r="H1" s="56" t="s">
        <v>137</v>
      </c>
      <c r="I1" s="57" t="s">
        <v>138</v>
      </c>
      <c r="J1" s="58" t="s">
        <v>139</v>
      </c>
      <c r="K1" s="58" t="s">
        <v>140</v>
      </c>
      <c r="L1" s="58" t="s">
        <v>141</v>
      </c>
      <c r="M1" s="59" t="s">
        <v>142</v>
      </c>
      <c r="N1" s="58" t="s">
        <v>143</v>
      </c>
    </row>
    <row r="2" spans="1:14" x14ac:dyDescent="0.25">
      <c r="A2" s="61">
        <v>41256</v>
      </c>
      <c r="B2" s="62">
        <v>5.6</v>
      </c>
      <c r="C2" s="62">
        <v>7</v>
      </c>
      <c r="D2" s="63">
        <f>SUM('Mesiace korig.'!D22)</f>
        <v>38.960000000000036</v>
      </c>
      <c r="E2" s="63">
        <v>0</v>
      </c>
      <c r="F2" s="63">
        <v>0</v>
      </c>
      <c r="G2" s="63">
        <v>0</v>
      </c>
      <c r="H2" s="63">
        <v>0</v>
      </c>
      <c r="I2" s="63">
        <v>0</v>
      </c>
      <c r="J2" s="64">
        <f>SUM(J3:J19)</f>
        <v>481.53140952700005</v>
      </c>
      <c r="K2" s="64">
        <f>SUM(K3:K21)</f>
        <v>242.91887439999996</v>
      </c>
      <c r="L2" s="64">
        <f>SUM(L3:L8)</f>
        <v>438.80263422320013</v>
      </c>
      <c r="N2" s="60">
        <f>SUM(N3:N15)</f>
        <v>796.9389334199999</v>
      </c>
    </row>
    <row r="3" spans="1:14" x14ac:dyDescent="0.25">
      <c r="A3" s="61">
        <v>41455</v>
      </c>
      <c r="B3" s="65">
        <v>1708.68</v>
      </c>
      <c r="C3" s="65">
        <v>1204</v>
      </c>
      <c r="D3" s="62">
        <f t="shared" ref="D3:E63" si="0">B3-B2</f>
        <v>1703.0800000000002</v>
      </c>
      <c r="E3" s="62">
        <f t="shared" si="0"/>
        <v>1197</v>
      </c>
      <c r="F3" s="62">
        <f t="shared" ref="F3:F83" si="1">D3-E3</f>
        <v>506.08000000000015</v>
      </c>
      <c r="G3" s="62">
        <f>D3/199</f>
        <v>8.5581909547738704</v>
      </c>
      <c r="H3" s="62">
        <f>E3/199</f>
        <v>6.0150753768844218</v>
      </c>
      <c r="I3" s="62">
        <f>F3/199</f>
        <v>2.5431155778894481</v>
      </c>
      <c r="J3" s="62">
        <f t="shared" ref="J3:J78" si="2">0.0700553*D3</f>
        <v>119.30978032400002</v>
      </c>
      <c r="K3" s="62">
        <f t="shared" ref="K3:K66" si="3">0.0490547*E3</f>
        <v>58.718475900000001</v>
      </c>
      <c r="L3" s="62">
        <f t="shared" ref="L3:L9" si="4">0.8*(J3+K3)+(0.15*F3)</f>
        <v>218.33460497920004</v>
      </c>
      <c r="M3" s="66" t="s">
        <v>145</v>
      </c>
      <c r="N3" s="60">
        <f>1*(J3+K3)+(0.15*F3)</f>
        <v>253.94025622400005</v>
      </c>
    </row>
    <row r="4" spans="1:14" x14ac:dyDescent="0.25">
      <c r="A4" s="61">
        <v>41486</v>
      </c>
      <c r="B4" s="65">
        <v>2338.21</v>
      </c>
      <c r="C4" s="65">
        <v>1720</v>
      </c>
      <c r="D4" s="62">
        <f t="shared" si="0"/>
        <v>629.53</v>
      </c>
      <c r="E4" s="62">
        <f t="shared" si="0"/>
        <v>516</v>
      </c>
      <c r="F4" s="62">
        <f t="shared" si="1"/>
        <v>113.52999999999997</v>
      </c>
      <c r="G4" s="62">
        <f t="shared" ref="G4:I5" si="5">D4/31</f>
        <v>20.307419354838707</v>
      </c>
      <c r="H4" s="62">
        <f t="shared" si="5"/>
        <v>16.64516129032258</v>
      </c>
      <c r="I4" s="62">
        <f t="shared" si="5"/>
        <v>3.662258064516128</v>
      </c>
      <c r="J4" s="62">
        <f t="shared" si="2"/>
        <v>44.101913009</v>
      </c>
      <c r="K4" s="62">
        <f t="shared" si="3"/>
        <v>25.3122252</v>
      </c>
      <c r="L4" s="62">
        <f t="shared" si="4"/>
        <v>72.560810567199994</v>
      </c>
      <c r="N4" s="60">
        <f t="shared" ref="N4:N67" si="6">1*(J4+K4)+(0.15*F4)</f>
        <v>86.443638209</v>
      </c>
    </row>
    <row r="5" spans="1:14" x14ac:dyDescent="0.25">
      <c r="A5" s="61">
        <v>41487</v>
      </c>
      <c r="B5" s="62">
        <v>2839.77</v>
      </c>
      <c r="C5" s="62">
        <v>2106</v>
      </c>
      <c r="D5" s="62">
        <f t="shared" si="0"/>
        <v>501.55999999999995</v>
      </c>
      <c r="E5" s="62">
        <f t="shared" si="0"/>
        <v>386</v>
      </c>
      <c r="F5" s="62">
        <f t="shared" si="1"/>
        <v>115.55999999999995</v>
      </c>
      <c r="G5" s="62">
        <f t="shared" si="5"/>
        <v>16.179354838709674</v>
      </c>
      <c r="H5" s="62">
        <f t="shared" si="5"/>
        <v>12.451612903225806</v>
      </c>
      <c r="I5" s="62">
        <f t="shared" si="5"/>
        <v>3.727741935483869</v>
      </c>
      <c r="J5" s="62">
        <f t="shared" si="2"/>
        <v>35.136936267999999</v>
      </c>
      <c r="K5" s="62">
        <f t="shared" si="3"/>
        <v>18.935114200000001</v>
      </c>
      <c r="L5" s="62">
        <f t="shared" si="4"/>
        <v>60.591640374400001</v>
      </c>
      <c r="N5" s="60">
        <f t="shared" si="6"/>
        <v>71.406050467999989</v>
      </c>
    </row>
    <row r="6" spans="1:14" x14ac:dyDescent="0.25">
      <c r="A6" s="61">
        <v>41518</v>
      </c>
      <c r="B6" s="62">
        <v>3150.86</v>
      </c>
      <c r="C6" s="62">
        <v>2317</v>
      </c>
      <c r="D6" s="62">
        <f t="shared" si="0"/>
        <v>311.09000000000015</v>
      </c>
      <c r="E6" s="62">
        <f t="shared" si="0"/>
        <v>211</v>
      </c>
      <c r="F6" s="62">
        <f t="shared" si="1"/>
        <v>100.09000000000015</v>
      </c>
      <c r="G6" s="62">
        <f>D6/30</f>
        <v>10.369666666666671</v>
      </c>
      <c r="H6" s="62">
        <f>E6/30</f>
        <v>7.0333333333333332</v>
      </c>
      <c r="I6" s="62">
        <f>F6/30</f>
        <v>3.336333333333338</v>
      </c>
      <c r="J6" s="62">
        <f t="shared" si="2"/>
        <v>21.79350327700001</v>
      </c>
      <c r="K6" s="62">
        <f t="shared" si="3"/>
        <v>10.350541699999999</v>
      </c>
      <c r="L6" s="62">
        <f t="shared" si="4"/>
        <v>40.728735981600025</v>
      </c>
      <c r="N6" s="60">
        <f t="shared" si="6"/>
        <v>47.157544977000029</v>
      </c>
    </row>
    <row r="7" spans="1:14" x14ac:dyDescent="0.25">
      <c r="A7" s="61">
        <v>41548</v>
      </c>
      <c r="B7" s="62">
        <v>3388.89</v>
      </c>
      <c r="C7" s="62">
        <v>2465</v>
      </c>
      <c r="D7" s="62">
        <f t="shared" si="0"/>
        <v>238.02999999999975</v>
      </c>
      <c r="E7" s="62">
        <f t="shared" si="0"/>
        <v>148</v>
      </c>
      <c r="F7" s="62">
        <f t="shared" si="1"/>
        <v>90.029999999999745</v>
      </c>
      <c r="G7" s="62">
        <f>D7/31</f>
        <v>7.678387096774185</v>
      </c>
      <c r="H7" s="62">
        <f>E7/31</f>
        <v>4.774193548387097</v>
      </c>
      <c r="I7" s="62">
        <f>F7/31</f>
        <v>2.9041935483870884</v>
      </c>
      <c r="J7" s="62">
        <f t="shared" si="2"/>
        <v>16.675263058999981</v>
      </c>
      <c r="K7" s="62">
        <f t="shared" si="3"/>
        <v>7.2600955999999996</v>
      </c>
      <c r="L7" s="62">
        <f t="shared" si="4"/>
        <v>32.652786927199948</v>
      </c>
      <c r="N7" s="60">
        <f t="shared" si="6"/>
        <v>37.439858658999938</v>
      </c>
    </row>
    <row r="8" spans="1:14" x14ac:dyDescent="0.25">
      <c r="A8" s="61">
        <v>41579</v>
      </c>
      <c r="B8" s="62">
        <v>3471.03</v>
      </c>
      <c r="C8" s="62">
        <v>2492</v>
      </c>
      <c r="D8" s="62">
        <f t="shared" si="0"/>
        <v>82.140000000000327</v>
      </c>
      <c r="E8" s="62">
        <f t="shared" si="0"/>
        <v>27</v>
      </c>
      <c r="F8" s="62">
        <f t="shared" si="1"/>
        <v>55.140000000000327</v>
      </c>
      <c r="G8" s="62">
        <f>D8/30</f>
        <v>2.7380000000000111</v>
      </c>
      <c r="H8" s="62">
        <f>E8/30</f>
        <v>0.9</v>
      </c>
      <c r="I8" s="62">
        <f>F8/30</f>
        <v>1.838000000000011</v>
      </c>
      <c r="J8" s="62">
        <f t="shared" si="2"/>
        <v>5.7543423420000233</v>
      </c>
      <c r="K8" s="62">
        <f t="shared" si="3"/>
        <v>1.3244769000000001</v>
      </c>
      <c r="L8" s="62">
        <f t="shared" si="4"/>
        <v>13.934055393600067</v>
      </c>
      <c r="N8" s="60">
        <f t="shared" si="6"/>
        <v>15.349819242000072</v>
      </c>
    </row>
    <row r="9" spans="1:14" x14ac:dyDescent="0.25">
      <c r="A9" s="61">
        <v>41609</v>
      </c>
      <c r="B9" s="62">
        <v>3530.17</v>
      </c>
      <c r="C9" s="62">
        <v>2508</v>
      </c>
      <c r="D9" s="62">
        <f t="shared" si="0"/>
        <v>59.139999999999873</v>
      </c>
      <c r="E9" s="62">
        <f>C9-C8</f>
        <v>16</v>
      </c>
      <c r="F9" s="62">
        <f t="shared" si="1"/>
        <v>43.139999999999873</v>
      </c>
      <c r="G9" s="62">
        <f t="shared" ref="G9:I63" si="7">D9/31</f>
        <v>1.9077419354838669</v>
      </c>
      <c r="H9" s="62">
        <f t="shared" si="7"/>
        <v>0.5161290322580645</v>
      </c>
      <c r="I9" s="62">
        <f t="shared" si="7"/>
        <v>1.3916129032258024</v>
      </c>
      <c r="J9" s="62">
        <f t="shared" si="2"/>
        <v>4.1430704419999911</v>
      </c>
      <c r="K9" s="62">
        <f t="shared" si="3"/>
        <v>0.7848752</v>
      </c>
      <c r="L9" s="62">
        <f t="shared" si="4"/>
        <v>10.413356513599973</v>
      </c>
      <c r="N9" s="60">
        <f t="shared" si="6"/>
        <v>11.398945641999973</v>
      </c>
    </row>
    <row r="10" spans="1:14" x14ac:dyDescent="0.25">
      <c r="A10" s="61">
        <v>41640</v>
      </c>
      <c r="B10" s="62">
        <v>3600.19</v>
      </c>
      <c r="C10" s="62">
        <v>2528</v>
      </c>
      <c r="D10" s="62">
        <f t="shared" si="0"/>
        <v>70.019999999999982</v>
      </c>
      <c r="E10" s="62">
        <f t="shared" si="0"/>
        <v>20</v>
      </c>
      <c r="F10" s="62">
        <f t="shared" si="1"/>
        <v>50.019999999999982</v>
      </c>
      <c r="G10" s="62">
        <f t="shared" si="7"/>
        <v>2.2587096774193545</v>
      </c>
      <c r="H10" s="62">
        <f t="shared" si="7"/>
        <v>0.64516129032258063</v>
      </c>
      <c r="I10" s="62">
        <f t="shared" si="7"/>
        <v>1.6135483870967735</v>
      </c>
      <c r="J10" s="62">
        <f t="shared" si="2"/>
        <v>4.9052721059999991</v>
      </c>
      <c r="K10" s="62">
        <f t="shared" si="3"/>
        <v>0.98109400000000002</v>
      </c>
      <c r="L10" s="62">
        <f>0.8*(J10+K10)+(0.15*F10)</f>
        <v>12.212092884799997</v>
      </c>
      <c r="N10" s="60">
        <f t="shared" si="6"/>
        <v>13.389366105999995</v>
      </c>
    </row>
    <row r="11" spans="1:14" x14ac:dyDescent="0.25">
      <c r="A11" s="61">
        <v>41671</v>
      </c>
      <c r="B11" s="62">
        <f>3739.53-2.86</f>
        <v>3736.67</v>
      </c>
      <c r="C11" s="62">
        <v>2592</v>
      </c>
      <c r="D11" s="62">
        <f t="shared" si="0"/>
        <v>136.48000000000002</v>
      </c>
      <c r="E11" s="62">
        <f t="shared" si="0"/>
        <v>64</v>
      </c>
      <c r="F11" s="62">
        <f t="shared" si="1"/>
        <v>72.480000000000018</v>
      </c>
      <c r="G11" s="62">
        <f t="shared" si="7"/>
        <v>4.402580645161291</v>
      </c>
      <c r="H11" s="62">
        <f t="shared" si="7"/>
        <v>2.064516129032258</v>
      </c>
      <c r="I11" s="62">
        <f t="shared" si="7"/>
        <v>2.338064516129033</v>
      </c>
      <c r="J11" s="62">
        <f t="shared" si="2"/>
        <v>9.5611473440000019</v>
      </c>
      <c r="K11" s="62">
        <f t="shared" si="3"/>
        <v>3.1395008</v>
      </c>
      <c r="L11" s="62">
        <f>0.8*(J11+K11)+(0.15*F11)</f>
        <v>21.032518515200003</v>
      </c>
      <c r="N11" s="60">
        <f t="shared" si="6"/>
        <v>23.572648144000006</v>
      </c>
    </row>
    <row r="12" spans="1:14" x14ac:dyDescent="0.25">
      <c r="A12" s="61">
        <v>41699</v>
      </c>
      <c r="B12" s="62">
        <v>4067.06</v>
      </c>
      <c r="C12" s="62">
        <v>2812</v>
      </c>
      <c r="D12" s="62">
        <f t="shared" si="0"/>
        <v>330.38999999999987</v>
      </c>
      <c r="E12" s="62">
        <f t="shared" si="0"/>
        <v>220</v>
      </c>
      <c r="F12" s="62">
        <f t="shared" si="1"/>
        <v>110.38999999999987</v>
      </c>
      <c r="G12" s="62">
        <f t="shared" si="7"/>
        <v>10.657741935483866</v>
      </c>
      <c r="H12" s="62">
        <f t="shared" si="7"/>
        <v>7.096774193548387</v>
      </c>
      <c r="I12" s="62">
        <f t="shared" si="7"/>
        <v>3.5609677419354799</v>
      </c>
      <c r="J12" s="62">
        <f t="shared" si="2"/>
        <v>23.145570566999993</v>
      </c>
      <c r="K12" s="62">
        <f t="shared" si="3"/>
        <v>10.792033999999999</v>
      </c>
      <c r="L12" s="62">
        <f>0.8*(J12+K12)+(0.15*F12)</f>
        <v>43.708583653599973</v>
      </c>
      <c r="N12" s="60">
        <f t="shared" si="6"/>
        <v>50.496104566999975</v>
      </c>
    </row>
    <row r="13" spans="1:14" x14ac:dyDescent="0.25">
      <c r="A13" s="61">
        <v>41730</v>
      </c>
      <c r="B13" s="62">
        <v>4450.04</v>
      </c>
      <c r="C13" s="62">
        <v>3069</v>
      </c>
      <c r="D13" s="62">
        <f t="shared" si="0"/>
        <v>382.98</v>
      </c>
      <c r="E13" s="62">
        <f t="shared" si="0"/>
        <v>257</v>
      </c>
      <c r="F13" s="62">
        <f t="shared" si="1"/>
        <v>125.98000000000002</v>
      </c>
      <c r="G13" s="62">
        <f t="shared" si="7"/>
        <v>12.354193548387098</v>
      </c>
      <c r="H13" s="62">
        <f t="shared" si="7"/>
        <v>8.2903225806451619</v>
      </c>
      <c r="I13" s="62">
        <f t="shared" si="7"/>
        <v>4.063870967741936</v>
      </c>
      <c r="J13" s="62">
        <f t="shared" si="2"/>
        <v>26.829778794000003</v>
      </c>
      <c r="K13" s="62">
        <f t="shared" si="3"/>
        <v>12.607057899999999</v>
      </c>
      <c r="L13" s="62">
        <f>0.8*(J13+K13)+(0.15*F13)</f>
        <v>50.446469355200009</v>
      </c>
      <c r="N13" s="60">
        <f t="shared" si="6"/>
        <v>58.333836693999999</v>
      </c>
    </row>
    <row r="14" spans="1:14" x14ac:dyDescent="0.25">
      <c r="A14" s="61">
        <v>41760</v>
      </c>
      <c r="B14" s="62">
        <v>4934.38</v>
      </c>
      <c r="C14" s="62">
        <v>3425</v>
      </c>
      <c r="D14" s="62">
        <f t="shared" si="0"/>
        <v>484.34000000000015</v>
      </c>
      <c r="E14" s="62">
        <f t="shared" si="0"/>
        <v>356</v>
      </c>
      <c r="F14" s="62">
        <f t="shared" si="1"/>
        <v>128.34000000000015</v>
      </c>
      <c r="G14" s="62">
        <f t="shared" si="7"/>
        <v>15.62387096774194</v>
      </c>
      <c r="H14" s="62">
        <f t="shared" si="7"/>
        <v>11.483870967741936</v>
      </c>
      <c r="I14" s="62">
        <f t="shared" si="7"/>
        <v>4.140000000000005</v>
      </c>
      <c r="J14" s="62">
        <f t="shared" si="2"/>
        <v>33.93058400200001</v>
      </c>
      <c r="K14" s="62">
        <f t="shared" si="3"/>
        <v>17.463473199999999</v>
      </c>
      <c r="L14" s="62">
        <f>0.8*(J14+K14)+(0.15*F14)</f>
        <v>60.366245761600041</v>
      </c>
      <c r="N14" s="60">
        <f t="shared" si="6"/>
        <v>70.645057202000032</v>
      </c>
    </row>
    <row r="15" spans="1:14" x14ac:dyDescent="0.25">
      <c r="A15" s="61">
        <v>41791</v>
      </c>
      <c r="B15" s="62">
        <v>5407</v>
      </c>
      <c r="C15" s="62">
        <v>3887</v>
      </c>
      <c r="D15" s="62">
        <f t="shared" si="0"/>
        <v>472.61999999999989</v>
      </c>
      <c r="E15" s="62">
        <f t="shared" si="0"/>
        <v>462</v>
      </c>
      <c r="F15" s="62">
        <f t="shared" si="1"/>
        <v>10.619999999999891</v>
      </c>
      <c r="G15" s="62">
        <f t="shared" si="7"/>
        <v>15.2458064516129</v>
      </c>
      <c r="H15" s="62">
        <f t="shared" si="7"/>
        <v>14.903225806451612</v>
      </c>
      <c r="I15" s="62">
        <f t="shared" si="7"/>
        <v>0.34258064516128678</v>
      </c>
      <c r="J15" s="62">
        <f t="shared" si="2"/>
        <v>33.109535885999996</v>
      </c>
      <c r="K15" s="62">
        <f t="shared" si="3"/>
        <v>22.663271399999999</v>
      </c>
      <c r="L15" s="62">
        <f t="shared" ref="L15:L78" si="8">0.8*(J15+K15)+(0.15*F15)</f>
        <v>46.211245828799981</v>
      </c>
      <c r="N15" s="60">
        <f t="shared" si="6"/>
        <v>57.365807285999978</v>
      </c>
    </row>
    <row r="16" spans="1:14" x14ac:dyDescent="0.25">
      <c r="A16" s="61">
        <v>41821</v>
      </c>
      <c r="B16" s="62">
        <v>6018.33</v>
      </c>
      <c r="C16" s="62">
        <v>4308</v>
      </c>
      <c r="D16" s="62">
        <f t="shared" si="0"/>
        <v>611.32999999999993</v>
      </c>
      <c r="E16" s="62">
        <f t="shared" si="0"/>
        <v>421</v>
      </c>
      <c r="F16" s="62">
        <f t="shared" si="1"/>
        <v>190.32999999999993</v>
      </c>
      <c r="G16" s="62">
        <f t="shared" si="7"/>
        <v>19.72032258064516</v>
      </c>
      <c r="H16" s="62">
        <f t="shared" si="7"/>
        <v>13.580645161290322</v>
      </c>
      <c r="I16" s="62">
        <f t="shared" si="7"/>
        <v>6.139677419354836</v>
      </c>
      <c r="J16" s="62">
        <f t="shared" si="2"/>
        <v>42.826906548999993</v>
      </c>
      <c r="K16" s="62">
        <f t="shared" si="3"/>
        <v>20.652028699999999</v>
      </c>
      <c r="L16" s="62">
        <f t="shared" si="8"/>
        <v>79.33264819919998</v>
      </c>
      <c r="N16" s="60">
        <f t="shared" si="6"/>
        <v>92.028435248999983</v>
      </c>
    </row>
    <row r="17" spans="1:14" x14ac:dyDescent="0.25">
      <c r="A17" s="61">
        <v>41852</v>
      </c>
      <c r="B17" s="62">
        <v>6404.59</v>
      </c>
      <c r="C17" s="62">
        <v>4597</v>
      </c>
      <c r="D17" s="62">
        <f t="shared" si="0"/>
        <v>386.26000000000022</v>
      </c>
      <c r="E17" s="62">
        <f t="shared" si="0"/>
        <v>289</v>
      </c>
      <c r="F17" s="62">
        <f t="shared" si="1"/>
        <v>97.260000000000218</v>
      </c>
      <c r="G17" s="62">
        <f t="shared" si="7"/>
        <v>12.460000000000006</v>
      </c>
      <c r="H17" s="62">
        <f t="shared" si="7"/>
        <v>9.32258064516129</v>
      </c>
      <c r="I17" s="62">
        <f t="shared" si="7"/>
        <v>3.1374193548387166</v>
      </c>
      <c r="J17" s="62">
        <f t="shared" si="2"/>
        <v>27.059560178000016</v>
      </c>
      <c r="K17" s="62">
        <f t="shared" si="3"/>
        <v>14.176808299999999</v>
      </c>
      <c r="L17" s="62">
        <f t="shared" si="8"/>
        <v>47.578094782400051</v>
      </c>
      <c r="M17" s="62"/>
      <c r="N17" s="60">
        <f t="shared" si="6"/>
        <v>55.825368478000051</v>
      </c>
    </row>
    <row r="18" spans="1:14" x14ac:dyDescent="0.25">
      <c r="A18" s="61">
        <v>41883</v>
      </c>
      <c r="B18" s="62">
        <v>6693.07</v>
      </c>
      <c r="C18" s="62">
        <v>4807</v>
      </c>
      <c r="D18" s="62">
        <f t="shared" si="0"/>
        <v>288.47999999999956</v>
      </c>
      <c r="E18" s="62">
        <f t="shared" si="0"/>
        <v>210</v>
      </c>
      <c r="F18" s="62">
        <f t="shared" si="1"/>
        <v>78.479999999999563</v>
      </c>
      <c r="G18" s="62">
        <f t="shared" si="7"/>
        <v>9.3058064516128898</v>
      </c>
      <c r="H18" s="62">
        <f t="shared" si="7"/>
        <v>6.774193548387097</v>
      </c>
      <c r="I18" s="62">
        <f t="shared" si="7"/>
        <v>2.5316129032257924</v>
      </c>
      <c r="J18" s="62">
        <f t="shared" si="2"/>
        <v>20.20955294399997</v>
      </c>
      <c r="K18" s="62">
        <f t="shared" si="3"/>
        <v>10.301487</v>
      </c>
      <c r="L18" s="62">
        <f t="shared" si="8"/>
        <v>36.180831955199906</v>
      </c>
      <c r="N18" s="60">
        <f t="shared" si="6"/>
        <v>42.283039943999903</v>
      </c>
    </row>
    <row r="19" spans="1:14" x14ac:dyDescent="0.25">
      <c r="A19" s="61">
        <v>41913</v>
      </c>
      <c r="B19" s="62">
        <v>6879.19</v>
      </c>
      <c r="C19" s="62">
        <v>4914</v>
      </c>
      <c r="D19" s="62">
        <f t="shared" si="0"/>
        <v>186.11999999999989</v>
      </c>
      <c r="E19" s="62">
        <f t="shared" si="0"/>
        <v>107</v>
      </c>
      <c r="F19" s="62">
        <f t="shared" si="1"/>
        <v>79.119999999999891</v>
      </c>
      <c r="G19" s="62">
        <f t="shared" si="7"/>
        <v>6.003870967741932</v>
      </c>
      <c r="H19" s="62">
        <f t="shared" si="7"/>
        <v>3.4516129032258065</v>
      </c>
      <c r="I19" s="62">
        <f t="shared" si="7"/>
        <v>2.5522580645161255</v>
      </c>
      <c r="J19" s="62">
        <f t="shared" si="2"/>
        <v>13.038692435999993</v>
      </c>
      <c r="K19" s="62">
        <f t="shared" si="3"/>
        <v>5.2488529000000002</v>
      </c>
      <c r="L19" s="62">
        <f t="shared" si="8"/>
        <v>26.498036268799979</v>
      </c>
      <c r="N19" s="60">
        <f t="shared" si="6"/>
        <v>30.155545335999975</v>
      </c>
    </row>
    <row r="20" spans="1:14" x14ac:dyDescent="0.25">
      <c r="A20" s="61">
        <v>41944</v>
      </c>
      <c r="B20" s="62">
        <v>6967.16</v>
      </c>
      <c r="C20" s="62">
        <v>4944</v>
      </c>
      <c r="D20" s="62">
        <f t="shared" si="0"/>
        <v>87.970000000000255</v>
      </c>
      <c r="E20" s="62">
        <f t="shared" si="0"/>
        <v>30</v>
      </c>
      <c r="F20" s="62">
        <f t="shared" si="1"/>
        <v>57.970000000000255</v>
      </c>
      <c r="G20" s="62">
        <f t="shared" si="7"/>
        <v>2.8377419354838791</v>
      </c>
      <c r="H20" s="62">
        <f t="shared" si="7"/>
        <v>0.967741935483871</v>
      </c>
      <c r="I20" s="62">
        <f t="shared" si="7"/>
        <v>1.8700000000000083</v>
      </c>
      <c r="J20" s="62">
        <f t="shared" si="2"/>
        <v>6.1627647410000179</v>
      </c>
      <c r="K20" s="62">
        <f t="shared" si="3"/>
        <v>1.471641</v>
      </c>
      <c r="L20" s="62">
        <f t="shared" si="8"/>
        <v>14.803024592800053</v>
      </c>
      <c r="N20" s="60">
        <f t="shared" si="6"/>
        <v>16.329905741000054</v>
      </c>
    </row>
    <row r="21" spans="1:14" x14ac:dyDescent="0.25">
      <c r="A21" s="61">
        <v>41974</v>
      </c>
      <c r="B21" s="62">
        <v>7026.04</v>
      </c>
      <c r="C21" s="62">
        <v>4959</v>
      </c>
      <c r="D21" s="62">
        <f t="shared" si="0"/>
        <v>58.880000000000109</v>
      </c>
      <c r="E21" s="62">
        <f t="shared" si="0"/>
        <v>15</v>
      </c>
      <c r="F21" s="62">
        <f t="shared" si="1"/>
        <v>43.880000000000109</v>
      </c>
      <c r="G21" s="62">
        <f t="shared" si="7"/>
        <v>1.899354838709681</v>
      </c>
      <c r="H21" s="62">
        <f t="shared" si="7"/>
        <v>0.4838709677419355</v>
      </c>
      <c r="I21" s="62">
        <f t="shared" si="7"/>
        <v>1.4154838709677455</v>
      </c>
      <c r="J21" s="62">
        <f t="shared" si="2"/>
        <v>4.1248560640000074</v>
      </c>
      <c r="K21" s="62">
        <f t="shared" si="3"/>
        <v>0.73582049999999999</v>
      </c>
      <c r="L21" s="62">
        <f t="shared" si="8"/>
        <v>10.470541251200022</v>
      </c>
      <c r="N21" s="60">
        <f t="shared" si="6"/>
        <v>11.442676564000024</v>
      </c>
    </row>
    <row r="22" spans="1:14" x14ac:dyDescent="0.25">
      <c r="A22" s="61">
        <v>42005</v>
      </c>
      <c r="B22" s="62">
        <v>7065</v>
      </c>
      <c r="C22" s="62">
        <v>4969</v>
      </c>
      <c r="D22" s="62">
        <f t="shared" si="0"/>
        <v>38.960000000000036</v>
      </c>
      <c r="E22" s="62">
        <f t="shared" si="0"/>
        <v>10</v>
      </c>
      <c r="F22" s="62">
        <f t="shared" si="1"/>
        <v>28.960000000000036</v>
      </c>
      <c r="G22" s="62">
        <f t="shared" si="7"/>
        <v>1.2567741935483883</v>
      </c>
      <c r="H22" s="62">
        <f t="shared" si="7"/>
        <v>0.32258064516129031</v>
      </c>
      <c r="I22" s="62">
        <f t="shared" si="7"/>
        <v>0.93419354838709789</v>
      </c>
      <c r="J22" s="62">
        <f t="shared" si="2"/>
        <v>2.7293544880000025</v>
      </c>
      <c r="K22" s="62">
        <f t="shared" si="3"/>
        <v>0.49054700000000001</v>
      </c>
      <c r="L22" s="62">
        <f t="shared" si="8"/>
        <v>6.9199211904000073</v>
      </c>
      <c r="N22" s="60">
        <f t="shared" si="6"/>
        <v>7.5639014880000079</v>
      </c>
    </row>
    <row r="23" spans="1:14" x14ac:dyDescent="0.25">
      <c r="A23" s="61">
        <v>42036</v>
      </c>
      <c r="B23" s="62">
        <v>7123.63</v>
      </c>
      <c r="C23" s="62">
        <v>4992</v>
      </c>
      <c r="D23" s="62">
        <f t="shared" si="0"/>
        <v>58.630000000000109</v>
      </c>
      <c r="E23" s="62">
        <f t="shared" si="0"/>
        <v>23</v>
      </c>
      <c r="F23" s="62">
        <f t="shared" si="1"/>
        <v>35.630000000000109</v>
      </c>
      <c r="G23" s="62">
        <f t="shared" si="7"/>
        <v>1.8912903225806488</v>
      </c>
      <c r="H23" s="62">
        <f t="shared" si="7"/>
        <v>0.74193548387096775</v>
      </c>
      <c r="I23" s="62">
        <f t="shared" si="7"/>
        <v>1.149354838709681</v>
      </c>
      <c r="J23" s="62">
        <f t="shared" si="2"/>
        <v>4.1073422390000074</v>
      </c>
      <c r="K23" s="62">
        <f t="shared" si="3"/>
        <v>1.1282581</v>
      </c>
      <c r="L23" s="62">
        <f t="shared" si="8"/>
        <v>9.5329802712000209</v>
      </c>
      <c r="N23" s="60">
        <f t="shared" si="6"/>
        <v>10.580100339000023</v>
      </c>
    </row>
    <row r="24" spans="1:14" x14ac:dyDescent="0.25">
      <c r="A24" s="61">
        <v>42064</v>
      </c>
      <c r="B24" s="62">
        <v>7390.57</v>
      </c>
      <c r="C24" s="62">
        <v>5157</v>
      </c>
      <c r="D24" s="62">
        <f t="shared" si="0"/>
        <v>266.9399999999996</v>
      </c>
      <c r="E24" s="62">
        <f t="shared" si="0"/>
        <v>165</v>
      </c>
      <c r="F24" s="62">
        <f t="shared" si="1"/>
        <v>101.9399999999996</v>
      </c>
      <c r="G24" s="62">
        <f t="shared" si="7"/>
        <v>8.6109677419354718</v>
      </c>
      <c r="H24" s="62">
        <f t="shared" si="7"/>
        <v>5.32258064516129</v>
      </c>
      <c r="I24" s="62">
        <f t="shared" si="7"/>
        <v>3.2883870967741808</v>
      </c>
      <c r="J24" s="62">
        <f t="shared" si="2"/>
        <v>18.700561781999973</v>
      </c>
      <c r="K24" s="62">
        <f t="shared" si="3"/>
        <v>8.0940255000000008</v>
      </c>
      <c r="L24" s="62">
        <f t="shared" si="8"/>
        <v>36.72666982559992</v>
      </c>
      <c r="N24" s="60">
        <f t="shared" si="6"/>
        <v>42.085587281999914</v>
      </c>
    </row>
    <row r="25" spans="1:14" x14ac:dyDescent="0.25">
      <c r="A25" s="61">
        <v>42095</v>
      </c>
      <c r="B25" s="62">
        <v>7815.49</v>
      </c>
      <c r="C25" s="62">
        <v>5464</v>
      </c>
      <c r="D25" s="62">
        <f t="shared" si="0"/>
        <v>424.92000000000007</v>
      </c>
      <c r="E25" s="62">
        <f t="shared" si="0"/>
        <v>307</v>
      </c>
      <c r="F25" s="62">
        <f t="shared" si="1"/>
        <v>117.92000000000007</v>
      </c>
      <c r="G25" s="62">
        <f t="shared" si="7"/>
        <v>13.70709677419355</v>
      </c>
      <c r="H25" s="62">
        <f t="shared" si="7"/>
        <v>9.9032258064516121</v>
      </c>
      <c r="I25" s="62">
        <f t="shared" si="7"/>
        <v>3.803870967741938</v>
      </c>
      <c r="J25" s="62">
        <f t="shared" si="2"/>
        <v>29.767898076000005</v>
      </c>
      <c r="K25" s="62">
        <f t="shared" si="3"/>
        <v>15.0597929</v>
      </c>
      <c r="L25" s="62">
        <f t="shared" si="8"/>
        <v>53.550152780800019</v>
      </c>
      <c r="N25" s="60">
        <f t="shared" si="6"/>
        <v>62.515690976000016</v>
      </c>
    </row>
    <row r="26" spans="1:14" x14ac:dyDescent="0.25">
      <c r="A26" s="61">
        <v>42125</v>
      </c>
      <c r="B26" s="62">
        <v>8250.2900000000009</v>
      </c>
      <c r="C26" s="62">
        <v>5789</v>
      </c>
      <c r="D26" s="62">
        <f t="shared" si="0"/>
        <v>434.80000000000109</v>
      </c>
      <c r="E26" s="62">
        <f t="shared" si="0"/>
        <v>325</v>
      </c>
      <c r="F26" s="62">
        <f t="shared" si="1"/>
        <v>109.80000000000109</v>
      </c>
      <c r="G26" s="62">
        <f t="shared" si="7"/>
        <v>14.025806451612938</v>
      </c>
      <c r="H26" s="62">
        <f t="shared" si="7"/>
        <v>10.483870967741936</v>
      </c>
      <c r="I26" s="62">
        <f t="shared" si="7"/>
        <v>3.5419354838710029</v>
      </c>
      <c r="J26" s="62">
        <f t="shared" si="2"/>
        <v>30.460044440000075</v>
      </c>
      <c r="K26" s="62">
        <f t="shared" si="3"/>
        <v>15.9427775</v>
      </c>
      <c r="L26" s="62">
        <f t="shared" si="8"/>
        <v>53.59225755200022</v>
      </c>
      <c r="N26" s="60">
        <f t="shared" si="6"/>
        <v>62.872821940000236</v>
      </c>
    </row>
    <row r="27" spans="1:14" x14ac:dyDescent="0.25">
      <c r="A27" s="61">
        <v>42156</v>
      </c>
      <c r="B27" s="62">
        <v>8740.5300000000007</v>
      </c>
      <c r="C27" s="62">
        <v>6205</v>
      </c>
      <c r="D27" s="62">
        <f t="shared" si="0"/>
        <v>490.23999999999978</v>
      </c>
      <c r="E27" s="62">
        <f t="shared" si="0"/>
        <v>416</v>
      </c>
      <c r="F27" s="62">
        <f t="shared" si="1"/>
        <v>74.239999999999782</v>
      </c>
      <c r="G27" s="62">
        <f t="shared" si="7"/>
        <v>15.81419354838709</v>
      </c>
      <c r="H27" s="62">
        <f t="shared" si="7"/>
        <v>13.419354838709678</v>
      </c>
      <c r="I27" s="62">
        <f t="shared" si="7"/>
        <v>2.3948387096774124</v>
      </c>
      <c r="J27" s="62">
        <f t="shared" si="2"/>
        <v>34.343910271999988</v>
      </c>
      <c r="K27" s="62">
        <f t="shared" si="3"/>
        <v>20.406755199999999</v>
      </c>
      <c r="L27" s="62">
        <f t="shared" si="8"/>
        <v>54.93653237759996</v>
      </c>
      <c r="N27" s="60">
        <f t="shared" si="6"/>
        <v>65.886665471999947</v>
      </c>
    </row>
    <row r="28" spans="1:14" x14ac:dyDescent="0.25">
      <c r="A28" s="61">
        <v>42186</v>
      </c>
      <c r="B28" s="62">
        <v>9283.6200000000008</v>
      </c>
      <c r="C28" s="62">
        <v>6668</v>
      </c>
      <c r="D28" s="62">
        <f t="shared" si="0"/>
        <v>543.09000000000015</v>
      </c>
      <c r="E28" s="62">
        <f t="shared" si="0"/>
        <v>463</v>
      </c>
      <c r="F28" s="62">
        <f t="shared" si="1"/>
        <v>80.090000000000146</v>
      </c>
      <c r="G28" s="62">
        <f t="shared" si="7"/>
        <v>17.51903225806452</v>
      </c>
      <c r="H28" s="62">
        <f t="shared" si="7"/>
        <v>14.935483870967742</v>
      </c>
      <c r="I28" s="62">
        <f t="shared" si="7"/>
        <v>2.583548387096779</v>
      </c>
      <c r="J28" s="62">
        <f t="shared" si="2"/>
        <v>38.046332877000012</v>
      </c>
      <c r="K28" s="62">
        <f t="shared" si="3"/>
        <v>22.712326099999999</v>
      </c>
      <c r="L28" s="62">
        <f t="shared" si="8"/>
        <v>60.620427181600036</v>
      </c>
      <c r="N28" s="60">
        <f t="shared" si="6"/>
        <v>72.772158977000032</v>
      </c>
    </row>
    <row r="29" spans="1:14" x14ac:dyDescent="0.25">
      <c r="A29" s="61">
        <v>42217</v>
      </c>
      <c r="B29" s="62">
        <v>9750.9</v>
      </c>
      <c r="C29" s="62">
        <v>7049</v>
      </c>
      <c r="D29" s="62">
        <f t="shared" si="0"/>
        <v>467.27999999999884</v>
      </c>
      <c r="E29" s="62">
        <f t="shared" si="0"/>
        <v>381</v>
      </c>
      <c r="F29" s="62">
        <f t="shared" si="1"/>
        <v>86.279999999998836</v>
      </c>
      <c r="G29" s="62">
        <f t="shared" si="7"/>
        <v>15.073548387096737</v>
      </c>
      <c r="H29" s="62">
        <f t="shared" si="7"/>
        <v>12.290322580645162</v>
      </c>
      <c r="I29" s="62">
        <f t="shared" si="7"/>
        <v>2.7832258064515751</v>
      </c>
      <c r="J29" s="62">
        <f t="shared" si="2"/>
        <v>32.735440583999917</v>
      </c>
      <c r="K29" s="62">
        <f t="shared" si="3"/>
        <v>18.689840700000001</v>
      </c>
      <c r="L29" s="62">
        <f t="shared" si="8"/>
        <v>54.082225027199762</v>
      </c>
      <c r="N29" s="60">
        <f t="shared" si="6"/>
        <v>64.367281283999745</v>
      </c>
    </row>
    <row r="30" spans="1:14" x14ac:dyDescent="0.25">
      <c r="A30" s="61">
        <v>42248</v>
      </c>
      <c r="B30" s="62">
        <v>10041.32</v>
      </c>
      <c r="C30" s="62">
        <v>7272</v>
      </c>
      <c r="D30" s="62">
        <f t="shared" si="0"/>
        <v>290.42000000000007</v>
      </c>
      <c r="E30" s="62">
        <f t="shared" si="0"/>
        <v>223</v>
      </c>
      <c r="F30" s="62">
        <f t="shared" si="1"/>
        <v>67.420000000000073</v>
      </c>
      <c r="G30" s="62">
        <f t="shared" si="7"/>
        <v>9.368387096774196</v>
      </c>
      <c r="H30" s="62">
        <f t="shared" si="7"/>
        <v>7.193548387096774</v>
      </c>
      <c r="I30" s="62">
        <f t="shared" si="7"/>
        <v>2.1748387096774215</v>
      </c>
      <c r="J30" s="62">
        <f t="shared" si="2"/>
        <v>20.345460226000004</v>
      </c>
      <c r="K30" s="62">
        <f t="shared" si="3"/>
        <v>10.9391981</v>
      </c>
      <c r="L30" s="62">
        <f t="shared" si="8"/>
        <v>35.140726660800013</v>
      </c>
      <c r="N30" s="60">
        <f t="shared" si="6"/>
        <v>41.397658326000013</v>
      </c>
    </row>
    <row r="31" spans="1:14" x14ac:dyDescent="0.25">
      <c r="A31" s="61">
        <v>42278</v>
      </c>
      <c r="B31" s="62">
        <v>10203.43</v>
      </c>
      <c r="C31" s="62">
        <v>7364</v>
      </c>
      <c r="D31" s="62">
        <f t="shared" si="0"/>
        <v>162.11000000000058</v>
      </c>
      <c r="E31" s="62">
        <f t="shared" si="0"/>
        <v>92</v>
      </c>
      <c r="F31" s="62">
        <f t="shared" si="1"/>
        <v>70.110000000000582</v>
      </c>
      <c r="G31" s="62">
        <f t="shared" si="7"/>
        <v>5.2293548387096962</v>
      </c>
      <c r="H31" s="62">
        <f t="shared" si="7"/>
        <v>2.967741935483871</v>
      </c>
      <c r="I31" s="62">
        <f t="shared" si="7"/>
        <v>2.2616129032258252</v>
      </c>
      <c r="J31" s="62">
        <f t="shared" si="2"/>
        <v>11.356664683000041</v>
      </c>
      <c r="K31" s="62">
        <f t="shared" si="3"/>
        <v>4.5130324000000002</v>
      </c>
      <c r="L31" s="62">
        <f t="shared" si="8"/>
        <v>23.21225766640012</v>
      </c>
      <c r="N31" s="60">
        <f t="shared" si="6"/>
        <v>26.386197083000127</v>
      </c>
    </row>
    <row r="32" spans="1:14" x14ac:dyDescent="0.25">
      <c r="A32" s="61">
        <v>42309</v>
      </c>
      <c r="B32" s="62">
        <v>10307.799999999999</v>
      </c>
      <c r="C32" s="62">
        <v>7415</v>
      </c>
      <c r="D32" s="62">
        <f t="shared" si="0"/>
        <v>104.36999999999898</v>
      </c>
      <c r="E32" s="62">
        <f t="shared" si="0"/>
        <v>51</v>
      </c>
      <c r="F32" s="62">
        <f t="shared" si="1"/>
        <v>53.369999999998981</v>
      </c>
      <c r="G32" s="62">
        <f t="shared" si="7"/>
        <v>3.3667741935483542</v>
      </c>
      <c r="H32" s="62">
        <f t="shared" si="7"/>
        <v>1.6451612903225807</v>
      </c>
      <c r="I32" s="62">
        <f t="shared" si="7"/>
        <v>1.7216129032257736</v>
      </c>
      <c r="J32" s="62">
        <f t="shared" si="2"/>
        <v>7.311671660999929</v>
      </c>
      <c r="K32" s="62">
        <f t="shared" si="3"/>
        <v>2.5017896999999998</v>
      </c>
      <c r="L32" s="62">
        <f t="shared" si="8"/>
        <v>15.85626908879979</v>
      </c>
      <c r="N32" s="60">
        <f t="shared" si="6"/>
        <v>17.818961360999776</v>
      </c>
    </row>
    <row r="33" spans="1:14" x14ac:dyDescent="0.25">
      <c r="A33" s="61">
        <v>42339</v>
      </c>
      <c r="B33" s="62">
        <v>10358.709999999999</v>
      </c>
      <c r="C33" s="62">
        <v>7427</v>
      </c>
      <c r="D33" s="62">
        <f t="shared" si="0"/>
        <v>50.909999999999854</v>
      </c>
      <c r="E33" s="62">
        <f t="shared" si="0"/>
        <v>12</v>
      </c>
      <c r="F33" s="62">
        <f t="shared" si="1"/>
        <v>38.909999999999854</v>
      </c>
      <c r="G33" s="62">
        <f t="shared" si="7"/>
        <v>1.6422580645161244</v>
      </c>
      <c r="H33" s="62">
        <f t="shared" si="7"/>
        <v>0.38709677419354838</v>
      </c>
      <c r="I33" s="62">
        <f t="shared" si="7"/>
        <v>1.255161290322576</v>
      </c>
      <c r="J33" s="62">
        <f t="shared" si="2"/>
        <v>3.5665153229999897</v>
      </c>
      <c r="K33" s="62">
        <f t="shared" si="3"/>
        <v>0.58865639999999997</v>
      </c>
      <c r="L33" s="62">
        <f t="shared" si="8"/>
        <v>9.1606373783999704</v>
      </c>
      <c r="N33" s="60">
        <f t="shared" si="6"/>
        <v>9.9916717229999676</v>
      </c>
    </row>
    <row r="34" spans="1:14" x14ac:dyDescent="0.25">
      <c r="A34" s="61">
        <v>42370</v>
      </c>
      <c r="B34" s="62">
        <v>10405.98</v>
      </c>
      <c r="C34" s="62">
        <v>7440</v>
      </c>
      <c r="D34" s="62">
        <f t="shared" si="0"/>
        <v>47.270000000000437</v>
      </c>
      <c r="E34" s="62">
        <f t="shared" si="0"/>
        <v>13</v>
      </c>
      <c r="F34" s="62">
        <f t="shared" si="1"/>
        <v>34.270000000000437</v>
      </c>
      <c r="G34" s="62">
        <f t="shared" si="7"/>
        <v>1.5248387096774334</v>
      </c>
      <c r="H34" s="62">
        <f t="shared" si="7"/>
        <v>0.41935483870967744</v>
      </c>
      <c r="I34" s="62">
        <f t="shared" si="7"/>
        <v>1.1054838709677559</v>
      </c>
      <c r="J34" s="62">
        <f t="shared" si="2"/>
        <v>3.3115140310000308</v>
      </c>
      <c r="K34" s="62">
        <f t="shared" si="3"/>
        <v>0.63771109999999998</v>
      </c>
      <c r="L34" s="62">
        <f t="shared" si="8"/>
        <v>8.2998801048000903</v>
      </c>
      <c r="N34" s="60">
        <f t="shared" si="6"/>
        <v>9.0897251310000957</v>
      </c>
    </row>
    <row r="35" spans="1:14" x14ac:dyDescent="0.25">
      <c r="A35" s="61">
        <v>42401</v>
      </c>
      <c r="B35" s="62">
        <v>10504.83</v>
      </c>
      <c r="C35" s="62">
        <v>7478</v>
      </c>
      <c r="D35" s="62">
        <f t="shared" si="0"/>
        <v>98.850000000000364</v>
      </c>
      <c r="E35" s="62">
        <f t="shared" si="0"/>
        <v>38</v>
      </c>
      <c r="F35" s="62">
        <f t="shared" si="1"/>
        <v>60.850000000000364</v>
      </c>
      <c r="G35" s="62">
        <f t="shared" si="7"/>
        <v>3.1887096774193666</v>
      </c>
      <c r="H35" s="62">
        <f t="shared" si="7"/>
        <v>1.2258064516129032</v>
      </c>
      <c r="I35" s="62">
        <f t="shared" si="7"/>
        <v>1.9629032258064634</v>
      </c>
      <c r="J35" s="62">
        <f t="shared" si="2"/>
        <v>6.9249664050000259</v>
      </c>
      <c r="K35" s="62">
        <f t="shared" si="3"/>
        <v>1.8640786</v>
      </c>
      <c r="L35" s="62">
        <f t="shared" si="8"/>
        <v>16.158736004000076</v>
      </c>
      <c r="N35" s="60">
        <f t="shared" si="6"/>
        <v>17.916545005000081</v>
      </c>
    </row>
    <row r="36" spans="1:14" x14ac:dyDescent="0.25">
      <c r="A36" s="61">
        <v>42430</v>
      </c>
      <c r="B36" s="62">
        <v>10747.83</v>
      </c>
      <c r="C36" s="62">
        <v>7622</v>
      </c>
      <c r="D36" s="62">
        <f t="shared" si="0"/>
        <v>243</v>
      </c>
      <c r="E36" s="62">
        <f t="shared" si="0"/>
        <v>144</v>
      </c>
      <c r="F36" s="62">
        <f t="shared" si="1"/>
        <v>99</v>
      </c>
      <c r="G36" s="62">
        <f t="shared" si="7"/>
        <v>7.838709677419355</v>
      </c>
      <c r="H36" s="62">
        <f t="shared" si="7"/>
        <v>4.645161290322581</v>
      </c>
      <c r="I36" s="62">
        <f t="shared" si="7"/>
        <v>3.193548387096774</v>
      </c>
      <c r="J36" s="62">
        <f t="shared" si="2"/>
        <v>17.023437900000001</v>
      </c>
      <c r="K36" s="62">
        <f t="shared" si="3"/>
        <v>7.0638768000000001</v>
      </c>
      <c r="L36" s="62">
        <f t="shared" si="8"/>
        <v>34.119851760000003</v>
      </c>
      <c r="N36" s="60">
        <f t="shared" si="6"/>
        <v>38.937314700000002</v>
      </c>
    </row>
    <row r="37" spans="1:14" x14ac:dyDescent="0.25">
      <c r="A37" s="61">
        <v>42461</v>
      </c>
      <c r="B37" s="62">
        <v>11128.6</v>
      </c>
      <c r="C37" s="62">
        <v>7888</v>
      </c>
      <c r="D37" s="62">
        <f t="shared" si="0"/>
        <v>380.77000000000044</v>
      </c>
      <c r="E37" s="62">
        <f t="shared" si="0"/>
        <v>266</v>
      </c>
      <c r="F37" s="62">
        <f t="shared" si="1"/>
        <v>114.77000000000044</v>
      </c>
      <c r="G37" s="62">
        <f t="shared" si="7"/>
        <v>12.282903225806466</v>
      </c>
      <c r="H37" s="62">
        <f t="shared" si="7"/>
        <v>8.5806451612903221</v>
      </c>
      <c r="I37" s="62">
        <f t="shared" si="7"/>
        <v>3.7022580645161431</v>
      </c>
      <c r="J37" s="62">
        <f t="shared" si="2"/>
        <v>26.674956581000032</v>
      </c>
      <c r="K37" s="62">
        <f t="shared" si="3"/>
        <v>13.048550199999999</v>
      </c>
      <c r="L37" s="62">
        <f t="shared" si="8"/>
        <v>48.994305424800089</v>
      </c>
      <c r="N37" s="60">
        <f t="shared" si="6"/>
        <v>56.939006781000103</v>
      </c>
    </row>
    <row r="38" spans="1:14" x14ac:dyDescent="0.25">
      <c r="A38" s="61">
        <v>42491</v>
      </c>
      <c r="B38" s="62">
        <v>11592.61</v>
      </c>
      <c r="C38" s="62">
        <v>8254</v>
      </c>
      <c r="D38" s="62">
        <f t="shared" si="0"/>
        <v>464.01000000000022</v>
      </c>
      <c r="E38" s="62">
        <f t="shared" si="0"/>
        <v>366</v>
      </c>
      <c r="F38" s="62">
        <f t="shared" si="1"/>
        <v>98.010000000000218</v>
      </c>
      <c r="G38" s="62">
        <f t="shared" si="7"/>
        <v>14.96806451612904</v>
      </c>
      <c r="H38" s="62">
        <f t="shared" si="7"/>
        <v>11.806451612903226</v>
      </c>
      <c r="I38" s="62">
        <f t="shared" si="7"/>
        <v>3.1616129032258136</v>
      </c>
      <c r="J38" s="62">
        <f t="shared" si="2"/>
        <v>32.506359753000012</v>
      </c>
      <c r="K38" s="62">
        <f t="shared" si="3"/>
        <v>17.954020199999999</v>
      </c>
      <c r="L38" s="62">
        <f t="shared" si="8"/>
        <v>55.069803962400044</v>
      </c>
      <c r="N38" s="60">
        <f t="shared" si="6"/>
        <v>65.161879953000039</v>
      </c>
    </row>
    <row r="39" spans="1:14" x14ac:dyDescent="0.25">
      <c r="A39" s="61">
        <v>42522</v>
      </c>
      <c r="B39" s="62">
        <v>12080.47</v>
      </c>
      <c r="C39" s="62">
        <v>8636</v>
      </c>
      <c r="D39" s="62">
        <f t="shared" si="0"/>
        <v>487.85999999999876</v>
      </c>
      <c r="E39" s="62">
        <f t="shared" si="0"/>
        <v>382</v>
      </c>
      <c r="F39" s="62">
        <f t="shared" si="1"/>
        <v>105.85999999999876</v>
      </c>
      <c r="G39" s="62">
        <f t="shared" si="7"/>
        <v>15.73741935483867</v>
      </c>
      <c r="H39" s="62">
        <f t="shared" si="7"/>
        <v>12.32258064516129</v>
      </c>
      <c r="I39" s="62">
        <f t="shared" si="7"/>
        <v>3.4148387096773796</v>
      </c>
      <c r="J39" s="62">
        <f t="shared" si="2"/>
        <v>34.177178657999917</v>
      </c>
      <c r="K39" s="62">
        <f t="shared" si="3"/>
        <v>18.738895400000001</v>
      </c>
      <c r="L39" s="62">
        <f t="shared" si="8"/>
        <v>58.211859246399754</v>
      </c>
      <c r="N39" s="60">
        <f t="shared" si="6"/>
        <v>68.795074057999727</v>
      </c>
    </row>
    <row r="40" spans="1:14" x14ac:dyDescent="0.25">
      <c r="A40" s="61">
        <v>42552</v>
      </c>
      <c r="B40" s="62">
        <v>12556.75</v>
      </c>
      <c r="C40" s="62">
        <v>9015</v>
      </c>
      <c r="D40" s="62">
        <f t="shared" si="0"/>
        <v>476.28000000000065</v>
      </c>
      <c r="E40" s="62">
        <f t="shared" si="0"/>
        <v>379</v>
      </c>
      <c r="F40" s="62">
        <f t="shared" si="1"/>
        <v>97.280000000000655</v>
      </c>
      <c r="G40" s="62">
        <f t="shared" si="7"/>
        <v>15.363870967741956</v>
      </c>
      <c r="H40" s="62">
        <f t="shared" si="7"/>
        <v>12.225806451612904</v>
      </c>
      <c r="I40" s="62">
        <f t="shared" si="7"/>
        <v>3.1380645161290532</v>
      </c>
      <c r="J40" s="62">
        <f t="shared" si="2"/>
        <v>33.365938284000045</v>
      </c>
      <c r="K40" s="62">
        <f t="shared" si="3"/>
        <v>18.591731299999999</v>
      </c>
      <c r="L40" s="62">
        <f t="shared" si="8"/>
        <v>56.158135667200135</v>
      </c>
      <c r="M40" s="62"/>
      <c r="N40" s="60">
        <f t="shared" si="6"/>
        <v>66.549669584000142</v>
      </c>
    </row>
    <row r="41" spans="1:14" x14ac:dyDescent="0.25">
      <c r="A41" s="61">
        <v>42583</v>
      </c>
      <c r="B41" s="62">
        <v>12982.49</v>
      </c>
      <c r="C41" s="62">
        <v>9357</v>
      </c>
      <c r="D41" s="62">
        <f t="shared" si="0"/>
        <v>425.73999999999978</v>
      </c>
      <c r="E41" s="62">
        <f t="shared" si="0"/>
        <v>342</v>
      </c>
      <c r="F41" s="62">
        <f t="shared" si="1"/>
        <v>83.739999999999782</v>
      </c>
      <c r="G41" s="62">
        <f t="shared" si="7"/>
        <v>13.733548387096768</v>
      </c>
      <c r="H41" s="62">
        <f t="shared" si="7"/>
        <v>11.03225806451613</v>
      </c>
      <c r="I41" s="62">
        <f t="shared" si="7"/>
        <v>2.7012903225806379</v>
      </c>
      <c r="J41" s="62">
        <f t="shared" si="2"/>
        <v>29.825343421999985</v>
      </c>
      <c r="K41" s="62">
        <f t="shared" si="3"/>
        <v>16.776707399999999</v>
      </c>
      <c r="L41" s="62">
        <f t="shared" si="8"/>
        <v>49.842640657599951</v>
      </c>
      <c r="N41" s="60">
        <f t="shared" si="6"/>
        <v>59.163050821999946</v>
      </c>
    </row>
    <row r="42" spans="1:14" x14ac:dyDescent="0.25">
      <c r="A42" s="61">
        <v>42614</v>
      </c>
      <c r="B42" s="62">
        <v>13324.64</v>
      </c>
      <c r="C42" s="62">
        <v>9608</v>
      </c>
      <c r="D42" s="62">
        <f t="shared" si="0"/>
        <v>342.14999999999964</v>
      </c>
      <c r="E42" s="62">
        <f t="shared" si="0"/>
        <v>251</v>
      </c>
      <c r="F42" s="62">
        <f t="shared" si="1"/>
        <v>91.149999999999636</v>
      </c>
      <c r="G42" s="62">
        <f t="shared" si="7"/>
        <v>11.037096774193536</v>
      </c>
      <c r="H42" s="62">
        <f t="shared" si="7"/>
        <v>8.0967741935483879</v>
      </c>
      <c r="I42" s="62">
        <f t="shared" si="7"/>
        <v>2.9403225806451494</v>
      </c>
      <c r="J42" s="62">
        <f t="shared" si="2"/>
        <v>23.969420894999974</v>
      </c>
      <c r="K42" s="62">
        <f t="shared" si="3"/>
        <v>12.3127297</v>
      </c>
      <c r="L42" s="62">
        <f t="shared" si="8"/>
        <v>42.698220475999925</v>
      </c>
      <c r="N42" s="60">
        <f t="shared" si="6"/>
        <v>49.954650594999919</v>
      </c>
    </row>
    <row r="43" spans="1:14" x14ac:dyDescent="0.25">
      <c r="A43" s="61">
        <v>42644</v>
      </c>
      <c r="B43" s="62">
        <v>13466.79</v>
      </c>
      <c r="C43" s="62">
        <v>9672</v>
      </c>
      <c r="D43" s="62">
        <f t="shared" si="0"/>
        <v>142.15000000000146</v>
      </c>
      <c r="E43" s="62">
        <f t="shared" si="0"/>
        <v>64</v>
      </c>
      <c r="F43" s="62">
        <f t="shared" si="1"/>
        <v>78.150000000001455</v>
      </c>
      <c r="G43" s="62">
        <f t="shared" si="7"/>
        <v>4.5854838709677885</v>
      </c>
      <c r="H43" s="62">
        <f t="shared" si="7"/>
        <v>2.064516129032258</v>
      </c>
      <c r="I43" s="62">
        <f t="shared" si="7"/>
        <v>2.520967741935531</v>
      </c>
      <c r="J43" s="62">
        <f t="shared" si="2"/>
        <v>9.9583608950001015</v>
      </c>
      <c r="K43" s="62">
        <f t="shared" si="3"/>
        <v>3.1395008</v>
      </c>
      <c r="L43" s="62">
        <f t="shared" si="8"/>
        <v>22.2007893560003</v>
      </c>
      <c r="N43" s="60">
        <f t="shared" si="6"/>
        <v>24.820361695000322</v>
      </c>
    </row>
    <row r="44" spans="1:14" x14ac:dyDescent="0.25">
      <c r="A44" s="61">
        <v>42675</v>
      </c>
      <c r="B44" s="62">
        <v>13543.97</v>
      </c>
      <c r="C44" s="62">
        <v>9698</v>
      </c>
      <c r="D44" s="62">
        <f t="shared" si="0"/>
        <v>77.179999999998472</v>
      </c>
      <c r="E44" s="62">
        <f t="shared" si="0"/>
        <v>26</v>
      </c>
      <c r="F44" s="62">
        <f t="shared" si="1"/>
        <v>51.179999999998472</v>
      </c>
      <c r="G44" s="62">
        <f t="shared" si="7"/>
        <v>2.4896774193547895</v>
      </c>
      <c r="H44" s="62">
        <f t="shared" si="7"/>
        <v>0.83870967741935487</v>
      </c>
      <c r="I44" s="62">
        <f t="shared" si="7"/>
        <v>1.6509677419354345</v>
      </c>
      <c r="J44" s="62">
        <f t="shared" si="2"/>
        <v>5.4068680539998928</v>
      </c>
      <c r="K44" s="62">
        <f t="shared" si="3"/>
        <v>1.2754222</v>
      </c>
      <c r="L44" s="62">
        <f t="shared" si="8"/>
        <v>13.022832203199686</v>
      </c>
      <c r="N44" s="60">
        <f t="shared" si="6"/>
        <v>14.359290253999664</v>
      </c>
    </row>
    <row r="45" spans="1:14" x14ac:dyDescent="0.25">
      <c r="A45" s="61">
        <v>42705</v>
      </c>
      <c r="B45" s="62">
        <v>13599.09</v>
      </c>
      <c r="C45" s="62">
        <v>9713</v>
      </c>
      <c r="D45" s="62">
        <f t="shared" si="0"/>
        <v>55.1200000000008</v>
      </c>
      <c r="E45" s="62">
        <f t="shared" si="0"/>
        <v>15</v>
      </c>
      <c r="F45" s="62">
        <f t="shared" si="1"/>
        <v>40.1200000000008</v>
      </c>
      <c r="G45" s="62">
        <f t="shared" si="7"/>
        <v>1.778064516129058</v>
      </c>
      <c r="H45" s="62">
        <f t="shared" si="7"/>
        <v>0.4838709677419355</v>
      </c>
      <c r="I45" s="62">
        <f t="shared" si="7"/>
        <v>1.2941935483871225</v>
      </c>
      <c r="J45" s="62">
        <f t="shared" si="2"/>
        <v>3.8614481360000563</v>
      </c>
      <c r="K45" s="62">
        <f t="shared" si="3"/>
        <v>0.73582049999999999</v>
      </c>
      <c r="L45" s="62">
        <f t="shared" si="8"/>
        <v>9.6958149088001644</v>
      </c>
      <c r="N45" s="60">
        <f t="shared" si="6"/>
        <v>10.615268636000176</v>
      </c>
    </row>
    <row r="46" spans="1:14" x14ac:dyDescent="0.25">
      <c r="A46" s="61">
        <v>42736</v>
      </c>
      <c r="B46" s="62">
        <v>13607.68</v>
      </c>
      <c r="C46" s="62">
        <v>9714</v>
      </c>
      <c r="D46" s="62">
        <f t="shared" si="0"/>
        <v>8.5900000000001455</v>
      </c>
      <c r="E46" s="62">
        <f t="shared" si="0"/>
        <v>1</v>
      </c>
      <c r="F46" s="62">
        <f t="shared" si="1"/>
        <v>7.5900000000001455</v>
      </c>
      <c r="G46" s="62">
        <f t="shared" si="7"/>
        <v>0.27709677419355311</v>
      </c>
      <c r="H46" s="62">
        <f t="shared" si="7"/>
        <v>3.2258064516129031E-2</v>
      </c>
      <c r="I46" s="62">
        <f t="shared" si="7"/>
        <v>0.24483870967742405</v>
      </c>
      <c r="J46" s="62">
        <f t="shared" si="2"/>
        <v>0.60177502700001018</v>
      </c>
      <c r="K46" s="62">
        <f t="shared" si="3"/>
        <v>4.90547E-2</v>
      </c>
      <c r="L46" s="62">
        <f t="shared" si="8"/>
        <v>1.65916378160003</v>
      </c>
      <c r="N46" s="60">
        <f t="shared" si="6"/>
        <v>1.7893297270000321</v>
      </c>
    </row>
    <row r="47" spans="1:14" x14ac:dyDescent="0.25">
      <c r="A47" s="61">
        <v>42767</v>
      </c>
      <c r="B47" s="62">
        <v>13715.55</v>
      </c>
      <c r="C47" s="62">
        <v>9764</v>
      </c>
      <c r="D47" s="62">
        <f t="shared" si="0"/>
        <v>107.86999999999898</v>
      </c>
      <c r="E47" s="62">
        <f t="shared" si="0"/>
        <v>50</v>
      </c>
      <c r="F47" s="62">
        <f t="shared" si="1"/>
        <v>57.869999999998981</v>
      </c>
      <c r="G47" s="62">
        <f t="shared" si="7"/>
        <v>3.4796774193548057</v>
      </c>
      <c r="H47" s="62">
        <f t="shared" si="7"/>
        <v>1.6129032258064515</v>
      </c>
      <c r="I47" s="62">
        <f t="shared" si="7"/>
        <v>1.8667741935483542</v>
      </c>
      <c r="J47" s="62">
        <f t="shared" si="2"/>
        <v>7.5568652109999288</v>
      </c>
      <c r="K47" s="62">
        <f t="shared" si="3"/>
        <v>2.4527350000000001</v>
      </c>
      <c r="L47" s="62">
        <f t="shared" si="8"/>
        <v>16.688180168799789</v>
      </c>
      <c r="N47" s="60">
        <f t="shared" si="6"/>
        <v>18.690100210999777</v>
      </c>
    </row>
    <row r="48" spans="1:14" x14ac:dyDescent="0.25">
      <c r="A48" s="61">
        <v>42795</v>
      </c>
      <c r="B48" s="62">
        <v>14009.02</v>
      </c>
      <c r="C48" s="62">
        <v>9952</v>
      </c>
      <c r="D48" s="62">
        <f t="shared" si="0"/>
        <v>293.47000000000116</v>
      </c>
      <c r="E48" s="62">
        <f t="shared" si="0"/>
        <v>188</v>
      </c>
      <c r="F48" s="62">
        <f t="shared" si="1"/>
        <v>105.47000000000116</v>
      </c>
      <c r="G48" s="62">
        <f t="shared" si="7"/>
        <v>9.4667741935484244</v>
      </c>
      <c r="H48" s="62">
        <f t="shared" si="7"/>
        <v>6.064516129032258</v>
      </c>
      <c r="I48" s="62">
        <f t="shared" si="7"/>
        <v>3.4022580645161664</v>
      </c>
      <c r="J48" s="62">
        <f t="shared" si="2"/>
        <v>20.559128891000082</v>
      </c>
      <c r="K48" s="62">
        <f t="shared" si="3"/>
        <v>9.2222836000000008</v>
      </c>
      <c r="L48" s="62">
        <f t="shared" si="8"/>
        <v>39.645629992800238</v>
      </c>
      <c r="N48" s="60">
        <f t="shared" si="6"/>
        <v>45.601912491000256</v>
      </c>
    </row>
    <row r="49" spans="1:14" x14ac:dyDescent="0.25">
      <c r="A49" s="62" t="s">
        <v>148</v>
      </c>
      <c r="B49" s="62">
        <v>14320.17</v>
      </c>
      <c r="C49" s="62">
        <v>10153</v>
      </c>
      <c r="D49" s="62">
        <f t="shared" si="0"/>
        <v>311.14999999999964</v>
      </c>
      <c r="E49" s="62">
        <f t="shared" si="0"/>
        <v>201</v>
      </c>
      <c r="F49" s="62">
        <f t="shared" si="1"/>
        <v>110.14999999999964</v>
      </c>
      <c r="G49" s="62">
        <f t="shared" si="7"/>
        <v>10.037096774193536</v>
      </c>
      <c r="H49" s="62">
        <f t="shared" si="7"/>
        <v>6.4838709677419351</v>
      </c>
      <c r="I49" s="62">
        <f t="shared" si="7"/>
        <v>3.5532258064516014</v>
      </c>
      <c r="J49" s="62">
        <f t="shared" si="2"/>
        <v>21.797706594999976</v>
      </c>
      <c r="K49" s="62">
        <f t="shared" si="3"/>
        <v>9.8599946999999997</v>
      </c>
      <c r="L49" s="62">
        <f t="shared" si="8"/>
        <v>41.848661035999925</v>
      </c>
      <c r="N49" s="60">
        <f t="shared" si="6"/>
        <v>48.180201294999918</v>
      </c>
    </row>
    <row r="50" spans="1:14" x14ac:dyDescent="0.25">
      <c r="A50" s="61">
        <v>42857</v>
      </c>
      <c r="B50" s="62">
        <v>14810.34</v>
      </c>
      <c r="C50" s="62">
        <v>10531</v>
      </c>
      <c r="D50" s="62">
        <f t="shared" si="0"/>
        <v>490.17000000000007</v>
      </c>
      <c r="E50" s="62">
        <f t="shared" si="0"/>
        <v>378</v>
      </c>
      <c r="F50" s="62">
        <f t="shared" si="1"/>
        <v>112.17000000000007</v>
      </c>
      <c r="G50" s="62">
        <f t="shared" si="7"/>
        <v>15.81193548387097</v>
      </c>
      <c r="H50" s="62">
        <f t="shared" si="7"/>
        <v>12.193548387096774</v>
      </c>
      <c r="I50" s="62">
        <f t="shared" si="7"/>
        <v>3.618387096774196</v>
      </c>
      <c r="J50" s="62">
        <f t="shared" si="2"/>
        <v>34.339006401000006</v>
      </c>
      <c r="K50" s="62">
        <f t="shared" si="3"/>
        <v>18.5426766</v>
      </c>
      <c r="L50" s="62">
        <f t="shared" si="8"/>
        <v>59.13084640080001</v>
      </c>
      <c r="N50" s="60">
        <f t="shared" si="6"/>
        <v>69.707183001000018</v>
      </c>
    </row>
    <row r="51" spans="1:14" x14ac:dyDescent="0.25">
      <c r="A51" s="62" t="s">
        <v>149</v>
      </c>
      <c r="B51" s="62">
        <v>15354.44</v>
      </c>
      <c r="C51" s="62">
        <v>10982</v>
      </c>
      <c r="D51" s="62">
        <f t="shared" si="0"/>
        <v>544.10000000000036</v>
      </c>
      <c r="E51" s="62">
        <f t="shared" si="0"/>
        <v>451</v>
      </c>
      <c r="F51" s="62">
        <f t="shared" si="1"/>
        <v>93.100000000000364</v>
      </c>
      <c r="G51" s="62">
        <f t="shared" si="7"/>
        <v>17.55161290322582</v>
      </c>
      <c r="H51" s="62">
        <f t="shared" si="7"/>
        <v>14.548387096774194</v>
      </c>
      <c r="I51" s="62">
        <f t="shared" si="7"/>
        <v>3.0032258064516246</v>
      </c>
      <c r="J51" s="62">
        <f t="shared" si="2"/>
        <v>38.117088730000027</v>
      </c>
      <c r="K51" s="62">
        <f t="shared" si="3"/>
        <v>22.123669700000001</v>
      </c>
      <c r="L51" s="62">
        <f t="shared" si="8"/>
        <v>62.157606744000077</v>
      </c>
      <c r="N51" s="60">
        <f t="shared" si="6"/>
        <v>74.205758430000088</v>
      </c>
    </row>
    <row r="52" spans="1:14" x14ac:dyDescent="0.25">
      <c r="A52" s="62" t="s">
        <v>150</v>
      </c>
      <c r="B52" s="62">
        <v>15823.24</v>
      </c>
      <c r="C52" s="62">
        <v>11364</v>
      </c>
      <c r="D52" s="62">
        <f t="shared" si="0"/>
        <v>468.79999999999927</v>
      </c>
      <c r="E52" s="62">
        <f t="shared" si="0"/>
        <v>382</v>
      </c>
      <c r="F52" s="62">
        <f t="shared" si="1"/>
        <v>86.799999999999272</v>
      </c>
      <c r="G52" s="62">
        <f t="shared" si="7"/>
        <v>15.122580645161268</v>
      </c>
      <c r="H52" s="62">
        <f t="shared" si="7"/>
        <v>12.32258064516129</v>
      </c>
      <c r="I52" s="62">
        <f t="shared" si="7"/>
        <v>2.7999999999999767</v>
      </c>
      <c r="J52" s="62">
        <f t="shared" si="2"/>
        <v>32.841924639999952</v>
      </c>
      <c r="K52" s="62">
        <f t="shared" si="3"/>
        <v>18.738895400000001</v>
      </c>
      <c r="L52" s="62">
        <f t="shared" si="8"/>
        <v>54.284656031999852</v>
      </c>
      <c r="N52" s="60">
        <f t="shared" si="6"/>
        <v>64.600820039999846</v>
      </c>
    </row>
    <row r="53" spans="1:14" x14ac:dyDescent="0.25">
      <c r="A53" s="67">
        <v>42964</v>
      </c>
      <c r="B53" s="62">
        <v>16336.08</v>
      </c>
      <c r="C53" s="62">
        <v>11787</v>
      </c>
      <c r="D53" s="62">
        <f t="shared" si="0"/>
        <v>512.84000000000015</v>
      </c>
      <c r="E53" s="62">
        <f t="shared" si="0"/>
        <v>423</v>
      </c>
      <c r="F53" s="62">
        <f t="shared" si="1"/>
        <v>89.840000000000146</v>
      </c>
      <c r="G53" s="62">
        <f t="shared" si="7"/>
        <v>16.543225806451616</v>
      </c>
      <c r="H53" s="62">
        <f t="shared" si="7"/>
        <v>13.64516129032258</v>
      </c>
      <c r="I53" s="62">
        <f t="shared" si="7"/>
        <v>2.898064516129037</v>
      </c>
      <c r="J53" s="62">
        <f t="shared" si="2"/>
        <v>35.927160052000012</v>
      </c>
      <c r="K53" s="62">
        <f t="shared" si="3"/>
        <v>20.750138100000001</v>
      </c>
      <c r="L53" s="62">
        <f t="shared" si="8"/>
        <v>58.817838521600031</v>
      </c>
      <c r="N53" s="60">
        <f t="shared" si="6"/>
        <v>70.153298152000033</v>
      </c>
    </row>
    <row r="54" spans="1:14" x14ac:dyDescent="0.25">
      <c r="A54" s="68">
        <v>42979</v>
      </c>
      <c r="B54" s="62">
        <v>16598.48</v>
      </c>
      <c r="C54" s="62">
        <v>11964</v>
      </c>
      <c r="D54" s="62">
        <f t="shared" si="0"/>
        <v>262.39999999999964</v>
      </c>
      <c r="E54" s="62">
        <f t="shared" si="0"/>
        <v>177</v>
      </c>
      <c r="F54" s="62">
        <f t="shared" si="1"/>
        <v>85.399999999999636</v>
      </c>
      <c r="G54" s="62">
        <f t="shared" si="7"/>
        <v>8.4645161290322459</v>
      </c>
      <c r="H54" s="62">
        <f t="shared" si="7"/>
        <v>5.709677419354839</v>
      </c>
      <c r="I54" s="62">
        <f t="shared" si="7"/>
        <v>2.7548387096774074</v>
      </c>
      <c r="J54" s="62">
        <f t="shared" si="2"/>
        <v>18.382510719999974</v>
      </c>
      <c r="K54" s="62">
        <f t="shared" si="3"/>
        <v>8.6826819000000004</v>
      </c>
      <c r="L54" s="62">
        <f t="shared" si="8"/>
        <v>34.462154095999928</v>
      </c>
      <c r="N54" s="60">
        <f t="shared" si="6"/>
        <v>39.875192619999922</v>
      </c>
    </row>
    <row r="55" spans="1:14" x14ac:dyDescent="0.25">
      <c r="A55" s="68">
        <v>43009</v>
      </c>
      <c r="B55" s="62">
        <v>16780.39</v>
      </c>
      <c r="C55" s="62">
        <v>12069</v>
      </c>
      <c r="D55" s="62">
        <f t="shared" si="0"/>
        <v>181.90999999999985</v>
      </c>
      <c r="E55" s="62">
        <f t="shared" si="0"/>
        <v>105</v>
      </c>
      <c r="F55" s="62">
        <f t="shared" si="1"/>
        <v>76.909999999999854</v>
      </c>
      <c r="G55" s="62">
        <f t="shared" si="7"/>
        <v>5.8680645161290279</v>
      </c>
      <c r="H55" s="62">
        <f t="shared" si="7"/>
        <v>3.3870967741935485</v>
      </c>
      <c r="I55" s="62">
        <f t="shared" si="7"/>
        <v>2.480967741935479</v>
      </c>
      <c r="J55" s="62">
        <f t="shared" si="2"/>
        <v>12.74375962299999</v>
      </c>
      <c r="K55" s="62">
        <f t="shared" si="3"/>
        <v>5.1507434999999999</v>
      </c>
      <c r="L55" s="62">
        <f t="shared" si="8"/>
        <v>25.852102498399969</v>
      </c>
      <c r="N55" s="60">
        <f t="shared" si="6"/>
        <v>29.431003122999968</v>
      </c>
    </row>
    <row r="56" spans="1:14" x14ac:dyDescent="0.25">
      <c r="A56" s="68">
        <v>43040</v>
      </c>
      <c r="B56" s="62">
        <v>16879</v>
      </c>
      <c r="C56" s="62">
        <v>12115</v>
      </c>
      <c r="D56" s="62">
        <f t="shared" si="0"/>
        <v>98.610000000000582</v>
      </c>
      <c r="E56" s="62">
        <f t="shared" si="0"/>
        <v>46</v>
      </c>
      <c r="F56" s="62">
        <f t="shared" si="1"/>
        <v>52.610000000000582</v>
      </c>
      <c r="G56" s="62">
        <f t="shared" si="7"/>
        <v>3.1809677419355027</v>
      </c>
      <c r="H56" s="62">
        <f t="shared" si="7"/>
        <v>1.4838709677419355</v>
      </c>
      <c r="I56" s="62">
        <f t="shared" si="7"/>
        <v>1.6970967741935672</v>
      </c>
      <c r="J56" s="62">
        <f t="shared" si="2"/>
        <v>6.9081531330000407</v>
      </c>
      <c r="K56" s="62">
        <f t="shared" si="3"/>
        <v>2.2565162000000001</v>
      </c>
      <c r="L56" s="62">
        <f t="shared" si="8"/>
        <v>15.223235466400119</v>
      </c>
      <c r="N56" s="60">
        <f t="shared" si="6"/>
        <v>17.056169333000128</v>
      </c>
    </row>
    <row r="57" spans="1:14" x14ac:dyDescent="0.25">
      <c r="A57" s="68">
        <v>43070</v>
      </c>
      <c r="B57" s="62">
        <v>16923.89</v>
      </c>
      <c r="C57" s="62">
        <v>12128</v>
      </c>
      <c r="D57" s="62">
        <f t="shared" si="0"/>
        <v>44.889999999999418</v>
      </c>
      <c r="E57" s="62">
        <f t="shared" si="0"/>
        <v>13</v>
      </c>
      <c r="F57" s="62">
        <f t="shared" si="1"/>
        <v>31.889999999999418</v>
      </c>
      <c r="G57" s="62">
        <f t="shared" si="7"/>
        <v>1.4480645161290135</v>
      </c>
      <c r="H57" s="62">
        <f t="shared" si="7"/>
        <v>0.41935483870967744</v>
      </c>
      <c r="I57" s="62">
        <f t="shared" si="7"/>
        <v>1.0287096774193361</v>
      </c>
      <c r="J57" s="62">
        <f t="shared" si="2"/>
        <v>3.1447824169999592</v>
      </c>
      <c r="K57" s="62">
        <f t="shared" si="3"/>
        <v>0.63771109999999998</v>
      </c>
      <c r="L57" s="62">
        <f t="shared" si="8"/>
        <v>7.8094948135998798</v>
      </c>
      <c r="N57" s="60">
        <f t="shared" si="6"/>
        <v>8.5659935169998711</v>
      </c>
    </row>
    <row r="58" spans="1:14" x14ac:dyDescent="0.25">
      <c r="A58" s="68">
        <v>43101</v>
      </c>
      <c r="B58" s="62">
        <v>16968.54</v>
      </c>
      <c r="C58" s="62">
        <v>12139</v>
      </c>
      <c r="D58" s="62">
        <f t="shared" si="0"/>
        <v>44.650000000001455</v>
      </c>
      <c r="E58" s="62">
        <f t="shared" si="0"/>
        <v>11</v>
      </c>
      <c r="F58" s="62">
        <f t="shared" si="1"/>
        <v>33.650000000001455</v>
      </c>
      <c r="G58" s="62">
        <f t="shared" si="7"/>
        <v>1.4403225806452082</v>
      </c>
      <c r="H58" s="62">
        <f t="shared" si="7"/>
        <v>0.35483870967741937</v>
      </c>
      <c r="I58" s="62">
        <f t="shared" si="7"/>
        <v>1.085483870967789</v>
      </c>
      <c r="J58" s="62">
        <f t="shared" si="2"/>
        <v>3.1279691450001019</v>
      </c>
      <c r="K58" s="62">
        <f t="shared" si="3"/>
        <v>0.53960169999999996</v>
      </c>
      <c r="L58" s="62">
        <f t="shared" si="8"/>
        <v>7.9815566760002996</v>
      </c>
      <c r="N58" s="60">
        <f t="shared" si="6"/>
        <v>8.7150708450003194</v>
      </c>
    </row>
    <row r="59" spans="1:14" x14ac:dyDescent="0.25">
      <c r="A59" s="68">
        <v>43132</v>
      </c>
      <c r="B59" s="62">
        <v>17109.77</v>
      </c>
      <c r="C59" s="62">
        <v>12217</v>
      </c>
      <c r="D59" s="62">
        <f t="shared" si="0"/>
        <v>141.22999999999956</v>
      </c>
      <c r="E59" s="62">
        <f t="shared" si="0"/>
        <v>78</v>
      </c>
      <c r="F59" s="62">
        <f t="shared" si="1"/>
        <v>63.229999999999563</v>
      </c>
      <c r="G59" s="62">
        <f t="shared" si="7"/>
        <v>4.5558064516128889</v>
      </c>
      <c r="H59" s="62">
        <f t="shared" si="7"/>
        <v>2.5161290322580645</v>
      </c>
      <c r="I59" s="62">
        <f t="shared" si="7"/>
        <v>2.0396774193548248</v>
      </c>
      <c r="J59" s="62">
        <f t="shared" si="2"/>
        <v>9.8939100189999696</v>
      </c>
      <c r="K59" s="62">
        <f t="shared" si="3"/>
        <v>3.8262665999999999</v>
      </c>
      <c r="L59" s="62">
        <f t="shared" si="8"/>
        <v>20.460641295199913</v>
      </c>
      <c r="N59" s="60">
        <f t="shared" si="6"/>
        <v>23.204676618999905</v>
      </c>
    </row>
    <row r="60" spans="1:14" x14ac:dyDescent="0.25">
      <c r="A60" s="68">
        <v>43160</v>
      </c>
      <c r="B60" s="62">
        <v>17357.79</v>
      </c>
      <c r="C60" s="62">
        <v>12363</v>
      </c>
      <c r="D60" s="62">
        <f t="shared" si="0"/>
        <v>248.02000000000044</v>
      </c>
      <c r="E60" s="62">
        <f t="shared" si="0"/>
        <v>146</v>
      </c>
      <c r="F60" s="62">
        <f t="shared" si="1"/>
        <v>102.02000000000044</v>
      </c>
      <c r="G60" s="62">
        <f t="shared" si="7"/>
        <v>8.0006451612903362</v>
      </c>
      <c r="H60" s="62">
        <f t="shared" si="7"/>
        <v>4.709677419354839</v>
      </c>
      <c r="I60" s="62">
        <f t="shared" si="7"/>
        <v>3.2909677419354981</v>
      </c>
      <c r="J60" s="62">
        <f t="shared" si="2"/>
        <v>17.375115506000032</v>
      </c>
      <c r="K60" s="62">
        <f t="shared" si="3"/>
        <v>7.1619862000000003</v>
      </c>
      <c r="L60" s="62">
        <f t="shared" si="8"/>
        <v>34.932681364800089</v>
      </c>
      <c r="N60" s="60">
        <f t="shared" si="6"/>
        <v>39.840101706000098</v>
      </c>
    </row>
    <row r="61" spans="1:14" x14ac:dyDescent="0.25">
      <c r="A61" s="68">
        <v>43191</v>
      </c>
      <c r="B61" s="62">
        <v>17821.349999999999</v>
      </c>
      <c r="C61" s="62">
        <v>12725</v>
      </c>
      <c r="D61" s="62">
        <f t="shared" si="0"/>
        <v>463.55999999999767</v>
      </c>
      <c r="E61" s="62">
        <f t="shared" si="0"/>
        <v>362</v>
      </c>
      <c r="F61" s="62">
        <f t="shared" si="1"/>
        <v>101.55999999999767</v>
      </c>
      <c r="G61" s="62">
        <f t="shared" si="7"/>
        <v>14.953548387096699</v>
      </c>
      <c r="H61" s="62">
        <f t="shared" si="7"/>
        <v>11.67741935483871</v>
      </c>
      <c r="I61" s="62">
        <f t="shared" si="7"/>
        <v>3.2761290322579892</v>
      </c>
      <c r="J61" s="62">
        <f t="shared" si="2"/>
        <v>32.474834867999839</v>
      </c>
      <c r="K61" s="62">
        <f t="shared" si="3"/>
        <v>17.757801399999998</v>
      </c>
      <c r="L61" s="62">
        <f t="shared" si="8"/>
        <v>55.420109014399529</v>
      </c>
      <c r="N61" s="60">
        <f t="shared" si="6"/>
        <v>65.46663626799949</v>
      </c>
    </row>
    <row r="62" spans="1:14" x14ac:dyDescent="0.25">
      <c r="A62" s="68">
        <v>43221</v>
      </c>
      <c r="B62" s="62">
        <v>18398.05</v>
      </c>
      <c r="C62" s="62">
        <v>13187</v>
      </c>
      <c r="D62" s="62">
        <f t="shared" si="0"/>
        <v>576.70000000000073</v>
      </c>
      <c r="E62" s="62">
        <f t="shared" si="0"/>
        <v>462</v>
      </c>
      <c r="F62" s="62">
        <f t="shared" si="1"/>
        <v>114.70000000000073</v>
      </c>
      <c r="G62" s="62">
        <f t="shared" si="7"/>
        <v>18.603225806451636</v>
      </c>
      <c r="H62" s="62">
        <f t="shared" si="7"/>
        <v>14.903225806451612</v>
      </c>
      <c r="I62" s="62">
        <f t="shared" si="7"/>
        <v>3.7000000000000233</v>
      </c>
      <c r="J62" s="62">
        <f t="shared" si="2"/>
        <v>40.400891510000051</v>
      </c>
      <c r="K62" s="62">
        <f t="shared" si="3"/>
        <v>22.663271399999999</v>
      </c>
      <c r="L62" s="62">
        <f t="shared" si="8"/>
        <v>67.656330328000152</v>
      </c>
      <c r="N62" s="60">
        <f t="shared" si="6"/>
        <v>80.269162910000162</v>
      </c>
    </row>
    <row r="63" spans="1:14" x14ac:dyDescent="0.25">
      <c r="A63" s="68">
        <v>43252</v>
      </c>
      <c r="B63" s="62">
        <v>18908.25</v>
      </c>
      <c r="C63" s="62">
        <v>13608</v>
      </c>
      <c r="D63" s="62">
        <f t="shared" si="0"/>
        <v>510.20000000000073</v>
      </c>
      <c r="E63" s="62">
        <f t="shared" si="0"/>
        <v>421</v>
      </c>
      <c r="F63" s="62">
        <f t="shared" si="1"/>
        <v>89.200000000000728</v>
      </c>
      <c r="G63" s="62">
        <f t="shared" si="7"/>
        <v>16.458064516129056</v>
      </c>
      <c r="H63" s="62">
        <f t="shared" si="7"/>
        <v>13.580645161290322</v>
      </c>
      <c r="I63" s="62">
        <f t="shared" si="7"/>
        <v>2.8774193548387332</v>
      </c>
      <c r="J63" s="62">
        <f t="shared" si="2"/>
        <v>35.742214060000052</v>
      </c>
      <c r="K63" s="62">
        <f t="shared" si="3"/>
        <v>20.652028699999999</v>
      </c>
      <c r="L63" s="62">
        <f t="shared" si="8"/>
        <v>58.495394208000157</v>
      </c>
      <c r="N63" s="60">
        <f t="shared" si="6"/>
        <v>69.774242760000163</v>
      </c>
    </row>
    <row r="64" spans="1:14" x14ac:dyDescent="0.25">
      <c r="A64" s="68">
        <v>43282</v>
      </c>
      <c r="B64" s="62">
        <v>19461.04</v>
      </c>
      <c r="C64" s="62">
        <v>14066</v>
      </c>
      <c r="D64" s="62">
        <f t="shared" ref="D64:E83" si="9">B64-B63</f>
        <v>552.79000000000087</v>
      </c>
      <c r="E64" s="62">
        <f t="shared" si="9"/>
        <v>458</v>
      </c>
      <c r="F64" s="62">
        <f t="shared" si="1"/>
        <v>94.790000000000873</v>
      </c>
      <c r="G64" s="62">
        <f t="shared" ref="G64:I83" si="10">D64/31</f>
        <v>17.831935483870996</v>
      </c>
      <c r="H64" s="62">
        <f t="shared" si="10"/>
        <v>14.774193548387096</v>
      </c>
      <c r="I64" s="62">
        <f t="shared" si="10"/>
        <v>3.0577419354838993</v>
      </c>
      <c r="J64" s="62">
        <f t="shared" si="2"/>
        <v>38.725869287000059</v>
      </c>
      <c r="K64" s="62">
        <f t="shared" si="3"/>
        <v>22.467052599999999</v>
      </c>
      <c r="L64" s="62">
        <f t="shared" si="8"/>
        <v>63.172837509600171</v>
      </c>
      <c r="N64" s="60">
        <f t="shared" si="6"/>
        <v>75.411421887000188</v>
      </c>
    </row>
    <row r="65" spans="1:14" x14ac:dyDescent="0.25">
      <c r="A65" s="68">
        <v>43313</v>
      </c>
      <c r="B65" s="62">
        <v>19963.3</v>
      </c>
      <c r="C65" s="62">
        <v>14491</v>
      </c>
      <c r="D65" s="62">
        <f t="shared" si="9"/>
        <v>502.2599999999984</v>
      </c>
      <c r="E65" s="62">
        <f t="shared" si="9"/>
        <v>425</v>
      </c>
      <c r="F65" s="62">
        <f t="shared" si="1"/>
        <v>77.259999999998399</v>
      </c>
      <c r="G65" s="62">
        <f t="shared" si="10"/>
        <v>16.201935483870916</v>
      </c>
      <c r="H65" s="62">
        <f t="shared" si="10"/>
        <v>13.709677419354838</v>
      </c>
      <c r="I65" s="62">
        <f t="shared" si="10"/>
        <v>2.4922580645160775</v>
      </c>
      <c r="J65" s="62">
        <f t="shared" si="2"/>
        <v>35.185974977999891</v>
      </c>
      <c r="K65" s="62">
        <f t="shared" si="3"/>
        <v>20.848247499999999</v>
      </c>
      <c r="L65" s="62">
        <f t="shared" si="8"/>
        <v>56.416377982399673</v>
      </c>
      <c r="N65" s="60">
        <f t="shared" si="6"/>
        <v>67.623222477999647</v>
      </c>
    </row>
    <row r="66" spans="1:14" x14ac:dyDescent="0.25">
      <c r="A66" s="68">
        <v>43344</v>
      </c>
      <c r="B66" s="62">
        <v>20351.23</v>
      </c>
      <c r="C66" s="62">
        <v>14795</v>
      </c>
      <c r="D66" s="62">
        <f t="shared" si="9"/>
        <v>387.93000000000029</v>
      </c>
      <c r="E66" s="62">
        <f t="shared" si="9"/>
        <v>304</v>
      </c>
      <c r="F66" s="62">
        <f t="shared" si="1"/>
        <v>83.930000000000291</v>
      </c>
      <c r="G66" s="62">
        <f t="shared" si="10"/>
        <v>12.513870967741944</v>
      </c>
      <c r="H66" s="62">
        <f t="shared" si="10"/>
        <v>9.806451612903226</v>
      </c>
      <c r="I66" s="62">
        <f t="shared" si="10"/>
        <v>2.7074193548387191</v>
      </c>
      <c r="J66" s="62">
        <f t="shared" si="2"/>
        <v>27.17655252900002</v>
      </c>
      <c r="K66" s="62">
        <f t="shared" si="3"/>
        <v>14.9126288</v>
      </c>
      <c r="L66" s="62">
        <f t="shared" si="8"/>
        <v>46.260845063200058</v>
      </c>
      <c r="N66" s="60">
        <f t="shared" si="6"/>
        <v>54.678681329000064</v>
      </c>
    </row>
    <row r="67" spans="1:14" x14ac:dyDescent="0.25">
      <c r="A67" s="68">
        <v>43374</v>
      </c>
      <c r="B67" s="62">
        <v>20581.3</v>
      </c>
      <c r="C67" s="62">
        <v>14944</v>
      </c>
      <c r="D67" s="62">
        <f t="shared" si="9"/>
        <v>230.06999999999971</v>
      </c>
      <c r="E67" s="62">
        <f t="shared" si="9"/>
        <v>149</v>
      </c>
      <c r="F67" s="62">
        <f t="shared" si="1"/>
        <v>81.069999999999709</v>
      </c>
      <c r="G67" s="62">
        <f t="shared" si="10"/>
        <v>7.4216129032257969</v>
      </c>
      <c r="H67" s="62">
        <f t="shared" si="10"/>
        <v>4.806451612903226</v>
      </c>
      <c r="I67" s="62">
        <f t="shared" si="10"/>
        <v>2.6151612903225714</v>
      </c>
      <c r="J67" s="62">
        <f t="shared" si="2"/>
        <v>16.11762287099998</v>
      </c>
      <c r="K67" s="62">
        <f t="shared" ref="K67:K84" si="11">0.0490547*E67</f>
        <v>7.3091502999999998</v>
      </c>
      <c r="L67" s="62">
        <f t="shared" si="8"/>
        <v>30.90191853679994</v>
      </c>
      <c r="N67" s="60">
        <f t="shared" si="6"/>
        <v>35.587273170999936</v>
      </c>
    </row>
    <row r="68" spans="1:14" x14ac:dyDescent="0.25">
      <c r="A68" s="68">
        <v>43405</v>
      </c>
      <c r="B68" s="62">
        <v>20703.77</v>
      </c>
      <c r="C68" s="62">
        <v>15006</v>
      </c>
      <c r="D68" s="62">
        <f t="shared" si="9"/>
        <v>122.47000000000116</v>
      </c>
      <c r="E68" s="62">
        <f t="shared" si="9"/>
        <v>62</v>
      </c>
      <c r="F68" s="62">
        <f t="shared" si="1"/>
        <v>60.470000000001164</v>
      </c>
      <c r="G68" s="62">
        <f t="shared" si="10"/>
        <v>3.9506451612903599</v>
      </c>
      <c r="H68" s="62">
        <f t="shared" si="10"/>
        <v>2</v>
      </c>
      <c r="I68" s="62">
        <f t="shared" si="10"/>
        <v>1.9506451612903601</v>
      </c>
      <c r="J68" s="62">
        <f t="shared" si="2"/>
        <v>8.5796725910000813</v>
      </c>
      <c r="K68" s="62">
        <f t="shared" si="11"/>
        <v>3.0413914000000002</v>
      </c>
      <c r="L68" s="62">
        <f t="shared" si="8"/>
        <v>18.367351192800243</v>
      </c>
      <c r="N68" s="60">
        <f t="shared" ref="N68:N84" si="12">1*(J68+K68)+(0.15*F68)</f>
        <v>20.691563991000258</v>
      </c>
    </row>
    <row r="69" spans="1:14" x14ac:dyDescent="0.25">
      <c r="A69" s="68">
        <v>43435</v>
      </c>
      <c r="B69" s="62">
        <v>20751.759999999998</v>
      </c>
      <c r="C69" s="62">
        <v>15018</v>
      </c>
      <c r="D69" s="62">
        <f t="shared" si="9"/>
        <v>47.989999999997963</v>
      </c>
      <c r="E69" s="62">
        <f t="shared" si="9"/>
        <v>12</v>
      </c>
      <c r="F69" s="62">
        <f t="shared" si="1"/>
        <v>35.989999999997963</v>
      </c>
      <c r="G69" s="62">
        <f t="shared" si="10"/>
        <v>1.5480645161289666</v>
      </c>
      <c r="H69" s="62">
        <f t="shared" si="10"/>
        <v>0.38709677419354838</v>
      </c>
      <c r="I69" s="62">
        <f t="shared" si="10"/>
        <v>1.1609677419354181</v>
      </c>
      <c r="J69" s="62">
        <f t="shared" si="2"/>
        <v>3.3619538469998571</v>
      </c>
      <c r="K69" s="62">
        <f t="shared" si="11"/>
        <v>0.58865639999999997</v>
      </c>
      <c r="L69" s="62">
        <f t="shared" si="8"/>
        <v>8.5589881975995787</v>
      </c>
      <c r="N69" s="60">
        <f t="shared" si="12"/>
        <v>9.3491102469995511</v>
      </c>
    </row>
    <row r="70" spans="1:14" x14ac:dyDescent="0.25">
      <c r="A70" s="68">
        <v>43466</v>
      </c>
      <c r="B70" s="62">
        <v>20798.03</v>
      </c>
      <c r="C70" s="62">
        <v>15034</v>
      </c>
      <c r="D70" s="62">
        <f t="shared" si="9"/>
        <v>46.270000000000437</v>
      </c>
      <c r="E70" s="62">
        <f t="shared" si="9"/>
        <v>16</v>
      </c>
      <c r="F70" s="62">
        <f t="shared" si="1"/>
        <v>30.270000000000437</v>
      </c>
      <c r="G70" s="62">
        <f t="shared" si="10"/>
        <v>1.4925806451613044</v>
      </c>
      <c r="H70" s="62">
        <f t="shared" si="10"/>
        <v>0.5161290322580645</v>
      </c>
      <c r="I70" s="62">
        <f t="shared" si="10"/>
        <v>0.9764516129032399</v>
      </c>
      <c r="J70" s="62">
        <f t="shared" si="2"/>
        <v>3.2414587310000305</v>
      </c>
      <c r="K70" s="62">
        <f t="shared" si="11"/>
        <v>0.7848752</v>
      </c>
      <c r="L70" s="62">
        <f t="shared" si="8"/>
        <v>7.7615671448000896</v>
      </c>
      <c r="N70" s="60">
        <f t="shared" si="12"/>
        <v>8.5668339310000956</v>
      </c>
    </row>
    <row r="71" spans="1:14" x14ac:dyDescent="0.25">
      <c r="A71" s="68">
        <v>43497</v>
      </c>
      <c r="B71" s="62">
        <v>20974.92</v>
      </c>
      <c r="C71" s="62">
        <v>15136</v>
      </c>
      <c r="D71" s="62">
        <f t="shared" si="9"/>
        <v>176.88999999999942</v>
      </c>
      <c r="E71" s="62">
        <f t="shared" si="9"/>
        <v>102</v>
      </c>
      <c r="F71" s="62">
        <f t="shared" si="1"/>
        <v>74.889999999999418</v>
      </c>
      <c r="G71" s="62">
        <f t="shared" si="10"/>
        <v>5.7061290322580458</v>
      </c>
      <c r="H71" s="62">
        <f t="shared" si="10"/>
        <v>3.2903225806451615</v>
      </c>
      <c r="I71" s="62">
        <f t="shared" si="10"/>
        <v>2.4158064516128843</v>
      </c>
      <c r="J71" s="62">
        <f t="shared" si="2"/>
        <v>12.392082016999959</v>
      </c>
      <c r="K71" s="62">
        <f t="shared" si="11"/>
        <v>5.0035793999999996</v>
      </c>
      <c r="L71" s="62">
        <f t="shared" si="8"/>
        <v>25.15002913359988</v>
      </c>
      <c r="N71" s="60">
        <f t="shared" si="12"/>
        <v>28.629161416999871</v>
      </c>
    </row>
    <row r="72" spans="1:14" x14ac:dyDescent="0.25">
      <c r="A72" s="68">
        <v>43525</v>
      </c>
      <c r="B72" s="62">
        <v>21277.34</v>
      </c>
      <c r="C72" s="62">
        <v>15329</v>
      </c>
      <c r="D72" s="62">
        <f t="shared" si="9"/>
        <v>302.42000000000189</v>
      </c>
      <c r="E72" s="62">
        <f t="shared" si="9"/>
        <v>193</v>
      </c>
      <c r="F72" s="62">
        <f t="shared" si="1"/>
        <v>109.42000000000189</v>
      </c>
      <c r="G72" s="62">
        <f t="shared" si="10"/>
        <v>9.7554838709678027</v>
      </c>
      <c r="H72" s="62">
        <f t="shared" si="10"/>
        <v>6.225806451612903</v>
      </c>
      <c r="I72" s="62">
        <f t="shared" si="10"/>
        <v>3.5296774193548996</v>
      </c>
      <c r="J72" s="62">
        <f t="shared" si="2"/>
        <v>21.186123826000134</v>
      </c>
      <c r="K72" s="62">
        <f t="shared" si="11"/>
        <v>9.4675571000000005</v>
      </c>
      <c r="L72" s="62">
        <f t="shared" si="8"/>
        <v>40.935944740800394</v>
      </c>
      <c r="N72" s="60">
        <f t="shared" si="12"/>
        <v>47.066680926000416</v>
      </c>
    </row>
    <row r="73" spans="1:14" x14ac:dyDescent="0.25">
      <c r="A73" s="68">
        <v>43556</v>
      </c>
      <c r="B73" s="62">
        <v>21707.34</v>
      </c>
      <c r="C73" s="62">
        <v>15647</v>
      </c>
      <c r="D73" s="62">
        <f t="shared" si="9"/>
        <v>430</v>
      </c>
      <c r="E73" s="62">
        <f t="shared" si="9"/>
        <v>318</v>
      </c>
      <c r="F73" s="62">
        <f t="shared" si="1"/>
        <v>112</v>
      </c>
      <c r="G73" s="62">
        <f t="shared" si="10"/>
        <v>13.870967741935484</v>
      </c>
      <c r="H73" s="62">
        <f t="shared" si="10"/>
        <v>10.258064516129032</v>
      </c>
      <c r="I73" s="62">
        <f t="shared" si="10"/>
        <v>3.6129032258064515</v>
      </c>
      <c r="J73" s="62">
        <f t="shared" si="2"/>
        <v>30.123778999999999</v>
      </c>
      <c r="K73" s="62">
        <f t="shared" si="11"/>
        <v>15.5993946</v>
      </c>
      <c r="L73" s="62">
        <f t="shared" si="8"/>
        <v>53.378538879999994</v>
      </c>
      <c r="N73" s="60">
        <f t="shared" si="12"/>
        <v>62.523173599999993</v>
      </c>
    </row>
    <row r="74" spans="1:14" x14ac:dyDescent="0.25">
      <c r="A74" s="68">
        <v>43586</v>
      </c>
      <c r="B74" s="62">
        <v>22102.7</v>
      </c>
      <c r="C74" s="62">
        <v>15933</v>
      </c>
      <c r="D74" s="62">
        <f t="shared" si="9"/>
        <v>395.36000000000058</v>
      </c>
      <c r="E74" s="62">
        <f t="shared" si="9"/>
        <v>286</v>
      </c>
      <c r="F74" s="62">
        <f t="shared" si="1"/>
        <v>109.36000000000058</v>
      </c>
      <c r="G74" s="62">
        <f t="shared" si="10"/>
        <v>12.753548387096792</v>
      </c>
      <c r="H74" s="62">
        <f t="shared" si="10"/>
        <v>9.2258064516129039</v>
      </c>
      <c r="I74" s="62">
        <f t="shared" si="10"/>
        <v>3.5277419354838897</v>
      </c>
      <c r="J74" s="62">
        <f t="shared" si="2"/>
        <v>27.697063408000041</v>
      </c>
      <c r="K74" s="62">
        <f t="shared" si="11"/>
        <v>14.0296442</v>
      </c>
      <c r="L74" s="62">
        <f t="shared" si="8"/>
        <v>49.785366086400117</v>
      </c>
      <c r="N74" s="60">
        <f t="shared" si="12"/>
        <v>58.130707608000122</v>
      </c>
    </row>
    <row r="75" spans="1:14" x14ac:dyDescent="0.25">
      <c r="A75" s="68">
        <v>43617</v>
      </c>
      <c r="B75" s="62">
        <v>22736.99</v>
      </c>
      <c r="C75" s="62">
        <v>16475</v>
      </c>
      <c r="D75" s="62">
        <f t="shared" si="9"/>
        <v>634.29000000000087</v>
      </c>
      <c r="E75" s="62">
        <f t="shared" si="9"/>
        <v>542</v>
      </c>
      <c r="F75" s="62">
        <f t="shared" si="1"/>
        <v>92.290000000000873</v>
      </c>
      <c r="G75" s="62">
        <f t="shared" si="10"/>
        <v>20.460967741935512</v>
      </c>
      <c r="H75" s="62">
        <f t="shared" si="10"/>
        <v>17.483870967741936</v>
      </c>
      <c r="I75" s="62">
        <f t="shared" si="10"/>
        <v>2.9770967741935768</v>
      </c>
      <c r="J75" s="62">
        <f t="shared" si="2"/>
        <v>44.435376237000064</v>
      </c>
      <c r="K75" s="62">
        <f t="shared" si="11"/>
        <v>26.587647400000002</v>
      </c>
      <c r="L75" s="62">
        <f t="shared" si="8"/>
        <v>70.661918909600189</v>
      </c>
      <c r="N75" s="60">
        <f t="shared" si="12"/>
        <v>84.866523637000199</v>
      </c>
    </row>
    <row r="76" spans="1:14" ht="14.5" x14ac:dyDescent="0.35">
      <c r="A76" s="68">
        <v>43647</v>
      </c>
      <c r="B76" s="69">
        <v>23292.17</v>
      </c>
      <c r="C76" s="69">
        <v>16932</v>
      </c>
      <c r="D76" s="62">
        <f t="shared" si="9"/>
        <v>555.17999999999665</v>
      </c>
      <c r="E76" s="62">
        <f t="shared" si="9"/>
        <v>457</v>
      </c>
      <c r="F76" s="62">
        <f t="shared" si="1"/>
        <v>98.179999999996653</v>
      </c>
      <c r="G76" s="62">
        <f t="shared" si="10"/>
        <v>17.909032258064407</v>
      </c>
      <c r="H76" s="62">
        <f t="shared" si="10"/>
        <v>14.741935483870968</v>
      </c>
      <c r="I76" s="62">
        <f t="shared" si="10"/>
        <v>3.1670967741934404</v>
      </c>
      <c r="J76" s="62">
        <f t="shared" si="2"/>
        <v>38.893301453999769</v>
      </c>
      <c r="K76" s="62">
        <f t="shared" si="11"/>
        <v>22.4179979</v>
      </c>
      <c r="L76" s="62">
        <f t="shared" si="8"/>
        <v>63.77603948319932</v>
      </c>
      <c r="N76" s="60">
        <f t="shared" si="12"/>
        <v>76.038299353999264</v>
      </c>
    </row>
    <row r="77" spans="1:14" x14ac:dyDescent="0.25">
      <c r="A77" s="68">
        <v>43678</v>
      </c>
      <c r="B77" s="71">
        <v>23774.91</v>
      </c>
      <c r="C77" s="62">
        <v>17337</v>
      </c>
      <c r="D77" s="62">
        <f t="shared" si="9"/>
        <v>482.7400000000016</v>
      </c>
      <c r="E77" s="62">
        <f t="shared" si="9"/>
        <v>405</v>
      </c>
      <c r="F77" s="62">
        <f t="shared" si="1"/>
        <v>77.740000000001601</v>
      </c>
      <c r="G77" s="62">
        <f t="shared" si="10"/>
        <v>15.572258064516181</v>
      </c>
      <c r="H77" s="62">
        <f t="shared" si="10"/>
        <v>13.064516129032258</v>
      </c>
      <c r="I77" s="62">
        <f t="shared" si="10"/>
        <v>2.5077419354839225</v>
      </c>
      <c r="J77" s="62">
        <f t="shared" si="2"/>
        <v>33.818495522000113</v>
      </c>
      <c r="K77" s="62">
        <f t="shared" si="11"/>
        <v>19.867153500000001</v>
      </c>
      <c r="L77" s="62">
        <f t="shared" si="8"/>
        <v>54.609519217600337</v>
      </c>
      <c r="N77" s="60">
        <f t="shared" si="12"/>
        <v>65.346649022000349</v>
      </c>
    </row>
    <row r="78" spans="1:14" x14ac:dyDescent="0.25">
      <c r="A78" s="68">
        <v>43709</v>
      </c>
      <c r="B78" s="62">
        <v>24103.94</v>
      </c>
      <c r="C78" s="62">
        <v>17586</v>
      </c>
      <c r="D78" s="62">
        <f t="shared" si="9"/>
        <v>329.02999999999884</v>
      </c>
      <c r="E78" s="62">
        <f t="shared" si="9"/>
        <v>249</v>
      </c>
      <c r="F78" s="62">
        <f t="shared" si="1"/>
        <v>80.029999999998836</v>
      </c>
      <c r="G78" s="62">
        <f t="shared" si="10"/>
        <v>10.613870967741898</v>
      </c>
      <c r="H78" s="62">
        <f t="shared" si="10"/>
        <v>8.0322580645161299</v>
      </c>
      <c r="I78" s="62">
        <f t="shared" si="10"/>
        <v>2.5816129032257691</v>
      </c>
      <c r="J78" s="62">
        <f t="shared" si="2"/>
        <v>23.050295358999918</v>
      </c>
      <c r="K78" s="62">
        <f t="shared" si="11"/>
        <v>12.2146203</v>
      </c>
      <c r="L78" s="62">
        <f t="shared" si="8"/>
        <v>40.216432527199757</v>
      </c>
      <c r="N78" s="60">
        <f t="shared" si="12"/>
        <v>47.269415658999741</v>
      </c>
    </row>
    <row r="79" spans="1:14" x14ac:dyDescent="0.25">
      <c r="A79" s="68">
        <v>43739</v>
      </c>
      <c r="B79" s="62">
        <v>24332.36</v>
      </c>
      <c r="C79" s="62">
        <v>17730</v>
      </c>
      <c r="D79" s="62">
        <f t="shared" si="9"/>
        <v>228.42000000000189</v>
      </c>
      <c r="E79" s="62">
        <f t="shared" si="9"/>
        <v>144</v>
      </c>
      <c r="F79" s="62">
        <f t="shared" si="1"/>
        <v>84.420000000001892</v>
      </c>
      <c r="G79" s="62">
        <f t="shared" si="10"/>
        <v>7.3683870967742546</v>
      </c>
      <c r="H79" s="62">
        <f t="shared" si="10"/>
        <v>4.645161290322581</v>
      </c>
      <c r="I79" s="62">
        <f t="shared" si="10"/>
        <v>2.7232258064516741</v>
      </c>
      <c r="J79" s="62">
        <f t="shared" ref="J79:J84" si="13">0.0700553*D79</f>
        <v>16.002031626000132</v>
      </c>
      <c r="K79" s="62">
        <f t="shared" si="11"/>
        <v>7.0638768000000001</v>
      </c>
      <c r="L79" s="62">
        <f t="shared" ref="L79:L84" si="14">0.8*(J79+K79)+(0.15*F79)</f>
        <v>31.11572674080039</v>
      </c>
      <c r="N79" s="60">
        <f t="shared" si="12"/>
        <v>35.728908426000416</v>
      </c>
    </row>
    <row r="80" spans="1:14" ht="14.5" x14ac:dyDescent="0.35">
      <c r="A80" s="68">
        <v>43770</v>
      </c>
      <c r="B80" s="62">
        <v>24406.53</v>
      </c>
      <c r="C80" s="69">
        <v>17757</v>
      </c>
      <c r="D80" s="62">
        <f>B80-B79</f>
        <v>74.169999999998254</v>
      </c>
      <c r="E80" s="62">
        <f t="shared" si="9"/>
        <v>27</v>
      </c>
      <c r="F80" s="62">
        <f t="shared" si="1"/>
        <v>47.169999999998254</v>
      </c>
      <c r="G80" s="62">
        <f t="shared" si="10"/>
        <v>2.3925806451612339</v>
      </c>
      <c r="H80" s="62">
        <f t="shared" si="10"/>
        <v>0.87096774193548387</v>
      </c>
      <c r="I80" s="62">
        <f t="shared" si="10"/>
        <v>1.5216129032257502</v>
      </c>
      <c r="J80" s="62">
        <f t="shared" si="13"/>
        <v>5.1960016009998782</v>
      </c>
      <c r="K80" s="62">
        <f t="shared" si="11"/>
        <v>1.3244769000000001</v>
      </c>
      <c r="L80" s="62">
        <f t="shared" si="14"/>
        <v>12.291882800799641</v>
      </c>
      <c r="N80" s="60">
        <f t="shared" si="12"/>
        <v>13.595978500999617</v>
      </c>
    </row>
    <row r="81" spans="1:14" x14ac:dyDescent="0.25">
      <c r="A81" s="68">
        <v>43800</v>
      </c>
      <c r="B81" s="72">
        <v>24464.560000000001</v>
      </c>
      <c r="C81" s="62">
        <v>17774</v>
      </c>
      <c r="D81" s="62">
        <f>B81-B80</f>
        <v>58.030000000002474</v>
      </c>
      <c r="E81" s="62">
        <f t="shared" si="9"/>
        <v>17</v>
      </c>
      <c r="F81" s="62">
        <f t="shared" si="1"/>
        <v>41.030000000002474</v>
      </c>
      <c r="G81" s="62">
        <f t="shared" si="10"/>
        <v>1.8719354838710476</v>
      </c>
      <c r="H81" s="62">
        <f t="shared" si="10"/>
        <v>0.54838709677419351</v>
      </c>
      <c r="I81" s="62">
        <f t="shared" si="10"/>
        <v>1.3235483870968541</v>
      </c>
      <c r="J81" s="62">
        <f t="shared" si="13"/>
        <v>4.0653090590001737</v>
      </c>
      <c r="K81" s="62">
        <f t="shared" si="11"/>
        <v>0.8339299</v>
      </c>
      <c r="L81" s="62">
        <f t="shared" si="14"/>
        <v>10.073891167200511</v>
      </c>
      <c r="N81" s="60">
        <f t="shared" si="12"/>
        <v>11.053738959000544</v>
      </c>
    </row>
    <row r="82" spans="1:14" x14ac:dyDescent="0.25">
      <c r="A82" s="68">
        <v>43831</v>
      </c>
      <c r="B82" s="62">
        <v>24545.13</v>
      </c>
      <c r="C82" s="62">
        <v>17800</v>
      </c>
      <c r="D82" s="62">
        <f>B82-B81</f>
        <v>80.569999999999709</v>
      </c>
      <c r="E82" s="62">
        <f t="shared" si="9"/>
        <v>26</v>
      </c>
      <c r="F82" s="62">
        <f t="shared" si="1"/>
        <v>54.569999999999709</v>
      </c>
      <c r="G82" s="62">
        <f t="shared" si="10"/>
        <v>2.5990322580645069</v>
      </c>
      <c r="H82" s="62">
        <f t="shared" si="10"/>
        <v>0.83870967741935487</v>
      </c>
      <c r="I82" s="62">
        <f t="shared" si="10"/>
        <v>1.7603225806451519</v>
      </c>
      <c r="J82" s="62">
        <f t="shared" si="13"/>
        <v>5.6443555209999801</v>
      </c>
      <c r="K82" s="62">
        <f t="shared" si="11"/>
        <v>1.2754222</v>
      </c>
      <c r="L82" s="62">
        <f t="shared" si="14"/>
        <v>13.721322176799941</v>
      </c>
      <c r="N82" s="60">
        <f t="shared" si="12"/>
        <v>15.105277720999936</v>
      </c>
    </row>
    <row r="83" spans="1:14" x14ac:dyDescent="0.25">
      <c r="A83" s="68">
        <v>43862</v>
      </c>
      <c r="B83" s="62">
        <v>24545.13</v>
      </c>
      <c r="C83" s="62">
        <v>17800</v>
      </c>
      <c r="D83" s="62">
        <f t="shared" ref="D83:E84" si="15">B83-B82</f>
        <v>0</v>
      </c>
      <c r="E83" s="62">
        <f t="shared" si="9"/>
        <v>0</v>
      </c>
      <c r="F83" s="62">
        <f t="shared" si="1"/>
        <v>0</v>
      </c>
      <c r="G83" s="62">
        <f t="shared" si="10"/>
        <v>0</v>
      </c>
      <c r="H83" s="62">
        <f t="shared" si="10"/>
        <v>0</v>
      </c>
      <c r="I83" s="62">
        <f t="shared" si="10"/>
        <v>0</v>
      </c>
      <c r="J83" s="62">
        <f t="shared" si="13"/>
        <v>0</v>
      </c>
      <c r="K83" s="62">
        <f t="shared" si="11"/>
        <v>0</v>
      </c>
      <c r="L83" s="62">
        <f t="shared" si="14"/>
        <v>0</v>
      </c>
      <c r="N83" s="60">
        <f t="shared" si="12"/>
        <v>0</v>
      </c>
    </row>
    <row r="84" spans="1:14" x14ac:dyDescent="0.25">
      <c r="A84" s="68">
        <v>43891</v>
      </c>
      <c r="B84" s="62">
        <v>25021.64</v>
      </c>
      <c r="C84" s="62">
        <v>18098</v>
      </c>
      <c r="D84" s="62">
        <f t="shared" si="15"/>
        <v>476.5099999999984</v>
      </c>
      <c r="E84" s="62">
        <f t="shared" si="15"/>
        <v>298</v>
      </c>
      <c r="F84" s="62">
        <f t="shared" ref="F84" si="16">D84-E84</f>
        <v>178.5099999999984</v>
      </c>
      <c r="G84" s="62">
        <f t="shared" ref="G84:I84" si="17">D84/31</f>
        <v>15.371290322580593</v>
      </c>
      <c r="H84" s="62">
        <f t="shared" si="17"/>
        <v>9.612903225806452</v>
      </c>
      <c r="I84" s="62">
        <f t="shared" si="17"/>
        <v>5.7583870967741415</v>
      </c>
      <c r="J84" s="62">
        <f t="shared" si="13"/>
        <v>33.382051002999887</v>
      </c>
      <c r="K84" s="62">
        <f t="shared" si="11"/>
        <v>14.6183006</v>
      </c>
      <c r="L84" s="62">
        <f t="shared" si="14"/>
        <v>65.176781282399674</v>
      </c>
      <c r="N84" s="60">
        <f t="shared" si="12"/>
        <v>74.776851602999642</v>
      </c>
    </row>
    <row r="85" spans="1:14" x14ac:dyDescent="0.25">
      <c r="A85" s="68">
        <v>43922</v>
      </c>
    </row>
    <row r="86" spans="1:14" x14ac:dyDescent="0.25">
      <c r="A86" s="68">
        <v>43952</v>
      </c>
    </row>
    <row r="87" spans="1:14" x14ac:dyDescent="0.25">
      <c r="A87" s="68">
        <v>43983</v>
      </c>
    </row>
    <row r="88" spans="1:14" x14ac:dyDescent="0.25">
      <c r="A88" s="68">
        <v>44013</v>
      </c>
    </row>
    <row r="89" spans="1:14" x14ac:dyDescent="0.25">
      <c r="A89" s="68">
        <v>44044</v>
      </c>
    </row>
    <row r="90" spans="1:14" x14ac:dyDescent="0.25">
      <c r="A90" s="68">
        <v>44075</v>
      </c>
    </row>
    <row r="91" spans="1:14" x14ac:dyDescent="0.25">
      <c r="A91" s="68">
        <v>44105</v>
      </c>
    </row>
    <row r="92" spans="1:14" x14ac:dyDescent="0.25">
      <c r="A92" s="68">
        <v>44136</v>
      </c>
    </row>
    <row r="93" spans="1:14" x14ac:dyDescent="0.25">
      <c r="A93" s="68">
        <v>44166</v>
      </c>
    </row>
    <row r="94" spans="1:14" x14ac:dyDescent="0.25">
      <c r="A94" s="68">
        <v>44197</v>
      </c>
    </row>
    <row r="95" spans="1:14" x14ac:dyDescent="0.25">
      <c r="A95" s="68">
        <v>44228</v>
      </c>
    </row>
    <row r="96" spans="1:14" x14ac:dyDescent="0.25">
      <c r="A96" s="68">
        <v>44256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9"/>
  <sheetViews>
    <sheetView workbookViewId="0">
      <selection activeCell="C10" sqref="C10"/>
    </sheetView>
  </sheetViews>
  <sheetFormatPr defaultRowHeight="12.5" x14ac:dyDescent="0.25"/>
  <cols>
    <col min="1" max="1" width="12.453125" customWidth="1"/>
  </cols>
  <sheetData>
    <row r="1" spans="1:2" x14ac:dyDescent="0.25">
      <c r="A1" t="s">
        <v>146</v>
      </c>
    </row>
    <row r="3" spans="1:2" x14ac:dyDescent="0.25">
      <c r="A3" s="17">
        <v>10</v>
      </c>
    </row>
    <row r="4" spans="1:2" x14ac:dyDescent="0.25">
      <c r="A4" s="17">
        <v>23</v>
      </c>
    </row>
    <row r="5" spans="1:2" x14ac:dyDescent="0.25">
      <c r="A5" s="17">
        <v>165</v>
      </c>
    </row>
    <row r="6" spans="1:2" x14ac:dyDescent="0.25">
      <c r="A6" s="17">
        <v>307</v>
      </c>
    </row>
    <row r="7" spans="1:2" x14ac:dyDescent="0.25">
      <c r="A7" s="17">
        <v>325</v>
      </c>
    </row>
    <row r="8" spans="1:2" x14ac:dyDescent="0.25">
      <c r="A8" s="17">
        <v>416</v>
      </c>
    </row>
    <row r="9" spans="1:2" x14ac:dyDescent="0.25">
      <c r="A9">
        <f>SUM(A3:A8)</f>
        <v>1246</v>
      </c>
      <c r="B9">
        <f>34.61*A9/1000</f>
        <v>43.12406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67"/>
  <sheetViews>
    <sheetView topLeftCell="A30" zoomScaleNormal="100" workbookViewId="0">
      <selection activeCell="G31" sqref="G31"/>
    </sheetView>
  </sheetViews>
  <sheetFormatPr defaultColWidth="9.1796875" defaultRowHeight="12.5" x14ac:dyDescent="0.25"/>
  <cols>
    <col min="1" max="1" width="10.7265625" customWidth="1"/>
    <col min="2" max="2" width="17.7265625" customWidth="1"/>
    <col min="3" max="3" width="15.54296875" customWidth="1"/>
    <col min="4" max="4" width="16.26953125" customWidth="1"/>
    <col min="5" max="6" width="6.26953125" customWidth="1"/>
    <col min="7" max="7" width="19" customWidth="1"/>
  </cols>
  <sheetData>
    <row r="1" spans="1:7" ht="12.75" customHeight="1" x14ac:dyDescent="0.3">
      <c r="A1" s="95" t="s">
        <v>0</v>
      </c>
      <c r="B1" s="96"/>
      <c r="C1" s="97"/>
      <c r="D1" s="98" t="s">
        <v>1</v>
      </c>
      <c r="E1" s="99"/>
      <c r="F1" s="99"/>
      <c r="G1" s="100"/>
    </row>
    <row r="2" spans="1:7" ht="12.75" customHeight="1" x14ac:dyDescent="0.25">
      <c r="A2" s="88" t="s">
        <v>2</v>
      </c>
      <c r="B2" s="89"/>
      <c r="C2" s="90"/>
      <c r="D2" s="101"/>
      <c r="E2" s="102"/>
      <c r="F2" s="102"/>
      <c r="G2" s="103"/>
    </row>
    <row r="3" spans="1:7" ht="12.75" customHeight="1" x14ac:dyDescent="0.25">
      <c r="A3" s="88" t="s">
        <v>3</v>
      </c>
      <c r="B3" s="89"/>
      <c r="C3" s="90"/>
      <c r="D3" s="104"/>
      <c r="E3" s="105"/>
      <c r="F3" s="105"/>
      <c r="G3" s="106"/>
    </row>
    <row r="4" spans="1:7" ht="12.75" customHeight="1" x14ac:dyDescent="0.3">
      <c r="A4" s="88" t="s">
        <v>4</v>
      </c>
      <c r="B4" s="82"/>
      <c r="C4" s="83"/>
      <c r="D4" s="81" t="s">
        <v>5</v>
      </c>
      <c r="E4" s="82"/>
      <c r="F4" s="107" t="s">
        <v>6</v>
      </c>
      <c r="G4" s="108"/>
    </row>
    <row r="5" spans="1:7" ht="12.75" customHeight="1" x14ac:dyDescent="0.3">
      <c r="A5" s="81" t="s">
        <v>7</v>
      </c>
      <c r="B5" s="82"/>
      <c r="C5" s="83"/>
      <c r="D5" s="84"/>
      <c r="E5" s="85"/>
      <c r="F5" s="86"/>
      <c r="G5" s="87"/>
    </row>
    <row r="6" spans="1:7" ht="12.75" customHeight="1" x14ac:dyDescent="0.25">
      <c r="A6" s="88" t="s">
        <v>8</v>
      </c>
      <c r="B6" s="89"/>
      <c r="C6" s="90"/>
      <c r="D6" s="91" t="s">
        <v>77</v>
      </c>
      <c r="E6" s="92"/>
      <c r="F6" s="93" t="s">
        <v>71</v>
      </c>
      <c r="G6" s="92"/>
    </row>
    <row r="7" spans="1:7" ht="12.75" customHeight="1" x14ac:dyDescent="0.3">
      <c r="A7" s="88" t="s">
        <v>11</v>
      </c>
      <c r="B7" s="89"/>
      <c r="C7" s="90"/>
      <c r="D7" s="81" t="s">
        <v>12</v>
      </c>
      <c r="E7" s="82"/>
      <c r="F7" s="116" t="s">
        <v>13</v>
      </c>
      <c r="G7" s="83"/>
    </row>
    <row r="8" spans="1:7" ht="12.75" customHeight="1" x14ac:dyDescent="0.25">
      <c r="A8" s="117" t="s">
        <v>14</v>
      </c>
      <c r="B8" s="118"/>
      <c r="C8" s="119"/>
      <c r="D8" s="84"/>
      <c r="E8" s="85"/>
      <c r="F8" s="120"/>
      <c r="G8" s="87"/>
    </row>
    <row r="9" spans="1:7" ht="12.75" customHeight="1" thickBot="1" x14ac:dyDescent="0.3">
      <c r="A9" s="109"/>
      <c r="B9" s="110"/>
      <c r="C9" s="111"/>
      <c r="D9" s="112" t="s">
        <v>15</v>
      </c>
      <c r="E9" s="113"/>
      <c r="F9" s="114" t="s">
        <v>16</v>
      </c>
      <c r="G9" s="115"/>
    </row>
    <row r="10" spans="1:7" ht="12.75" customHeight="1" x14ac:dyDescent="0.3">
      <c r="A10" s="95"/>
      <c r="B10" s="96"/>
      <c r="C10" s="1"/>
      <c r="D10" s="96" t="s">
        <v>17</v>
      </c>
      <c r="E10" s="96"/>
      <c r="F10" s="96"/>
      <c r="G10" s="1" t="s">
        <v>18</v>
      </c>
    </row>
    <row r="11" spans="1:7" ht="12.75" customHeight="1" x14ac:dyDescent="0.25">
      <c r="A11" s="84"/>
      <c r="B11" s="85"/>
      <c r="C11" s="5"/>
      <c r="D11" s="85"/>
      <c r="E11" s="85"/>
      <c r="F11" s="85"/>
      <c r="G11" s="6">
        <v>36442151</v>
      </c>
    </row>
    <row r="12" spans="1:7" ht="12.75" customHeight="1" x14ac:dyDescent="0.25">
      <c r="A12" s="109"/>
      <c r="B12" s="110"/>
      <c r="C12" s="2"/>
      <c r="D12" s="110"/>
      <c r="E12" s="110"/>
      <c r="F12" s="110"/>
      <c r="G12" s="2"/>
    </row>
    <row r="13" spans="1:7" ht="12.75" customHeight="1" x14ac:dyDescent="0.3">
      <c r="A13" s="123"/>
      <c r="B13" s="124"/>
      <c r="C13" s="3"/>
      <c r="D13" s="82" t="s">
        <v>19</v>
      </c>
      <c r="E13" s="82"/>
      <c r="F13" s="82"/>
      <c r="G13" s="3" t="s">
        <v>20</v>
      </c>
    </row>
    <row r="14" spans="1:7" ht="12.75" customHeight="1" x14ac:dyDescent="0.3">
      <c r="A14" s="117"/>
      <c r="B14" s="118"/>
      <c r="C14" s="5"/>
      <c r="D14" s="82" t="s">
        <v>21</v>
      </c>
      <c r="E14" s="82"/>
      <c r="F14" s="82"/>
      <c r="G14" s="5">
        <v>2022187453</v>
      </c>
    </row>
    <row r="15" spans="1:7" ht="12.75" customHeight="1" x14ac:dyDescent="0.25">
      <c r="A15" s="117"/>
      <c r="B15" s="118"/>
      <c r="C15" s="2"/>
      <c r="D15" s="89" t="s">
        <v>22</v>
      </c>
      <c r="E15" s="89"/>
      <c r="F15" s="89"/>
      <c r="G15" s="2"/>
    </row>
    <row r="16" spans="1:7" ht="12.75" customHeight="1" x14ac:dyDescent="0.3">
      <c r="A16" s="117"/>
      <c r="B16" s="118"/>
      <c r="C16" s="3"/>
      <c r="D16" s="89" t="s">
        <v>23</v>
      </c>
      <c r="E16" s="89"/>
      <c r="F16" s="89"/>
      <c r="G16" s="3" t="s">
        <v>24</v>
      </c>
    </row>
    <row r="17" spans="1:7" ht="12.75" customHeight="1" thickBot="1" x14ac:dyDescent="0.3">
      <c r="A17" s="121"/>
      <c r="B17" s="122"/>
      <c r="C17" s="53"/>
      <c r="D17" s="110"/>
      <c r="E17" s="110"/>
      <c r="F17" s="110"/>
      <c r="G17" s="7" t="s">
        <v>25</v>
      </c>
    </row>
    <row r="18" spans="1:7" ht="12.75" customHeight="1" x14ac:dyDescent="0.3">
      <c r="A18" s="81" t="s">
        <v>26</v>
      </c>
      <c r="B18" s="82"/>
      <c r="C18" s="82"/>
      <c r="D18" s="144" t="s">
        <v>27</v>
      </c>
      <c r="E18" s="145"/>
      <c r="F18" s="144" t="s">
        <v>28</v>
      </c>
      <c r="G18" s="97"/>
    </row>
    <row r="19" spans="1:7" ht="12.75" customHeight="1" x14ac:dyDescent="0.25">
      <c r="A19" s="84"/>
      <c r="B19" s="85"/>
      <c r="C19" s="85"/>
      <c r="D19" s="120"/>
      <c r="E19" s="146"/>
      <c r="F19" s="120"/>
      <c r="G19" s="87"/>
    </row>
    <row r="20" spans="1:7" ht="12.75" customHeight="1" thickBot="1" x14ac:dyDescent="0.3">
      <c r="A20" s="125">
        <v>41455</v>
      </c>
      <c r="B20" s="126"/>
      <c r="C20" s="126"/>
      <c r="D20" s="127" t="s">
        <v>29</v>
      </c>
      <c r="E20" s="128"/>
      <c r="F20" s="127" t="s">
        <v>29</v>
      </c>
      <c r="G20" s="129"/>
    </row>
    <row r="21" spans="1:7" ht="12.75" customHeight="1" x14ac:dyDescent="0.25">
      <c r="A21" s="130" t="s">
        <v>30</v>
      </c>
      <c r="B21" s="132" t="s">
        <v>31</v>
      </c>
      <c r="C21" s="133"/>
      <c r="D21" s="134"/>
      <c r="E21" s="138" t="s">
        <v>32</v>
      </c>
      <c r="F21" s="139"/>
      <c r="G21" s="142" t="s">
        <v>33</v>
      </c>
    </row>
    <row r="22" spans="1:7" ht="12.75" customHeight="1" thickBot="1" x14ac:dyDescent="0.3">
      <c r="A22" s="131"/>
      <c r="B22" s="135"/>
      <c r="C22" s="136"/>
      <c r="D22" s="137"/>
      <c r="E22" s="140"/>
      <c r="F22" s="141"/>
      <c r="G22" s="143"/>
    </row>
    <row r="23" spans="1:7" ht="12.75" customHeight="1" x14ac:dyDescent="0.25">
      <c r="A23" s="51"/>
      <c r="B23" s="153"/>
      <c r="C23" s="154"/>
      <c r="D23" s="155"/>
      <c r="E23" s="156"/>
      <c r="F23" s="156"/>
      <c r="G23" s="8"/>
    </row>
    <row r="24" spans="1:7" ht="12.75" customHeight="1" x14ac:dyDescent="0.3">
      <c r="A24" s="52">
        <v>1</v>
      </c>
      <c r="B24" s="147" t="s">
        <v>67</v>
      </c>
      <c r="C24" s="148"/>
      <c r="D24" s="149"/>
      <c r="E24" s="110"/>
      <c r="F24" s="110"/>
      <c r="G24" s="9"/>
    </row>
    <row r="25" spans="1:7" ht="12.75" customHeight="1" x14ac:dyDescent="0.25">
      <c r="A25" s="52"/>
      <c r="B25" s="147" t="s">
        <v>35</v>
      </c>
      <c r="C25" s="148"/>
      <c r="D25" s="149"/>
      <c r="E25" s="110"/>
      <c r="F25" s="110"/>
      <c r="G25" s="9"/>
    </row>
    <row r="26" spans="1:7" ht="12.75" customHeight="1" x14ac:dyDescent="0.25">
      <c r="A26" s="52"/>
      <c r="B26" s="147" t="s">
        <v>68</v>
      </c>
      <c r="C26" s="148"/>
      <c r="D26" s="149"/>
      <c r="E26" s="110"/>
      <c r="F26" s="110"/>
      <c r="G26" s="9"/>
    </row>
    <row r="27" spans="1:7" ht="12.75" customHeight="1" x14ac:dyDescent="0.25">
      <c r="A27" s="52"/>
      <c r="B27" s="147" t="s">
        <v>69</v>
      </c>
      <c r="C27" s="148"/>
      <c r="D27" s="149"/>
      <c r="E27" s="150"/>
      <c r="F27" s="151"/>
      <c r="G27" s="9"/>
    </row>
    <row r="28" spans="1:7" ht="12.75" customHeight="1" x14ac:dyDescent="0.25">
      <c r="A28" s="52"/>
      <c r="B28" s="152"/>
      <c r="C28" s="148"/>
      <c r="D28" s="149"/>
      <c r="E28" s="110"/>
      <c r="F28" s="110"/>
      <c r="G28" s="9"/>
    </row>
    <row r="29" spans="1:7" ht="12.75" customHeight="1" x14ac:dyDescent="0.25">
      <c r="A29" s="52"/>
      <c r="B29" s="147" t="s">
        <v>75</v>
      </c>
      <c r="C29" s="148"/>
      <c r="D29" s="149"/>
      <c r="E29" s="110">
        <v>5.6</v>
      </c>
      <c r="F29" s="110"/>
      <c r="G29" s="9"/>
    </row>
    <row r="30" spans="1:7" ht="12.75" customHeight="1" x14ac:dyDescent="0.25">
      <c r="A30" s="52"/>
      <c r="B30" s="147" t="s">
        <v>38</v>
      </c>
      <c r="C30" s="148"/>
      <c r="D30" s="149"/>
      <c r="E30" s="157">
        <v>1204</v>
      </c>
      <c r="F30" s="110"/>
      <c r="G30" s="9"/>
    </row>
    <row r="31" spans="1:7" ht="12.75" customHeight="1" x14ac:dyDescent="0.25">
      <c r="A31" s="52"/>
      <c r="B31" s="147" t="s">
        <v>76</v>
      </c>
      <c r="C31" s="148"/>
      <c r="D31" s="149"/>
      <c r="E31" s="110">
        <f>E30-E29</f>
        <v>1198.4000000000001</v>
      </c>
      <c r="F31" s="110"/>
      <c r="G31" s="9">
        <f>0.0490547*E31</f>
        <v>58.787152480000003</v>
      </c>
    </row>
    <row r="32" spans="1:7" ht="12.75" customHeight="1" x14ac:dyDescent="0.25">
      <c r="A32" s="52"/>
      <c r="B32" s="152"/>
      <c r="C32" s="148"/>
      <c r="D32" s="149"/>
      <c r="E32" s="110"/>
      <c r="F32" s="110"/>
      <c r="G32" s="9"/>
    </row>
    <row r="33" spans="1:7" ht="12.75" customHeight="1" x14ac:dyDescent="0.25">
      <c r="A33" s="52"/>
      <c r="B33" s="152"/>
      <c r="C33" s="148"/>
      <c r="D33" s="149"/>
      <c r="E33" s="150"/>
      <c r="F33" s="151"/>
      <c r="G33" s="9"/>
    </row>
    <row r="34" spans="1:7" ht="12.75" customHeight="1" x14ac:dyDescent="0.25">
      <c r="A34" s="52"/>
      <c r="B34" s="147" t="s">
        <v>14</v>
      </c>
      <c r="C34" s="148"/>
      <c r="D34" s="149"/>
      <c r="E34" s="110"/>
      <c r="F34" s="110"/>
      <c r="G34" s="9"/>
    </row>
    <row r="35" spans="1:7" ht="12.75" customHeight="1" x14ac:dyDescent="0.25">
      <c r="A35" s="52"/>
      <c r="B35" s="152"/>
      <c r="C35" s="148"/>
      <c r="D35" s="149"/>
      <c r="E35" s="110"/>
      <c r="F35" s="110"/>
      <c r="G35" s="9"/>
    </row>
    <row r="36" spans="1:7" ht="12.75" customHeight="1" x14ac:dyDescent="0.25">
      <c r="A36" s="52"/>
      <c r="B36" s="152"/>
      <c r="C36" s="148"/>
      <c r="D36" s="149"/>
      <c r="E36" s="110"/>
      <c r="F36" s="110"/>
      <c r="G36" s="9"/>
    </row>
    <row r="37" spans="1:7" ht="12.75" customHeight="1" x14ac:dyDescent="0.25">
      <c r="A37" s="52"/>
      <c r="B37" s="152"/>
      <c r="C37" s="148"/>
      <c r="D37" s="149"/>
      <c r="E37" s="110"/>
      <c r="F37" s="110"/>
      <c r="G37" s="9"/>
    </row>
    <row r="38" spans="1:7" ht="12.75" customHeight="1" x14ac:dyDescent="0.25">
      <c r="A38" s="52"/>
      <c r="B38" s="152"/>
      <c r="C38" s="148"/>
      <c r="D38" s="149"/>
      <c r="E38" s="110"/>
      <c r="F38" s="110"/>
      <c r="G38" s="9"/>
    </row>
    <row r="39" spans="1:7" ht="12.75" customHeight="1" x14ac:dyDescent="0.25">
      <c r="A39" s="52"/>
      <c r="B39" s="152"/>
      <c r="C39" s="148"/>
      <c r="D39" s="149"/>
      <c r="E39" s="110"/>
      <c r="F39" s="110"/>
      <c r="G39" s="9"/>
    </row>
    <row r="40" spans="1:7" ht="12.75" customHeight="1" x14ac:dyDescent="0.25">
      <c r="A40" s="52"/>
      <c r="B40" s="152"/>
      <c r="C40" s="148"/>
      <c r="D40" s="149"/>
      <c r="E40" s="110"/>
      <c r="F40" s="110"/>
      <c r="G40" s="9"/>
    </row>
    <row r="41" spans="1:7" ht="12.75" customHeight="1" x14ac:dyDescent="0.25">
      <c r="A41" s="52"/>
      <c r="B41" s="147" t="s">
        <v>45</v>
      </c>
      <c r="C41" s="148"/>
      <c r="D41" s="149"/>
      <c r="E41" s="110"/>
      <c r="F41" s="110"/>
      <c r="G41" s="9"/>
    </row>
    <row r="42" spans="1:7" ht="12.75" customHeight="1" x14ac:dyDescent="0.25">
      <c r="A42" s="52"/>
      <c r="B42" s="147" t="s">
        <v>46</v>
      </c>
      <c r="C42" s="148"/>
      <c r="D42" s="149"/>
      <c r="E42" s="110"/>
      <c r="F42" s="110"/>
      <c r="G42" s="9"/>
    </row>
    <row r="43" spans="1:7" ht="12.75" customHeight="1" thickBot="1" x14ac:dyDescent="0.3">
      <c r="A43" s="50"/>
      <c r="B43" s="150"/>
      <c r="C43" s="110"/>
      <c r="D43" s="151"/>
      <c r="E43" s="122"/>
      <c r="F43" s="122"/>
      <c r="G43" s="10"/>
    </row>
    <row r="44" spans="1:7" ht="12.75" customHeight="1" x14ac:dyDescent="0.25">
      <c r="A44" s="158" t="s">
        <v>47</v>
      </c>
      <c r="B44" s="159"/>
      <c r="C44" s="159"/>
      <c r="D44" s="159"/>
      <c r="E44" s="159"/>
      <c r="F44" s="160"/>
      <c r="G44" s="164">
        <f>SUM(G23:G43)</f>
        <v>58.787152480000003</v>
      </c>
    </row>
    <row r="45" spans="1:7" ht="12.75" customHeight="1" thickBot="1" x14ac:dyDescent="0.3">
      <c r="A45" s="161"/>
      <c r="B45" s="162"/>
      <c r="C45" s="162"/>
      <c r="D45" s="162"/>
      <c r="E45" s="162"/>
      <c r="F45" s="163"/>
      <c r="G45" s="165"/>
    </row>
    <row r="46" spans="1:7" ht="12.75" customHeight="1" x14ac:dyDescent="0.25">
      <c r="A46" s="166"/>
      <c r="B46" s="156"/>
      <c r="C46" s="156"/>
      <c r="D46" s="156"/>
      <c r="E46" s="156"/>
      <c r="F46" s="156"/>
      <c r="G46" s="167"/>
    </row>
    <row r="47" spans="1:7" ht="12.75" customHeight="1" x14ac:dyDescent="0.25">
      <c r="A47" s="109"/>
      <c r="B47" s="110"/>
      <c r="C47" s="110"/>
      <c r="D47" s="110"/>
      <c r="E47" s="110"/>
      <c r="F47" s="110"/>
      <c r="G47" s="111"/>
    </row>
    <row r="48" spans="1:7" ht="12.75" customHeight="1" x14ac:dyDescent="0.25">
      <c r="A48" s="109"/>
      <c r="B48" s="110"/>
      <c r="C48" s="110"/>
      <c r="D48" s="110"/>
      <c r="E48" s="110"/>
      <c r="F48" s="110"/>
      <c r="G48" s="111"/>
    </row>
    <row r="49" spans="1:7" ht="12.75" customHeight="1" x14ac:dyDescent="0.25">
      <c r="A49" s="109"/>
      <c r="B49" s="110"/>
      <c r="C49" s="110"/>
      <c r="D49" s="110"/>
      <c r="E49" s="110"/>
      <c r="F49" s="110"/>
      <c r="G49" s="111"/>
    </row>
    <row r="50" spans="1:7" ht="12.75" customHeight="1" x14ac:dyDescent="0.25">
      <c r="A50" s="109"/>
      <c r="B50" s="110"/>
      <c r="C50" s="110"/>
      <c r="D50" s="110"/>
      <c r="E50" s="110"/>
      <c r="F50" s="110"/>
      <c r="G50" s="111"/>
    </row>
    <row r="51" spans="1:7" ht="20.25" customHeight="1" thickBot="1" x14ac:dyDescent="0.3">
      <c r="A51" s="109"/>
      <c r="B51" s="110"/>
      <c r="C51" s="110"/>
      <c r="D51" s="110"/>
      <c r="E51" s="110"/>
      <c r="F51" s="110"/>
      <c r="G51" s="111"/>
    </row>
    <row r="52" spans="1:7" ht="12.75" customHeight="1" x14ac:dyDescent="0.3">
      <c r="A52" s="109"/>
      <c r="B52" s="168"/>
      <c r="C52" s="168"/>
      <c r="D52" s="170" t="s">
        <v>48</v>
      </c>
      <c r="E52" s="170"/>
      <c r="F52" s="170"/>
      <c r="G52" s="111"/>
    </row>
    <row r="53" spans="1:7" ht="12.75" customHeight="1" x14ac:dyDescent="0.25">
      <c r="A53" s="169"/>
      <c r="B53" s="168"/>
      <c r="C53" s="168"/>
      <c r="D53" s="171"/>
      <c r="E53" s="171"/>
      <c r="F53" s="171"/>
      <c r="G53" s="111"/>
    </row>
    <row r="54" spans="1:7" ht="9" customHeight="1" thickBot="1" x14ac:dyDescent="0.3">
      <c r="A54" s="121"/>
      <c r="B54" s="122"/>
      <c r="C54" s="122"/>
      <c r="D54" s="122"/>
      <c r="E54" s="122"/>
      <c r="F54" s="122"/>
      <c r="G54" s="179"/>
    </row>
    <row r="55" spans="1:7" s="4" customFormat="1" ht="9" customHeight="1" x14ac:dyDescent="0.2">
      <c r="A55" s="180" t="s">
        <v>49</v>
      </c>
      <c r="B55" s="181"/>
      <c r="C55" s="181" t="s">
        <v>20</v>
      </c>
      <c r="D55" s="181"/>
      <c r="E55" s="181" t="s">
        <v>24</v>
      </c>
      <c r="F55" s="181"/>
      <c r="G55" s="182"/>
    </row>
    <row r="56" spans="1:7" s="4" customFormat="1" ht="9" customHeight="1" x14ac:dyDescent="0.2">
      <c r="A56" s="172" t="s">
        <v>50</v>
      </c>
      <c r="B56" s="173"/>
      <c r="C56" s="183" t="s">
        <v>51</v>
      </c>
      <c r="D56" s="183"/>
      <c r="E56" s="173" t="s">
        <v>52</v>
      </c>
      <c r="F56" s="173"/>
      <c r="G56" s="175"/>
    </row>
    <row r="57" spans="1:7" s="4" customFormat="1" ht="4.5" customHeight="1" x14ac:dyDescent="0.2">
      <c r="A57" s="172"/>
      <c r="B57" s="173"/>
      <c r="C57" s="174"/>
      <c r="D57" s="173"/>
      <c r="E57" s="173"/>
      <c r="F57" s="173"/>
      <c r="G57" s="175"/>
    </row>
    <row r="58" spans="1:7" s="4" customFormat="1" ht="9" customHeight="1" x14ac:dyDescent="0.2">
      <c r="A58" s="176" t="s">
        <v>53</v>
      </c>
      <c r="B58" s="177"/>
      <c r="C58" s="177" t="s">
        <v>54</v>
      </c>
      <c r="D58" s="177"/>
      <c r="E58" s="177" t="s">
        <v>55</v>
      </c>
      <c r="F58" s="177"/>
      <c r="G58" s="178"/>
    </row>
    <row r="59" spans="1:7" s="4" customFormat="1" ht="9" customHeight="1" x14ac:dyDescent="0.2">
      <c r="A59" s="172" t="s">
        <v>56</v>
      </c>
      <c r="B59" s="173"/>
      <c r="C59" s="173" t="s">
        <v>57</v>
      </c>
      <c r="D59" s="173"/>
      <c r="E59" s="173" t="s">
        <v>58</v>
      </c>
      <c r="F59" s="173"/>
      <c r="G59" s="175"/>
    </row>
    <row r="60" spans="1:7" s="4" customFormat="1" ht="4.5" customHeight="1" x14ac:dyDescent="0.2">
      <c r="A60" s="172"/>
      <c r="B60" s="173"/>
      <c r="C60" s="173"/>
      <c r="D60" s="173"/>
      <c r="E60" s="173"/>
      <c r="F60" s="173"/>
      <c r="G60" s="175"/>
    </row>
    <row r="61" spans="1:7" s="4" customFormat="1" ht="9" customHeight="1" x14ac:dyDescent="0.2">
      <c r="A61" s="184" t="s">
        <v>59</v>
      </c>
      <c r="B61" s="185"/>
      <c r="C61" s="185"/>
      <c r="D61" s="185"/>
      <c r="E61" s="177" t="s">
        <v>60</v>
      </c>
      <c r="F61" s="177"/>
      <c r="G61" s="178"/>
    </row>
    <row r="62" spans="1:7" s="4" customFormat="1" ht="9" customHeight="1" x14ac:dyDescent="0.2">
      <c r="A62" s="172" t="s">
        <v>46</v>
      </c>
      <c r="B62" s="173"/>
      <c r="C62" s="186"/>
      <c r="D62" s="187"/>
      <c r="E62" s="188" t="s">
        <v>61</v>
      </c>
      <c r="F62" s="187"/>
      <c r="G62" s="189"/>
    </row>
    <row r="63" spans="1:7" s="4" customFormat="1" ht="6.75" customHeight="1" x14ac:dyDescent="0.2">
      <c r="A63" s="198"/>
      <c r="B63" s="199"/>
      <c r="C63" s="186"/>
      <c r="D63" s="187"/>
      <c r="E63" s="186"/>
      <c r="F63" s="187"/>
      <c r="G63" s="189"/>
    </row>
    <row r="64" spans="1:7" s="4" customFormat="1" ht="9" customHeight="1" x14ac:dyDescent="0.2">
      <c r="A64" s="184"/>
      <c r="B64" s="185"/>
      <c r="C64" s="185" t="s">
        <v>62</v>
      </c>
      <c r="D64" s="185"/>
      <c r="E64" s="177" t="s">
        <v>63</v>
      </c>
      <c r="F64" s="177"/>
      <c r="G64" s="178"/>
    </row>
    <row r="65" spans="1:7" s="4" customFormat="1" ht="9" customHeight="1" x14ac:dyDescent="0.2">
      <c r="A65" s="190"/>
      <c r="B65" s="191"/>
      <c r="C65" s="191" t="s">
        <v>64</v>
      </c>
      <c r="D65" s="191"/>
      <c r="E65" s="187" t="s">
        <v>65</v>
      </c>
      <c r="F65" s="187"/>
      <c r="G65" s="189"/>
    </row>
    <row r="66" spans="1:7" s="4" customFormat="1" ht="4.5" customHeight="1" x14ac:dyDescent="0.2">
      <c r="A66" s="192"/>
      <c r="B66" s="193"/>
      <c r="C66" s="193"/>
      <c r="D66" s="193"/>
      <c r="E66" s="193"/>
      <c r="F66" s="193"/>
      <c r="G66" s="194"/>
    </row>
    <row r="67" spans="1:7" s="4" customFormat="1" ht="9" customHeight="1" thickBot="1" x14ac:dyDescent="0.25">
      <c r="A67" s="195"/>
      <c r="B67" s="196"/>
      <c r="C67" s="196"/>
      <c r="D67" s="196"/>
      <c r="E67" s="196"/>
      <c r="F67" s="196"/>
      <c r="G67" s="197"/>
    </row>
  </sheetData>
  <mergeCells count="137">
    <mergeCell ref="A65:B65"/>
    <mergeCell ref="C65:D65"/>
    <mergeCell ref="E65:G65"/>
    <mergeCell ref="A66:G66"/>
    <mergeCell ref="A67:G67"/>
    <mergeCell ref="A63:B63"/>
    <mergeCell ref="C63:D63"/>
    <mergeCell ref="E63:G63"/>
    <mergeCell ref="A64:B64"/>
    <mergeCell ref="C64:D64"/>
    <mergeCell ref="E64:G64"/>
    <mergeCell ref="A61:B61"/>
    <mergeCell ref="C61:D61"/>
    <mergeCell ref="E61:G61"/>
    <mergeCell ref="A62:B62"/>
    <mergeCell ref="C62:D62"/>
    <mergeCell ref="E62:G62"/>
    <mergeCell ref="A59:B59"/>
    <mergeCell ref="C59:D59"/>
    <mergeCell ref="E59:G59"/>
    <mergeCell ref="A60:B60"/>
    <mergeCell ref="C60:D60"/>
    <mergeCell ref="E60:G60"/>
    <mergeCell ref="A57:B57"/>
    <mergeCell ref="C57:D57"/>
    <mergeCell ref="E57:G57"/>
    <mergeCell ref="A58:B58"/>
    <mergeCell ref="C58:D58"/>
    <mergeCell ref="E58:G58"/>
    <mergeCell ref="A54:G54"/>
    <mergeCell ref="A55:B55"/>
    <mergeCell ref="C55:D55"/>
    <mergeCell ref="E55:G55"/>
    <mergeCell ref="A56:B56"/>
    <mergeCell ref="C56:D56"/>
    <mergeCell ref="E56:G56"/>
    <mergeCell ref="A44:F45"/>
    <mergeCell ref="G44:G45"/>
    <mergeCell ref="A46:G51"/>
    <mergeCell ref="A52:C53"/>
    <mergeCell ref="D52:F52"/>
    <mergeCell ref="G52:G53"/>
    <mergeCell ref="D53:F53"/>
    <mergeCell ref="B41:D41"/>
    <mergeCell ref="E41:F41"/>
    <mergeCell ref="B42:D42"/>
    <mergeCell ref="E42:F42"/>
    <mergeCell ref="B43:D43"/>
    <mergeCell ref="E43:F43"/>
    <mergeCell ref="B38:D38"/>
    <mergeCell ref="E38:F38"/>
    <mergeCell ref="B39:D39"/>
    <mergeCell ref="E39:F39"/>
    <mergeCell ref="B40:D40"/>
    <mergeCell ref="E40:F40"/>
    <mergeCell ref="B35:D35"/>
    <mergeCell ref="E35:F35"/>
    <mergeCell ref="B36:D36"/>
    <mergeCell ref="E36:F36"/>
    <mergeCell ref="B37:D37"/>
    <mergeCell ref="E37:F37"/>
    <mergeCell ref="B32:D32"/>
    <mergeCell ref="E32:F32"/>
    <mergeCell ref="B33:D33"/>
    <mergeCell ref="E33:F33"/>
    <mergeCell ref="B34:D34"/>
    <mergeCell ref="E34:F34"/>
    <mergeCell ref="B29:D29"/>
    <mergeCell ref="E29:F29"/>
    <mergeCell ref="B30:D30"/>
    <mergeCell ref="E30:F30"/>
    <mergeCell ref="B31:D31"/>
    <mergeCell ref="E31:F31"/>
    <mergeCell ref="B26:D26"/>
    <mergeCell ref="E26:F26"/>
    <mergeCell ref="B27:D27"/>
    <mergeCell ref="E27:F27"/>
    <mergeCell ref="B28:D28"/>
    <mergeCell ref="E28:F28"/>
    <mergeCell ref="B23:D23"/>
    <mergeCell ref="E23:F23"/>
    <mergeCell ref="B24:D24"/>
    <mergeCell ref="E24:F24"/>
    <mergeCell ref="B25:D25"/>
    <mergeCell ref="E25:F25"/>
    <mergeCell ref="A20:C20"/>
    <mergeCell ref="D20:E20"/>
    <mergeCell ref="F20:G20"/>
    <mergeCell ref="A21:A22"/>
    <mergeCell ref="B21:D22"/>
    <mergeCell ref="E21:F22"/>
    <mergeCell ref="G21:G22"/>
    <mergeCell ref="A18:C18"/>
    <mergeCell ref="D18:E18"/>
    <mergeCell ref="F18:G18"/>
    <mergeCell ref="A19:C19"/>
    <mergeCell ref="D19:E19"/>
    <mergeCell ref="F19:G19"/>
    <mergeCell ref="A15:B15"/>
    <mergeCell ref="D15:F15"/>
    <mergeCell ref="A16:B16"/>
    <mergeCell ref="D16:F16"/>
    <mergeCell ref="A17:B17"/>
    <mergeCell ref="D17:F17"/>
    <mergeCell ref="A12:B12"/>
    <mergeCell ref="D12:F12"/>
    <mergeCell ref="A13:B13"/>
    <mergeCell ref="D13:F13"/>
    <mergeCell ref="A14:B14"/>
    <mergeCell ref="D14:F14"/>
    <mergeCell ref="A9:C9"/>
    <mergeCell ref="D9:E9"/>
    <mergeCell ref="F9:G9"/>
    <mergeCell ref="A10:B10"/>
    <mergeCell ref="D10:F10"/>
    <mergeCell ref="A11:B11"/>
    <mergeCell ref="D11:F11"/>
    <mergeCell ref="A7:C7"/>
    <mergeCell ref="D7:E7"/>
    <mergeCell ref="F7:G7"/>
    <mergeCell ref="A8:C8"/>
    <mergeCell ref="D8:E8"/>
    <mergeCell ref="F8:G8"/>
    <mergeCell ref="A5:C5"/>
    <mergeCell ref="D5:E5"/>
    <mergeCell ref="F5:G5"/>
    <mergeCell ref="A6:C6"/>
    <mergeCell ref="D6:E6"/>
    <mergeCell ref="F6:G6"/>
    <mergeCell ref="A1:C1"/>
    <mergeCell ref="D1:G2"/>
    <mergeCell ref="A2:C2"/>
    <mergeCell ref="A3:C3"/>
    <mergeCell ref="D3:G3"/>
    <mergeCell ref="A4:C4"/>
    <mergeCell ref="D4:E4"/>
    <mergeCell ref="F4:G4"/>
  </mergeCells>
  <hyperlinks>
    <hyperlink ref="E62" r:id="rId1" xr:uid="{00000000-0004-0000-0A00-000000000000}"/>
  </hyperlinks>
  <pageMargins left="0.55118110236220474" right="0.55118110236220474" top="0.39" bottom="0.39370078740157483" header="0.51181102362204722" footer="0.51181102362204722"/>
  <pageSetup paperSize="9" orientation="portrait" r:id="rId2"/>
  <headerFooter alignWithMargins="0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0"/>
  <sheetViews>
    <sheetView workbookViewId="0">
      <selection activeCell="B13" sqref="B13"/>
    </sheetView>
  </sheetViews>
  <sheetFormatPr defaultRowHeight="12.5" x14ac:dyDescent="0.25"/>
  <cols>
    <col min="2" max="2" width="19.1796875" customWidth="1"/>
    <col min="3" max="3" width="12.7265625" customWidth="1"/>
    <col min="4" max="4" width="11.26953125" customWidth="1"/>
    <col min="5" max="5" width="12.90625" customWidth="1"/>
    <col min="6" max="6" width="22.08984375" customWidth="1"/>
  </cols>
  <sheetData>
    <row r="1" spans="1:6" ht="13" x14ac:dyDescent="0.3">
      <c r="A1" t="s">
        <v>147</v>
      </c>
      <c r="B1" s="18" t="s">
        <v>133</v>
      </c>
      <c r="C1" s="18" t="s">
        <v>134</v>
      </c>
      <c r="D1" s="18" t="s">
        <v>116</v>
      </c>
      <c r="E1" s="18" t="s">
        <v>117</v>
      </c>
      <c r="F1" s="18" t="s">
        <v>135</v>
      </c>
    </row>
    <row r="2" spans="1:6" x14ac:dyDescent="0.25">
      <c r="A2">
        <v>2015</v>
      </c>
      <c r="B2">
        <f>(Mesiace!B33-Mesiace!B21)/1000</f>
        <v>3.3326699999999994</v>
      </c>
      <c r="C2">
        <f>(Mesiace!C33-Mesiace!C21)/1000</f>
        <v>2.468</v>
      </c>
      <c r="D2">
        <f>SUM(Mesiace!D22,Mesiace!D23,Mesiace!D24,Mesiace!D25,Mesiace!D26,Mesiace!D27,Mesiace!D28,Mesiace!D29,Mesiace!D30,Mesiace!D31,Mesiace!D32,Mesiace!D33)</f>
        <v>3332.6699999999992</v>
      </c>
      <c r="E2">
        <f>SUM(Mesiace!E22,Mesiace!E23,Mesiace!E24,Mesiace!E25,Mesiace!E26,Mesiace!E27,Mesiace!E28,Mesiace!E29,Mesiace!E30,Mesiace!E31,Mesiace!E32,Mesiace!E33)</f>
        <v>2468</v>
      </c>
      <c r="F2">
        <f>SUM(Mesiace!F22,Mesiace!F23,Mesiace!F24,Mesiace!F25,Mesiace!F26,Mesiace!F27,Mesiace!F28,Mesiace!F29,Mesiace!F30,Mesiace!F31,Mesiace!F32,Mesiace!F33)</f>
        <v>864.66999999999916</v>
      </c>
    </row>
    <row r="3" spans="1:6" x14ac:dyDescent="0.25">
      <c r="A3">
        <v>2016</v>
      </c>
    </row>
    <row r="6" spans="1:6" x14ac:dyDescent="0.25">
      <c r="A6">
        <v>2012</v>
      </c>
    </row>
    <row r="7" spans="1:6" x14ac:dyDescent="0.25">
      <c r="A7">
        <v>2013</v>
      </c>
    </row>
    <row r="8" spans="1:6" x14ac:dyDescent="0.25">
      <c r="A8">
        <v>2014</v>
      </c>
    </row>
    <row r="9" spans="1:6" x14ac:dyDescent="0.25">
      <c r="A9">
        <v>2015</v>
      </c>
    </row>
    <row r="10" spans="1:6" x14ac:dyDescent="0.25">
      <c r="A10">
        <v>2016</v>
      </c>
    </row>
    <row r="11" spans="1:6" x14ac:dyDescent="0.25">
      <c r="A11">
        <v>2017</v>
      </c>
    </row>
    <row r="12" spans="1:6" x14ac:dyDescent="0.25">
      <c r="A12">
        <v>2018</v>
      </c>
    </row>
    <row r="13" spans="1:6" x14ac:dyDescent="0.25">
      <c r="A13">
        <v>2019</v>
      </c>
      <c r="B13">
        <f>(Mesiace!B81-Mesiace!B69)/1000</f>
        <v>3.8528000000000029</v>
      </c>
      <c r="C13">
        <f>(Mesiace!C81-Mesiace!C69)/1000</f>
        <v>2.7559999999999998</v>
      </c>
      <c r="F13">
        <f>B13-C13</f>
        <v>1.0968000000000031</v>
      </c>
    </row>
    <row r="14" spans="1:6" x14ac:dyDescent="0.25">
      <c r="A14">
        <v>2020</v>
      </c>
    </row>
    <row r="15" spans="1:6" x14ac:dyDescent="0.25">
      <c r="A15">
        <v>2021</v>
      </c>
    </row>
    <row r="16" spans="1:6" x14ac:dyDescent="0.25">
      <c r="A16">
        <v>2022</v>
      </c>
    </row>
    <row r="17" spans="1:1" x14ac:dyDescent="0.25">
      <c r="A17">
        <v>2023</v>
      </c>
    </row>
    <row r="18" spans="1:1" x14ac:dyDescent="0.25">
      <c r="A18">
        <v>2024</v>
      </c>
    </row>
    <row r="19" spans="1:1" x14ac:dyDescent="0.25">
      <c r="A19">
        <v>2025</v>
      </c>
    </row>
    <row r="20" spans="1:1" x14ac:dyDescent="0.25">
      <c r="A20">
        <v>2026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F77A9-EF77-4C31-93E2-9C7AD515062B}">
  <dimension ref="A1:I3"/>
  <sheetViews>
    <sheetView workbookViewId="0">
      <selection activeCell="I4" sqref="I4"/>
    </sheetView>
  </sheetViews>
  <sheetFormatPr defaultRowHeight="12.5" x14ac:dyDescent="0.25"/>
  <cols>
    <col min="1" max="1" width="14.54296875" style="75" customWidth="1"/>
    <col min="2" max="2" width="22.90625" style="73" customWidth="1"/>
    <col min="3" max="3" width="20.1796875" style="73" customWidth="1"/>
    <col min="4" max="6" width="16.7265625" style="73" customWidth="1"/>
    <col min="7" max="7" width="20.90625" style="73" customWidth="1"/>
    <col min="8" max="8" width="23.6328125" style="73" customWidth="1"/>
  </cols>
  <sheetData>
    <row r="1" spans="1:9" x14ac:dyDescent="0.25">
      <c r="A1" s="75" t="s">
        <v>153</v>
      </c>
      <c r="B1" s="73" t="s">
        <v>151</v>
      </c>
      <c r="C1" s="73" t="s">
        <v>157</v>
      </c>
      <c r="D1" s="73" t="s">
        <v>156</v>
      </c>
      <c r="E1" s="73" t="s">
        <v>116</v>
      </c>
      <c r="F1" s="73" t="s">
        <v>158</v>
      </c>
      <c r="G1" s="73" t="s">
        <v>159</v>
      </c>
      <c r="H1" s="73" t="s">
        <v>152</v>
      </c>
    </row>
    <row r="2" spans="1:9" s="74" customFormat="1" x14ac:dyDescent="0.25">
      <c r="A2" s="75" t="s">
        <v>155</v>
      </c>
      <c r="B2" s="73">
        <v>20751.759999999998</v>
      </c>
      <c r="C2" s="73">
        <v>15018</v>
      </c>
      <c r="D2" s="73">
        <v>14450</v>
      </c>
      <c r="E2" s="73"/>
      <c r="F2" s="73"/>
      <c r="G2" s="73"/>
      <c r="H2" s="73"/>
    </row>
    <row r="3" spans="1:9" x14ac:dyDescent="0.25">
      <c r="A3" s="75" t="s">
        <v>154</v>
      </c>
      <c r="B3" s="73">
        <v>24464.560000000001</v>
      </c>
      <c r="C3" s="73">
        <v>17757</v>
      </c>
      <c r="D3" s="73">
        <v>16565</v>
      </c>
      <c r="E3" s="73">
        <f>B3-B2</f>
        <v>3712.8000000000029</v>
      </c>
      <c r="F3" s="73">
        <f>C3-C2</f>
        <v>2739</v>
      </c>
      <c r="G3" s="73">
        <f>D3-D2</f>
        <v>2115</v>
      </c>
      <c r="H3" s="73">
        <f>E3-F3+G3</f>
        <v>3088.8000000000029</v>
      </c>
      <c r="I3" t="s">
        <v>160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019C7-3057-447E-9332-A5B31437F1F3}">
  <dimension ref="A1:I5"/>
  <sheetViews>
    <sheetView workbookViewId="0">
      <selection activeCell="D15" sqref="D15"/>
    </sheetView>
  </sheetViews>
  <sheetFormatPr defaultRowHeight="12.5" x14ac:dyDescent="0.25"/>
  <cols>
    <col min="1" max="1" width="14.54296875" style="75" customWidth="1"/>
    <col min="2" max="2" width="22.90625" style="73" customWidth="1"/>
    <col min="3" max="3" width="20.1796875" style="73" customWidth="1"/>
    <col min="4" max="6" width="16.7265625" style="73" customWidth="1"/>
    <col min="7" max="7" width="20.90625" style="73" customWidth="1"/>
    <col min="8" max="8" width="23.6328125" style="73" customWidth="1"/>
    <col min="9" max="16384" width="8.7265625" style="74"/>
  </cols>
  <sheetData>
    <row r="1" spans="1:9" x14ac:dyDescent="0.25">
      <c r="A1" s="75" t="s">
        <v>153</v>
      </c>
      <c r="B1" s="73" t="s">
        <v>151</v>
      </c>
      <c r="C1" s="73" t="s">
        <v>157</v>
      </c>
      <c r="D1" s="73" t="s">
        <v>156</v>
      </c>
      <c r="E1" s="73" t="s">
        <v>116</v>
      </c>
      <c r="F1" s="73" t="s">
        <v>158</v>
      </c>
      <c r="G1" s="73" t="s">
        <v>159</v>
      </c>
      <c r="H1" s="73" t="s">
        <v>152</v>
      </c>
    </row>
    <row r="2" spans="1:9" x14ac:dyDescent="0.25">
      <c r="A2" s="75" t="s">
        <v>155</v>
      </c>
      <c r="B2" s="73">
        <v>20751.759999999998</v>
      </c>
      <c r="C2" s="73">
        <v>15018</v>
      </c>
      <c r="D2" s="73">
        <v>14450</v>
      </c>
    </row>
    <row r="3" spans="1:9" x14ac:dyDescent="0.25">
      <c r="A3" s="75" t="s">
        <v>154</v>
      </c>
      <c r="B3" s="73">
        <v>24604.560000000001</v>
      </c>
      <c r="C3" s="73">
        <v>17757</v>
      </c>
      <c r="D3" s="73">
        <v>16565</v>
      </c>
      <c r="E3" s="73">
        <f>B3-B2</f>
        <v>3852.8000000000029</v>
      </c>
      <c r="F3" s="73">
        <f>C3-C2</f>
        <v>2739</v>
      </c>
      <c r="G3" s="73">
        <f>D3-D2</f>
        <v>2115</v>
      </c>
      <c r="H3" s="73">
        <f>E3-F3+G3</f>
        <v>3228.8000000000029</v>
      </c>
      <c r="I3" s="74" t="s">
        <v>163</v>
      </c>
    </row>
    <row r="4" spans="1:9" x14ac:dyDescent="0.25">
      <c r="I4" s="74" t="s">
        <v>161</v>
      </c>
    </row>
    <row r="5" spans="1:9" x14ac:dyDescent="0.25">
      <c r="I5" s="74" t="s">
        <v>162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18EE4-EA78-4744-85DA-74E32C5ECEA8}">
  <dimension ref="A1:P96"/>
  <sheetViews>
    <sheetView topLeftCell="A94" zoomScale="70" zoomScaleNormal="70" workbookViewId="0">
      <selection activeCell="E87" sqref="E87"/>
    </sheetView>
  </sheetViews>
  <sheetFormatPr defaultRowHeight="12.5" x14ac:dyDescent="0.25"/>
  <cols>
    <col min="1" max="1" width="12.453125" style="62" bestFit="1" customWidth="1"/>
    <col min="2" max="2" width="16.453125" style="62" customWidth="1"/>
    <col min="3" max="3" width="20.6328125" style="62" customWidth="1"/>
    <col min="4" max="4" width="23.81640625" style="62" customWidth="1"/>
    <col min="5" max="5" width="16.1796875" style="62" customWidth="1"/>
    <col min="6" max="6" width="10.54296875" style="62" customWidth="1"/>
    <col min="7" max="8" width="20.453125" style="62" customWidth="1"/>
    <col min="9" max="9" width="21.453125" style="62" customWidth="1"/>
    <col min="10" max="10" width="25.26953125" style="62" customWidth="1"/>
    <col min="11" max="14" width="26.54296875" style="62" customWidth="1"/>
    <col min="15" max="15" width="26.26953125" style="60" customWidth="1"/>
    <col min="16" max="16" width="12.1796875" style="60" customWidth="1"/>
    <col min="17" max="16384" width="8.7265625" style="60"/>
  </cols>
  <sheetData>
    <row r="1" spans="1:16" ht="13" x14ac:dyDescent="0.3">
      <c r="A1" s="76" t="s">
        <v>97</v>
      </c>
      <c r="B1" s="56" t="s">
        <v>133</v>
      </c>
      <c r="C1" s="18" t="s">
        <v>165</v>
      </c>
      <c r="D1" s="18" t="s">
        <v>164</v>
      </c>
      <c r="E1" s="56" t="s">
        <v>116</v>
      </c>
      <c r="F1" s="56" t="s">
        <v>117</v>
      </c>
      <c r="G1" s="56" t="s">
        <v>135</v>
      </c>
      <c r="H1" s="18" t="s">
        <v>166</v>
      </c>
      <c r="I1" s="56" t="s">
        <v>136</v>
      </c>
      <c r="J1" s="56" t="s">
        <v>137</v>
      </c>
      <c r="K1" s="57" t="s">
        <v>138</v>
      </c>
      <c r="L1" s="58" t="s">
        <v>139</v>
      </c>
      <c r="M1" s="58" t="s">
        <v>140</v>
      </c>
      <c r="N1" s="58" t="s">
        <v>141</v>
      </c>
      <c r="O1" s="59" t="s">
        <v>142</v>
      </c>
      <c r="P1" s="58" t="s">
        <v>143</v>
      </c>
    </row>
    <row r="2" spans="1:16" x14ac:dyDescent="0.25">
      <c r="A2" s="79">
        <v>41256</v>
      </c>
      <c r="B2" s="62">
        <v>5.6</v>
      </c>
      <c r="C2" s="62">
        <v>7</v>
      </c>
      <c r="D2" s="62">
        <v>0</v>
      </c>
      <c r="E2" s="63">
        <f>0</f>
        <v>0</v>
      </c>
      <c r="F2" s="63">
        <v>0</v>
      </c>
      <c r="G2" s="63">
        <v>0</v>
      </c>
      <c r="H2" s="63">
        <f>0</f>
        <v>0</v>
      </c>
      <c r="I2" s="63">
        <v>0</v>
      </c>
      <c r="J2" s="63">
        <v>0</v>
      </c>
      <c r="K2" s="63">
        <v>0</v>
      </c>
      <c r="L2" s="62">
        <f t="shared" ref="L2:L78" si="0">0.0700553*E2</f>
        <v>0</v>
      </c>
      <c r="M2" s="64">
        <v>0</v>
      </c>
      <c r="N2" s="64">
        <v>0</v>
      </c>
      <c r="P2" s="60">
        <v>0</v>
      </c>
    </row>
    <row r="3" spans="1:16" x14ac:dyDescent="0.25">
      <c r="A3" s="79">
        <v>41455</v>
      </c>
      <c r="B3" s="65">
        <v>1708.68</v>
      </c>
      <c r="C3" s="65">
        <v>1204</v>
      </c>
      <c r="D3" s="62">
        <v>0</v>
      </c>
      <c r="E3" s="62">
        <f t="shared" ref="E3:E34" si="1">B3-B2</f>
        <v>1703.0800000000002</v>
      </c>
      <c r="F3" s="62">
        <f t="shared" ref="F3:F34" si="2">C3-C2</f>
        <v>1197</v>
      </c>
      <c r="G3" s="62">
        <f t="shared" ref="G3:G83" si="3">E3-F3</f>
        <v>506.08000000000015</v>
      </c>
      <c r="H3" s="62">
        <f>Table13[[#This Row],[Odpočet dodávka-180]]-D2</f>
        <v>0</v>
      </c>
      <c r="I3" s="62">
        <f>E3/199</f>
        <v>8.5581909547738704</v>
      </c>
      <c r="J3" s="62">
        <f>F3/199</f>
        <v>6.0150753768844218</v>
      </c>
      <c r="K3" s="62">
        <f>G3/199</f>
        <v>2.5431155778894481</v>
      </c>
      <c r="L3" s="62">
        <f t="shared" si="0"/>
        <v>119.30978032400002</v>
      </c>
      <c r="M3" s="62">
        <f t="shared" ref="M3:M66" si="4">0.0490547*F3</f>
        <v>58.718475900000001</v>
      </c>
      <c r="N3" s="62">
        <f t="shared" ref="N3:N9" si="5">0.8*(L3+M3)+(0.15*G3)</f>
        <v>218.33460497920004</v>
      </c>
      <c r="O3" s="66" t="s">
        <v>145</v>
      </c>
      <c r="P3" s="60">
        <f>1*(L3+M3)+(0.15*G3)</f>
        <v>253.94025622400005</v>
      </c>
    </row>
    <row r="4" spans="1:16" x14ac:dyDescent="0.25">
      <c r="A4" s="79">
        <v>41486</v>
      </c>
      <c r="B4" s="65">
        <v>2338.21</v>
      </c>
      <c r="C4" s="65">
        <v>1720</v>
      </c>
      <c r="D4" s="62">
        <v>0</v>
      </c>
      <c r="E4" s="62">
        <f t="shared" si="1"/>
        <v>629.53</v>
      </c>
      <c r="F4" s="62">
        <f t="shared" si="2"/>
        <v>516</v>
      </c>
      <c r="G4" s="62">
        <f t="shared" si="3"/>
        <v>113.52999999999997</v>
      </c>
      <c r="H4" s="62">
        <f>Table13[[#This Row],[Odpočet dodávka-180]]-D3</f>
        <v>0</v>
      </c>
      <c r="I4" s="62">
        <f t="shared" ref="I4:K5" si="6">E4/31</f>
        <v>20.307419354838707</v>
      </c>
      <c r="J4" s="62">
        <f t="shared" si="6"/>
        <v>16.64516129032258</v>
      </c>
      <c r="K4" s="62">
        <f t="shared" si="6"/>
        <v>3.662258064516128</v>
      </c>
      <c r="L4" s="62">
        <f t="shared" si="0"/>
        <v>44.101913009</v>
      </c>
      <c r="M4" s="62">
        <f t="shared" si="4"/>
        <v>25.3122252</v>
      </c>
      <c r="N4" s="62">
        <f t="shared" si="5"/>
        <v>72.560810567199994</v>
      </c>
      <c r="P4" s="60">
        <f t="shared" ref="P4:P67" si="7">1*(L4+M4)+(0.15*G4)</f>
        <v>86.443638209</v>
      </c>
    </row>
    <row r="5" spans="1:16" x14ac:dyDescent="0.25">
      <c r="A5" s="79">
        <v>41487</v>
      </c>
      <c r="B5" s="62">
        <v>2839.77</v>
      </c>
      <c r="C5" s="62">
        <v>2106</v>
      </c>
      <c r="D5" s="62">
        <v>0</v>
      </c>
      <c r="E5" s="62">
        <f t="shared" si="1"/>
        <v>501.55999999999995</v>
      </c>
      <c r="F5" s="62">
        <f t="shared" si="2"/>
        <v>386</v>
      </c>
      <c r="G5" s="62">
        <f t="shared" si="3"/>
        <v>115.55999999999995</v>
      </c>
      <c r="H5" s="62">
        <f>Table13[[#This Row],[Odpočet dodávka-180]]-D4</f>
        <v>0</v>
      </c>
      <c r="I5" s="62">
        <f t="shared" si="6"/>
        <v>16.179354838709674</v>
      </c>
      <c r="J5" s="62">
        <f t="shared" si="6"/>
        <v>12.451612903225806</v>
      </c>
      <c r="K5" s="62">
        <f t="shared" si="6"/>
        <v>3.727741935483869</v>
      </c>
      <c r="L5" s="62">
        <f t="shared" si="0"/>
        <v>35.136936267999999</v>
      </c>
      <c r="M5" s="62">
        <f t="shared" si="4"/>
        <v>18.935114200000001</v>
      </c>
      <c r="N5" s="62">
        <f t="shared" si="5"/>
        <v>60.591640374400001</v>
      </c>
      <c r="P5" s="60">
        <f t="shared" si="7"/>
        <v>71.406050467999989</v>
      </c>
    </row>
    <row r="6" spans="1:16" x14ac:dyDescent="0.25">
      <c r="A6" s="79">
        <v>41518</v>
      </c>
      <c r="B6" s="62">
        <v>3150.86</v>
      </c>
      <c r="C6" s="62">
        <v>2317</v>
      </c>
      <c r="D6" s="62">
        <v>0</v>
      </c>
      <c r="E6" s="62">
        <f t="shared" si="1"/>
        <v>311.09000000000015</v>
      </c>
      <c r="F6" s="62">
        <f t="shared" si="2"/>
        <v>211</v>
      </c>
      <c r="G6" s="62">
        <f t="shared" si="3"/>
        <v>100.09000000000015</v>
      </c>
      <c r="H6" s="62">
        <f>Table13[[#This Row],[Odpočet dodávka-180]]-D5</f>
        <v>0</v>
      </c>
      <c r="I6" s="62">
        <f>E6/30</f>
        <v>10.369666666666671</v>
      </c>
      <c r="J6" s="62">
        <f>F6/30</f>
        <v>7.0333333333333332</v>
      </c>
      <c r="K6" s="62">
        <f>G6/30</f>
        <v>3.336333333333338</v>
      </c>
      <c r="L6" s="62">
        <f t="shared" si="0"/>
        <v>21.79350327700001</v>
      </c>
      <c r="M6" s="62">
        <f t="shared" si="4"/>
        <v>10.350541699999999</v>
      </c>
      <c r="N6" s="62">
        <f t="shared" si="5"/>
        <v>40.728735981600025</v>
      </c>
      <c r="P6" s="60">
        <f t="shared" si="7"/>
        <v>47.157544977000029</v>
      </c>
    </row>
    <row r="7" spans="1:16" x14ac:dyDescent="0.25">
      <c r="A7" s="79">
        <v>41548</v>
      </c>
      <c r="B7" s="62">
        <v>3388.89</v>
      </c>
      <c r="C7" s="62">
        <v>2465</v>
      </c>
      <c r="D7" s="62">
        <v>0</v>
      </c>
      <c r="E7" s="62">
        <f t="shared" si="1"/>
        <v>238.02999999999975</v>
      </c>
      <c r="F7" s="62">
        <f t="shared" si="2"/>
        <v>148</v>
      </c>
      <c r="G7" s="62">
        <f t="shared" si="3"/>
        <v>90.029999999999745</v>
      </c>
      <c r="H7" s="62">
        <f>Table13[[#This Row],[Odpočet dodávka-180]]-D6</f>
        <v>0</v>
      </c>
      <c r="I7" s="62">
        <f>E7/31</f>
        <v>7.678387096774185</v>
      </c>
      <c r="J7" s="62">
        <f>F7/31</f>
        <v>4.774193548387097</v>
      </c>
      <c r="K7" s="62">
        <f>G7/31</f>
        <v>2.9041935483870884</v>
      </c>
      <c r="L7" s="62">
        <f t="shared" si="0"/>
        <v>16.675263058999981</v>
      </c>
      <c r="M7" s="62">
        <f t="shared" si="4"/>
        <v>7.2600955999999996</v>
      </c>
      <c r="N7" s="62">
        <f t="shared" si="5"/>
        <v>32.652786927199948</v>
      </c>
      <c r="P7" s="60">
        <f t="shared" si="7"/>
        <v>37.439858658999938</v>
      </c>
    </row>
    <row r="8" spans="1:16" x14ac:dyDescent="0.25">
      <c r="A8" s="79">
        <v>41579</v>
      </c>
      <c r="B8" s="62">
        <v>3471.03</v>
      </c>
      <c r="C8" s="62">
        <v>2492</v>
      </c>
      <c r="D8" s="62">
        <v>0</v>
      </c>
      <c r="E8" s="62">
        <f t="shared" si="1"/>
        <v>82.140000000000327</v>
      </c>
      <c r="F8" s="62">
        <f t="shared" si="2"/>
        <v>27</v>
      </c>
      <c r="G8" s="62">
        <f t="shared" si="3"/>
        <v>55.140000000000327</v>
      </c>
      <c r="H8" s="62">
        <f>Table13[[#This Row],[Odpočet dodávka-180]]-D7</f>
        <v>0</v>
      </c>
      <c r="I8" s="62">
        <f>E8/30</f>
        <v>2.7380000000000111</v>
      </c>
      <c r="J8" s="62">
        <f>F8/30</f>
        <v>0.9</v>
      </c>
      <c r="K8" s="62">
        <f>G8/30</f>
        <v>1.838000000000011</v>
      </c>
      <c r="L8" s="62">
        <f t="shared" si="0"/>
        <v>5.7543423420000233</v>
      </c>
      <c r="M8" s="62">
        <f t="shared" si="4"/>
        <v>1.3244769000000001</v>
      </c>
      <c r="N8" s="62">
        <f t="shared" si="5"/>
        <v>13.934055393600067</v>
      </c>
      <c r="P8" s="60">
        <f t="shared" si="7"/>
        <v>15.349819242000072</v>
      </c>
    </row>
    <row r="9" spans="1:16" x14ac:dyDescent="0.25">
      <c r="A9" s="79">
        <v>41609</v>
      </c>
      <c r="B9" s="62">
        <v>3530.17</v>
      </c>
      <c r="C9" s="62">
        <v>2508</v>
      </c>
      <c r="D9" s="62">
        <v>0</v>
      </c>
      <c r="E9" s="62">
        <f t="shared" si="1"/>
        <v>59.139999999999873</v>
      </c>
      <c r="F9" s="62">
        <f t="shared" si="2"/>
        <v>16</v>
      </c>
      <c r="G9" s="62">
        <f t="shared" si="3"/>
        <v>43.139999999999873</v>
      </c>
      <c r="H9" s="62">
        <f>Table13[[#This Row],[Odpočet dodávka-180]]-D8</f>
        <v>0</v>
      </c>
      <c r="I9" s="62">
        <f t="shared" ref="I9:I40" si="8">E9/31</f>
        <v>1.9077419354838669</v>
      </c>
      <c r="J9" s="62">
        <f t="shared" ref="J9:J40" si="9">F9/31</f>
        <v>0.5161290322580645</v>
      </c>
      <c r="K9" s="62">
        <f t="shared" ref="K9:K40" si="10">G9/31</f>
        <v>1.3916129032258024</v>
      </c>
      <c r="L9" s="62">
        <f t="shared" si="0"/>
        <v>4.1430704419999911</v>
      </c>
      <c r="M9" s="62">
        <f t="shared" si="4"/>
        <v>0.7848752</v>
      </c>
      <c r="N9" s="62">
        <f t="shared" si="5"/>
        <v>10.413356513599973</v>
      </c>
      <c r="P9" s="60">
        <f t="shared" si="7"/>
        <v>11.398945641999973</v>
      </c>
    </row>
    <row r="10" spans="1:16" x14ac:dyDescent="0.25">
      <c r="A10" s="79">
        <v>41640</v>
      </c>
      <c r="B10" s="62">
        <v>3600.19</v>
      </c>
      <c r="C10" s="62">
        <v>2528</v>
      </c>
      <c r="D10" s="62">
        <v>0</v>
      </c>
      <c r="E10" s="62">
        <f t="shared" si="1"/>
        <v>70.019999999999982</v>
      </c>
      <c r="F10" s="62">
        <f t="shared" si="2"/>
        <v>20</v>
      </c>
      <c r="G10" s="62">
        <f t="shared" si="3"/>
        <v>50.019999999999982</v>
      </c>
      <c r="H10" s="62">
        <f>Table13[[#This Row],[Odpočet dodávka-180]]-D9</f>
        <v>0</v>
      </c>
      <c r="I10" s="62">
        <f t="shared" si="8"/>
        <v>2.2587096774193545</v>
      </c>
      <c r="J10" s="62">
        <f t="shared" si="9"/>
        <v>0.64516129032258063</v>
      </c>
      <c r="K10" s="62">
        <f t="shared" si="10"/>
        <v>1.6135483870967735</v>
      </c>
      <c r="L10" s="62">
        <f t="shared" si="0"/>
        <v>4.9052721059999991</v>
      </c>
      <c r="M10" s="62">
        <f t="shared" si="4"/>
        <v>0.98109400000000002</v>
      </c>
      <c r="N10" s="62">
        <f>0.8*(L10+M10)+(0.15*G10)</f>
        <v>12.212092884799997</v>
      </c>
      <c r="P10" s="60">
        <f t="shared" si="7"/>
        <v>13.389366105999995</v>
      </c>
    </row>
    <row r="11" spans="1:16" x14ac:dyDescent="0.25">
      <c r="A11" s="79">
        <v>41671</v>
      </c>
      <c r="B11" s="62">
        <f>3739.53-2.86</f>
        <v>3736.67</v>
      </c>
      <c r="C11" s="62">
        <v>2592</v>
      </c>
      <c r="D11" s="62">
        <v>0</v>
      </c>
      <c r="E11" s="62">
        <f t="shared" si="1"/>
        <v>136.48000000000002</v>
      </c>
      <c r="F11" s="62">
        <f t="shared" si="2"/>
        <v>64</v>
      </c>
      <c r="G11" s="62">
        <f t="shared" si="3"/>
        <v>72.480000000000018</v>
      </c>
      <c r="H11" s="62">
        <f>Table13[[#This Row],[Odpočet dodávka-180]]-D10</f>
        <v>0</v>
      </c>
      <c r="I11" s="62">
        <f t="shared" si="8"/>
        <v>4.402580645161291</v>
      </c>
      <c r="J11" s="62">
        <f t="shared" si="9"/>
        <v>2.064516129032258</v>
      </c>
      <c r="K11" s="62">
        <f t="shared" si="10"/>
        <v>2.338064516129033</v>
      </c>
      <c r="L11" s="62">
        <f t="shared" si="0"/>
        <v>9.5611473440000019</v>
      </c>
      <c r="M11" s="62">
        <f t="shared" si="4"/>
        <v>3.1395008</v>
      </c>
      <c r="N11" s="62">
        <f>0.8*(L11+M11)+(0.15*G11)</f>
        <v>21.032518515200003</v>
      </c>
      <c r="P11" s="60">
        <f t="shared" si="7"/>
        <v>23.572648144000006</v>
      </c>
    </row>
    <row r="12" spans="1:16" x14ac:dyDescent="0.25">
      <c r="A12" s="79">
        <v>41699</v>
      </c>
      <c r="B12" s="62">
        <v>4067.06</v>
      </c>
      <c r="C12" s="62">
        <v>2812</v>
      </c>
      <c r="D12" s="62">
        <v>0</v>
      </c>
      <c r="E12" s="62">
        <f t="shared" si="1"/>
        <v>330.38999999999987</v>
      </c>
      <c r="F12" s="62">
        <f t="shared" si="2"/>
        <v>220</v>
      </c>
      <c r="G12" s="62">
        <f t="shared" si="3"/>
        <v>110.38999999999987</v>
      </c>
      <c r="H12" s="62">
        <f>Table13[[#This Row],[Odpočet dodávka-180]]-D11</f>
        <v>0</v>
      </c>
      <c r="I12" s="62">
        <f t="shared" si="8"/>
        <v>10.657741935483866</v>
      </c>
      <c r="J12" s="62">
        <f t="shared" si="9"/>
        <v>7.096774193548387</v>
      </c>
      <c r="K12" s="62">
        <f t="shared" si="10"/>
        <v>3.5609677419354799</v>
      </c>
      <c r="L12" s="62">
        <f t="shared" si="0"/>
        <v>23.145570566999993</v>
      </c>
      <c r="M12" s="62">
        <f t="shared" si="4"/>
        <v>10.792033999999999</v>
      </c>
      <c r="N12" s="62">
        <f>0.8*(L12+M12)+(0.15*G12)</f>
        <v>43.708583653599973</v>
      </c>
      <c r="P12" s="60">
        <f t="shared" si="7"/>
        <v>50.496104566999975</v>
      </c>
    </row>
    <row r="13" spans="1:16" x14ac:dyDescent="0.25">
      <c r="A13" s="79">
        <v>41730</v>
      </c>
      <c r="B13" s="62">
        <v>4450.04</v>
      </c>
      <c r="C13" s="62">
        <v>3069</v>
      </c>
      <c r="D13" s="62">
        <v>0</v>
      </c>
      <c r="E13" s="62">
        <f t="shared" si="1"/>
        <v>382.98</v>
      </c>
      <c r="F13" s="62">
        <f t="shared" si="2"/>
        <v>257</v>
      </c>
      <c r="G13" s="62">
        <f t="shared" si="3"/>
        <v>125.98000000000002</v>
      </c>
      <c r="H13" s="62">
        <f>Table13[[#This Row],[Odpočet dodávka-180]]-D12</f>
        <v>0</v>
      </c>
      <c r="I13" s="62">
        <f t="shared" si="8"/>
        <v>12.354193548387098</v>
      </c>
      <c r="J13" s="62">
        <f t="shared" si="9"/>
        <v>8.2903225806451619</v>
      </c>
      <c r="K13" s="62">
        <f t="shared" si="10"/>
        <v>4.063870967741936</v>
      </c>
      <c r="L13" s="62">
        <f t="shared" si="0"/>
        <v>26.829778794000003</v>
      </c>
      <c r="M13" s="62">
        <f t="shared" si="4"/>
        <v>12.607057899999999</v>
      </c>
      <c r="N13" s="62">
        <f>0.8*(L13+M13)+(0.15*G13)</f>
        <v>50.446469355200009</v>
      </c>
      <c r="P13" s="60">
        <f t="shared" si="7"/>
        <v>58.333836693999999</v>
      </c>
    </row>
    <row r="14" spans="1:16" x14ac:dyDescent="0.25">
      <c r="A14" s="79">
        <v>41760</v>
      </c>
      <c r="B14" s="62">
        <v>4934.38</v>
      </c>
      <c r="C14" s="62">
        <v>3425</v>
      </c>
      <c r="D14" s="62">
        <v>0</v>
      </c>
      <c r="E14" s="62">
        <f t="shared" si="1"/>
        <v>484.34000000000015</v>
      </c>
      <c r="F14" s="62">
        <f t="shared" si="2"/>
        <v>356</v>
      </c>
      <c r="G14" s="62">
        <f t="shared" si="3"/>
        <v>128.34000000000015</v>
      </c>
      <c r="H14" s="62">
        <f>Table13[[#This Row],[Odpočet dodávka-180]]-D13</f>
        <v>0</v>
      </c>
      <c r="I14" s="62">
        <f t="shared" si="8"/>
        <v>15.62387096774194</v>
      </c>
      <c r="J14" s="62">
        <f t="shared" si="9"/>
        <v>11.483870967741936</v>
      </c>
      <c r="K14" s="62">
        <f t="shared" si="10"/>
        <v>4.140000000000005</v>
      </c>
      <c r="L14" s="62">
        <f t="shared" si="0"/>
        <v>33.93058400200001</v>
      </c>
      <c r="M14" s="62">
        <f t="shared" si="4"/>
        <v>17.463473199999999</v>
      </c>
      <c r="N14" s="62">
        <f>0.8*(L14+M14)+(0.15*G14)</f>
        <v>60.366245761600041</v>
      </c>
      <c r="P14" s="60">
        <f t="shared" si="7"/>
        <v>70.645057202000032</v>
      </c>
    </row>
    <row r="15" spans="1:16" x14ac:dyDescent="0.25">
      <c r="A15" s="79">
        <v>41791</v>
      </c>
      <c r="B15" s="62">
        <v>5407</v>
      </c>
      <c r="C15" s="62">
        <v>3887</v>
      </c>
      <c r="D15" s="62">
        <v>0</v>
      </c>
      <c r="E15" s="62">
        <f t="shared" si="1"/>
        <v>472.61999999999989</v>
      </c>
      <c r="F15" s="62">
        <f t="shared" si="2"/>
        <v>462</v>
      </c>
      <c r="G15" s="62">
        <f t="shared" si="3"/>
        <v>10.619999999999891</v>
      </c>
      <c r="H15" s="62">
        <f>Table13[[#This Row],[Odpočet dodávka-180]]-D14</f>
        <v>0</v>
      </c>
      <c r="I15" s="62">
        <f t="shared" si="8"/>
        <v>15.2458064516129</v>
      </c>
      <c r="J15" s="62">
        <f t="shared" si="9"/>
        <v>14.903225806451612</v>
      </c>
      <c r="K15" s="62">
        <f t="shared" si="10"/>
        <v>0.34258064516128678</v>
      </c>
      <c r="L15" s="62">
        <f t="shared" si="0"/>
        <v>33.109535885999996</v>
      </c>
      <c r="M15" s="62">
        <f t="shared" si="4"/>
        <v>22.663271399999999</v>
      </c>
      <c r="N15" s="62">
        <f t="shared" ref="N15:N78" si="11">0.8*(L15+M15)+(0.15*G15)</f>
        <v>46.211245828799981</v>
      </c>
      <c r="P15" s="60">
        <f t="shared" si="7"/>
        <v>57.365807285999978</v>
      </c>
    </row>
    <row r="16" spans="1:16" x14ac:dyDescent="0.25">
      <c r="A16" s="79">
        <v>41821</v>
      </c>
      <c r="B16" s="62">
        <v>6018.33</v>
      </c>
      <c r="C16" s="62">
        <v>4308</v>
      </c>
      <c r="D16" s="62">
        <v>0</v>
      </c>
      <c r="E16" s="62">
        <f t="shared" si="1"/>
        <v>611.32999999999993</v>
      </c>
      <c r="F16" s="62">
        <f t="shared" si="2"/>
        <v>421</v>
      </c>
      <c r="G16" s="62">
        <f t="shared" si="3"/>
        <v>190.32999999999993</v>
      </c>
      <c r="H16" s="62">
        <f>Table13[[#This Row],[Odpočet dodávka-180]]-D15</f>
        <v>0</v>
      </c>
      <c r="I16" s="62">
        <f t="shared" si="8"/>
        <v>19.72032258064516</v>
      </c>
      <c r="J16" s="62">
        <f t="shared" si="9"/>
        <v>13.580645161290322</v>
      </c>
      <c r="K16" s="62">
        <f t="shared" si="10"/>
        <v>6.139677419354836</v>
      </c>
      <c r="L16" s="62">
        <f t="shared" si="0"/>
        <v>42.826906548999993</v>
      </c>
      <c r="M16" s="62">
        <f t="shared" si="4"/>
        <v>20.652028699999999</v>
      </c>
      <c r="N16" s="62">
        <f t="shared" si="11"/>
        <v>79.33264819919998</v>
      </c>
      <c r="P16" s="60">
        <f t="shared" si="7"/>
        <v>92.028435248999983</v>
      </c>
    </row>
    <row r="17" spans="1:16" x14ac:dyDescent="0.25">
      <c r="A17" s="79">
        <v>41852</v>
      </c>
      <c r="B17" s="62">
        <v>6404.59</v>
      </c>
      <c r="C17" s="62">
        <v>4597</v>
      </c>
      <c r="D17" s="62">
        <v>0</v>
      </c>
      <c r="E17" s="62">
        <f t="shared" si="1"/>
        <v>386.26000000000022</v>
      </c>
      <c r="F17" s="62">
        <f t="shared" si="2"/>
        <v>289</v>
      </c>
      <c r="G17" s="62">
        <f t="shared" si="3"/>
        <v>97.260000000000218</v>
      </c>
      <c r="H17" s="62">
        <f>Table13[[#This Row],[Odpočet dodávka-180]]-D16</f>
        <v>0</v>
      </c>
      <c r="I17" s="62">
        <f t="shared" si="8"/>
        <v>12.460000000000006</v>
      </c>
      <c r="J17" s="62">
        <f t="shared" si="9"/>
        <v>9.32258064516129</v>
      </c>
      <c r="K17" s="62">
        <f t="shared" si="10"/>
        <v>3.1374193548387166</v>
      </c>
      <c r="L17" s="62">
        <f t="shared" si="0"/>
        <v>27.059560178000016</v>
      </c>
      <c r="M17" s="62">
        <f t="shared" si="4"/>
        <v>14.176808299999999</v>
      </c>
      <c r="N17" s="62">
        <f t="shared" si="11"/>
        <v>47.578094782400051</v>
      </c>
      <c r="O17" s="62"/>
      <c r="P17" s="60">
        <f t="shared" si="7"/>
        <v>55.825368478000051</v>
      </c>
    </row>
    <row r="18" spans="1:16" x14ac:dyDescent="0.25">
      <c r="A18" s="79">
        <v>41883</v>
      </c>
      <c r="B18" s="62">
        <v>6693.07</v>
      </c>
      <c r="C18" s="62">
        <v>4807</v>
      </c>
      <c r="D18" s="62">
        <v>0</v>
      </c>
      <c r="E18" s="62">
        <f t="shared" si="1"/>
        <v>288.47999999999956</v>
      </c>
      <c r="F18" s="62">
        <f t="shared" si="2"/>
        <v>210</v>
      </c>
      <c r="G18" s="62">
        <f t="shared" si="3"/>
        <v>78.479999999999563</v>
      </c>
      <c r="H18" s="62">
        <f>Table13[[#This Row],[Odpočet dodávka-180]]-D17</f>
        <v>0</v>
      </c>
      <c r="I18" s="62">
        <f t="shared" si="8"/>
        <v>9.3058064516128898</v>
      </c>
      <c r="J18" s="62">
        <f t="shared" si="9"/>
        <v>6.774193548387097</v>
      </c>
      <c r="K18" s="62">
        <f t="shared" si="10"/>
        <v>2.5316129032257924</v>
      </c>
      <c r="L18" s="62">
        <f t="shared" si="0"/>
        <v>20.20955294399997</v>
      </c>
      <c r="M18" s="62">
        <f t="shared" si="4"/>
        <v>10.301487</v>
      </c>
      <c r="N18" s="62">
        <f t="shared" si="11"/>
        <v>36.180831955199906</v>
      </c>
      <c r="P18" s="60">
        <f t="shared" si="7"/>
        <v>42.283039943999903</v>
      </c>
    </row>
    <row r="19" spans="1:16" x14ac:dyDescent="0.25">
      <c r="A19" s="79">
        <v>41913</v>
      </c>
      <c r="B19" s="62">
        <v>6879.19</v>
      </c>
      <c r="C19" s="62">
        <v>4914</v>
      </c>
      <c r="D19" s="62">
        <v>0</v>
      </c>
      <c r="E19" s="62">
        <f t="shared" si="1"/>
        <v>186.11999999999989</v>
      </c>
      <c r="F19" s="62">
        <f t="shared" si="2"/>
        <v>107</v>
      </c>
      <c r="G19" s="62">
        <f t="shared" si="3"/>
        <v>79.119999999999891</v>
      </c>
      <c r="H19" s="62">
        <f>Table13[[#This Row],[Odpočet dodávka-180]]-D18</f>
        <v>0</v>
      </c>
      <c r="I19" s="62">
        <f t="shared" si="8"/>
        <v>6.003870967741932</v>
      </c>
      <c r="J19" s="62">
        <f t="shared" si="9"/>
        <v>3.4516129032258065</v>
      </c>
      <c r="K19" s="62">
        <f t="shared" si="10"/>
        <v>2.5522580645161255</v>
      </c>
      <c r="L19" s="62">
        <f t="shared" si="0"/>
        <v>13.038692435999993</v>
      </c>
      <c r="M19" s="62">
        <f t="shared" si="4"/>
        <v>5.2488529000000002</v>
      </c>
      <c r="N19" s="62">
        <f t="shared" si="11"/>
        <v>26.498036268799979</v>
      </c>
      <c r="P19" s="60">
        <f t="shared" si="7"/>
        <v>30.155545335999975</v>
      </c>
    </row>
    <row r="20" spans="1:16" x14ac:dyDescent="0.25">
      <c r="A20" s="79">
        <v>41944</v>
      </c>
      <c r="B20" s="62">
        <v>6967.16</v>
      </c>
      <c r="C20" s="62">
        <v>4944</v>
      </c>
      <c r="D20" s="62">
        <v>0</v>
      </c>
      <c r="E20" s="62">
        <f t="shared" si="1"/>
        <v>87.970000000000255</v>
      </c>
      <c r="F20" s="62">
        <f t="shared" si="2"/>
        <v>30</v>
      </c>
      <c r="G20" s="62">
        <f t="shared" si="3"/>
        <v>57.970000000000255</v>
      </c>
      <c r="H20" s="62">
        <f>Table13[[#This Row],[Odpočet dodávka-180]]-D19</f>
        <v>0</v>
      </c>
      <c r="I20" s="62">
        <f t="shared" si="8"/>
        <v>2.8377419354838791</v>
      </c>
      <c r="J20" s="62">
        <f t="shared" si="9"/>
        <v>0.967741935483871</v>
      </c>
      <c r="K20" s="62">
        <f t="shared" si="10"/>
        <v>1.8700000000000083</v>
      </c>
      <c r="L20" s="62">
        <f t="shared" si="0"/>
        <v>6.1627647410000179</v>
      </c>
      <c r="M20" s="62">
        <f t="shared" si="4"/>
        <v>1.471641</v>
      </c>
      <c r="N20" s="62">
        <f t="shared" si="11"/>
        <v>14.803024592800053</v>
      </c>
      <c r="P20" s="60">
        <f t="shared" si="7"/>
        <v>16.329905741000054</v>
      </c>
    </row>
    <row r="21" spans="1:16" x14ac:dyDescent="0.25">
      <c r="A21" s="79">
        <v>41974</v>
      </c>
      <c r="B21" s="62">
        <v>7026.04</v>
      </c>
      <c r="C21" s="62">
        <v>4959</v>
      </c>
      <c r="D21" s="62">
        <v>0</v>
      </c>
      <c r="E21" s="62">
        <f t="shared" si="1"/>
        <v>58.880000000000109</v>
      </c>
      <c r="F21" s="62">
        <f t="shared" si="2"/>
        <v>15</v>
      </c>
      <c r="G21" s="62">
        <f t="shared" si="3"/>
        <v>43.880000000000109</v>
      </c>
      <c r="H21" s="62">
        <f>Table13[[#This Row],[Odpočet dodávka-180]]-D20</f>
        <v>0</v>
      </c>
      <c r="I21" s="62">
        <f t="shared" si="8"/>
        <v>1.899354838709681</v>
      </c>
      <c r="J21" s="62">
        <f t="shared" si="9"/>
        <v>0.4838709677419355</v>
      </c>
      <c r="K21" s="62">
        <f t="shared" si="10"/>
        <v>1.4154838709677455</v>
      </c>
      <c r="L21" s="62">
        <f t="shared" si="0"/>
        <v>4.1248560640000074</v>
      </c>
      <c r="M21" s="62">
        <f t="shared" si="4"/>
        <v>0.73582049999999999</v>
      </c>
      <c r="N21" s="62">
        <f t="shared" si="11"/>
        <v>10.470541251200022</v>
      </c>
      <c r="P21" s="60">
        <f t="shared" si="7"/>
        <v>11.442676564000024</v>
      </c>
    </row>
    <row r="22" spans="1:16" x14ac:dyDescent="0.25">
      <c r="A22" s="79">
        <v>42005</v>
      </c>
      <c r="B22" s="62">
        <v>7065</v>
      </c>
      <c r="C22" s="62">
        <v>4969</v>
      </c>
      <c r="D22" s="62">
        <v>0</v>
      </c>
      <c r="E22" s="62">
        <f t="shared" si="1"/>
        <v>38.960000000000036</v>
      </c>
      <c r="F22" s="62">
        <f t="shared" si="2"/>
        <v>10</v>
      </c>
      <c r="G22" s="62">
        <f t="shared" si="3"/>
        <v>28.960000000000036</v>
      </c>
      <c r="H22" s="62">
        <f>Table13[[#This Row],[Odpočet dodávka-180]]-D21</f>
        <v>0</v>
      </c>
      <c r="I22" s="62">
        <f t="shared" si="8"/>
        <v>1.2567741935483883</v>
      </c>
      <c r="J22" s="62">
        <f t="shared" si="9"/>
        <v>0.32258064516129031</v>
      </c>
      <c r="K22" s="62">
        <f t="shared" si="10"/>
        <v>0.93419354838709789</v>
      </c>
      <c r="L22" s="62">
        <f t="shared" si="0"/>
        <v>2.7293544880000025</v>
      </c>
      <c r="M22" s="62">
        <f t="shared" si="4"/>
        <v>0.49054700000000001</v>
      </c>
      <c r="N22" s="62">
        <f t="shared" si="11"/>
        <v>6.9199211904000073</v>
      </c>
      <c r="P22" s="60">
        <f t="shared" si="7"/>
        <v>7.5639014880000079</v>
      </c>
    </row>
    <row r="23" spans="1:16" x14ac:dyDescent="0.25">
      <c r="A23" s="79">
        <v>42036</v>
      </c>
      <c r="B23" s="62">
        <v>7123.63</v>
      </c>
      <c r="C23" s="62">
        <v>4992</v>
      </c>
      <c r="D23" s="62">
        <v>0</v>
      </c>
      <c r="E23" s="62">
        <f t="shared" si="1"/>
        <v>58.630000000000109</v>
      </c>
      <c r="F23" s="62">
        <f t="shared" si="2"/>
        <v>23</v>
      </c>
      <c r="G23" s="62">
        <f t="shared" si="3"/>
        <v>35.630000000000109</v>
      </c>
      <c r="H23" s="62">
        <f>Table13[[#This Row],[Odpočet dodávka-180]]-D22</f>
        <v>0</v>
      </c>
      <c r="I23" s="62">
        <f t="shared" si="8"/>
        <v>1.8912903225806488</v>
      </c>
      <c r="J23" s="62">
        <f t="shared" si="9"/>
        <v>0.74193548387096775</v>
      </c>
      <c r="K23" s="62">
        <f t="shared" si="10"/>
        <v>1.149354838709681</v>
      </c>
      <c r="L23" s="62">
        <f t="shared" si="0"/>
        <v>4.1073422390000074</v>
      </c>
      <c r="M23" s="62">
        <f t="shared" si="4"/>
        <v>1.1282581</v>
      </c>
      <c r="N23" s="62">
        <f t="shared" si="11"/>
        <v>9.5329802712000209</v>
      </c>
      <c r="P23" s="60">
        <f t="shared" si="7"/>
        <v>10.580100339000023</v>
      </c>
    </row>
    <row r="24" spans="1:16" x14ac:dyDescent="0.25">
      <c r="A24" s="79">
        <v>42064</v>
      </c>
      <c r="B24" s="62">
        <v>7390.57</v>
      </c>
      <c r="C24" s="62">
        <v>5157</v>
      </c>
      <c r="D24" s="62">
        <v>0</v>
      </c>
      <c r="E24" s="62">
        <f t="shared" si="1"/>
        <v>266.9399999999996</v>
      </c>
      <c r="F24" s="62">
        <f t="shared" si="2"/>
        <v>165</v>
      </c>
      <c r="G24" s="62">
        <f t="shared" si="3"/>
        <v>101.9399999999996</v>
      </c>
      <c r="H24" s="62">
        <f>Table13[[#This Row],[Odpočet dodávka-180]]-D23</f>
        <v>0</v>
      </c>
      <c r="I24" s="62">
        <f t="shared" si="8"/>
        <v>8.6109677419354718</v>
      </c>
      <c r="J24" s="62">
        <f t="shared" si="9"/>
        <v>5.32258064516129</v>
      </c>
      <c r="K24" s="62">
        <f t="shared" si="10"/>
        <v>3.2883870967741808</v>
      </c>
      <c r="L24" s="62">
        <f t="shared" si="0"/>
        <v>18.700561781999973</v>
      </c>
      <c r="M24" s="62">
        <f t="shared" si="4"/>
        <v>8.0940255000000008</v>
      </c>
      <c r="N24" s="62">
        <f t="shared" si="11"/>
        <v>36.72666982559992</v>
      </c>
      <c r="P24" s="60">
        <f t="shared" si="7"/>
        <v>42.085587281999914</v>
      </c>
    </row>
    <row r="25" spans="1:16" x14ac:dyDescent="0.25">
      <c r="A25" s="79">
        <v>42095</v>
      </c>
      <c r="B25" s="62">
        <v>7815.49</v>
      </c>
      <c r="C25" s="62">
        <v>5464</v>
      </c>
      <c r="D25" s="62">
        <v>0</v>
      </c>
      <c r="E25" s="62">
        <f t="shared" si="1"/>
        <v>424.92000000000007</v>
      </c>
      <c r="F25" s="62">
        <f t="shared" si="2"/>
        <v>307</v>
      </c>
      <c r="G25" s="62">
        <f t="shared" si="3"/>
        <v>117.92000000000007</v>
      </c>
      <c r="H25" s="62">
        <f>Table13[[#This Row],[Odpočet dodávka-180]]-D24</f>
        <v>0</v>
      </c>
      <c r="I25" s="62">
        <f t="shared" si="8"/>
        <v>13.70709677419355</v>
      </c>
      <c r="J25" s="62">
        <f t="shared" si="9"/>
        <v>9.9032258064516121</v>
      </c>
      <c r="K25" s="62">
        <f t="shared" si="10"/>
        <v>3.803870967741938</v>
      </c>
      <c r="L25" s="62">
        <f t="shared" si="0"/>
        <v>29.767898076000005</v>
      </c>
      <c r="M25" s="62">
        <f t="shared" si="4"/>
        <v>15.0597929</v>
      </c>
      <c r="N25" s="62">
        <f t="shared" si="11"/>
        <v>53.550152780800019</v>
      </c>
      <c r="P25" s="60">
        <f t="shared" si="7"/>
        <v>62.515690976000016</v>
      </c>
    </row>
    <row r="26" spans="1:16" x14ac:dyDescent="0.25">
      <c r="A26" s="79">
        <v>42125</v>
      </c>
      <c r="B26" s="62">
        <v>8250.2900000000009</v>
      </c>
      <c r="C26" s="62">
        <v>5789</v>
      </c>
      <c r="D26" s="62">
        <v>0</v>
      </c>
      <c r="E26" s="62">
        <f t="shared" si="1"/>
        <v>434.80000000000109</v>
      </c>
      <c r="F26" s="62">
        <f t="shared" si="2"/>
        <v>325</v>
      </c>
      <c r="G26" s="62">
        <f t="shared" si="3"/>
        <v>109.80000000000109</v>
      </c>
      <c r="H26" s="62">
        <f>Table13[[#This Row],[Odpočet dodávka-180]]-D25</f>
        <v>0</v>
      </c>
      <c r="I26" s="62">
        <f t="shared" si="8"/>
        <v>14.025806451612938</v>
      </c>
      <c r="J26" s="62">
        <f t="shared" si="9"/>
        <v>10.483870967741936</v>
      </c>
      <c r="K26" s="62">
        <f t="shared" si="10"/>
        <v>3.5419354838710029</v>
      </c>
      <c r="L26" s="62">
        <f t="shared" si="0"/>
        <v>30.460044440000075</v>
      </c>
      <c r="M26" s="62">
        <f t="shared" si="4"/>
        <v>15.9427775</v>
      </c>
      <c r="N26" s="62">
        <f t="shared" si="11"/>
        <v>53.59225755200022</v>
      </c>
      <c r="P26" s="60">
        <f t="shared" si="7"/>
        <v>62.872821940000236</v>
      </c>
    </row>
    <row r="27" spans="1:16" x14ac:dyDescent="0.25">
      <c r="A27" s="79">
        <v>42156</v>
      </c>
      <c r="B27" s="62">
        <v>8740.5300000000007</v>
      </c>
      <c r="C27" s="62">
        <v>6205</v>
      </c>
      <c r="D27" s="62">
        <v>0</v>
      </c>
      <c r="E27" s="62">
        <f t="shared" si="1"/>
        <v>490.23999999999978</v>
      </c>
      <c r="F27" s="62">
        <f t="shared" si="2"/>
        <v>416</v>
      </c>
      <c r="G27" s="62">
        <f t="shared" si="3"/>
        <v>74.239999999999782</v>
      </c>
      <c r="H27" s="62">
        <f>Table13[[#This Row],[Odpočet dodávka-180]]-D26</f>
        <v>0</v>
      </c>
      <c r="I27" s="62">
        <f t="shared" si="8"/>
        <v>15.81419354838709</v>
      </c>
      <c r="J27" s="62">
        <f t="shared" si="9"/>
        <v>13.419354838709678</v>
      </c>
      <c r="K27" s="62">
        <f t="shared" si="10"/>
        <v>2.3948387096774124</v>
      </c>
      <c r="L27" s="62">
        <f t="shared" si="0"/>
        <v>34.343910271999988</v>
      </c>
      <c r="M27" s="62">
        <f t="shared" si="4"/>
        <v>20.406755199999999</v>
      </c>
      <c r="N27" s="62">
        <f t="shared" si="11"/>
        <v>54.93653237759996</v>
      </c>
      <c r="P27" s="60">
        <f t="shared" si="7"/>
        <v>65.886665471999947</v>
      </c>
    </row>
    <row r="28" spans="1:16" x14ac:dyDescent="0.25">
      <c r="A28" s="79">
        <v>42186</v>
      </c>
      <c r="B28" s="62">
        <v>9283.6200000000008</v>
      </c>
      <c r="C28" s="62">
        <v>6668</v>
      </c>
      <c r="D28" s="62">
        <v>0</v>
      </c>
      <c r="E28" s="62">
        <f t="shared" si="1"/>
        <v>543.09000000000015</v>
      </c>
      <c r="F28" s="62">
        <f t="shared" si="2"/>
        <v>463</v>
      </c>
      <c r="G28" s="62">
        <f t="shared" si="3"/>
        <v>80.090000000000146</v>
      </c>
      <c r="H28" s="62">
        <f>Table13[[#This Row],[Odpočet dodávka-180]]-D27</f>
        <v>0</v>
      </c>
      <c r="I28" s="62">
        <f t="shared" si="8"/>
        <v>17.51903225806452</v>
      </c>
      <c r="J28" s="62">
        <f t="shared" si="9"/>
        <v>14.935483870967742</v>
      </c>
      <c r="K28" s="62">
        <f t="shared" si="10"/>
        <v>2.583548387096779</v>
      </c>
      <c r="L28" s="62">
        <f t="shared" si="0"/>
        <v>38.046332877000012</v>
      </c>
      <c r="M28" s="62">
        <f t="shared" si="4"/>
        <v>22.712326099999999</v>
      </c>
      <c r="N28" s="62">
        <f t="shared" si="11"/>
        <v>60.620427181600036</v>
      </c>
      <c r="P28" s="60">
        <f t="shared" si="7"/>
        <v>72.772158977000032</v>
      </c>
    </row>
    <row r="29" spans="1:16" x14ac:dyDescent="0.25">
      <c r="A29" s="79">
        <v>42217</v>
      </c>
      <c r="B29" s="62">
        <v>9750.9</v>
      </c>
      <c r="C29" s="62">
        <v>7049</v>
      </c>
      <c r="D29" s="62">
        <v>0</v>
      </c>
      <c r="E29" s="62">
        <f t="shared" si="1"/>
        <v>467.27999999999884</v>
      </c>
      <c r="F29" s="62">
        <f t="shared" si="2"/>
        <v>381</v>
      </c>
      <c r="G29" s="62">
        <f t="shared" si="3"/>
        <v>86.279999999998836</v>
      </c>
      <c r="H29" s="62">
        <f>Table13[[#This Row],[Odpočet dodávka-180]]-D28</f>
        <v>0</v>
      </c>
      <c r="I29" s="62">
        <f t="shared" si="8"/>
        <v>15.073548387096737</v>
      </c>
      <c r="J29" s="62">
        <f t="shared" si="9"/>
        <v>12.290322580645162</v>
      </c>
      <c r="K29" s="62">
        <f t="shared" si="10"/>
        <v>2.7832258064515751</v>
      </c>
      <c r="L29" s="62">
        <f t="shared" si="0"/>
        <v>32.735440583999917</v>
      </c>
      <c r="M29" s="62">
        <f t="shared" si="4"/>
        <v>18.689840700000001</v>
      </c>
      <c r="N29" s="62">
        <f t="shared" si="11"/>
        <v>54.082225027199762</v>
      </c>
      <c r="P29" s="60">
        <f t="shared" si="7"/>
        <v>64.367281283999745</v>
      </c>
    </row>
    <row r="30" spans="1:16" x14ac:dyDescent="0.25">
      <c r="A30" s="79">
        <v>42248</v>
      </c>
      <c r="B30" s="62">
        <v>10041.32</v>
      </c>
      <c r="C30" s="62">
        <v>7272</v>
      </c>
      <c r="D30" s="62">
        <v>0</v>
      </c>
      <c r="E30" s="62">
        <f t="shared" si="1"/>
        <v>290.42000000000007</v>
      </c>
      <c r="F30" s="62">
        <f t="shared" si="2"/>
        <v>223</v>
      </c>
      <c r="G30" s="62">
        <f t="shared" si="3"/>
        <v>67.420000000000073</v>
      </c>
      <c r="H30" s="62">
        <f>Table13[[#This Row],[Odpočet dodávka-180]]-D29</f>
        <v>0</v>
      </c>
      <c r="I30" s="62">
        <f t="shared" si="8"/>
        <v>9.368387096774196</v>
      </c>
      <c r="J30" s="62">
        <f t="shared" si="9"/>
        <v>7.193548387096774</v>
      </c>
      <c r="K30" s="62">
        <f t="shared" si="10"/>
        <v>2.1748387096774215</v>
      </c>
      <c r="L30" s="62">
        <f t="shared" si="0"/>
        <v>20.345460226000004</v>
      </c>
      <c r="M30" s="62">
        <f t="shared" si="4"/>
        <v>10.9391981</v>
      </c>
      <c r="N30" s="62">
        <f t="shared" si="11"/>
        <v>35.140726660800013</v>
      </c>
      <c r="P30" s="60">
        <f t="shared" si="7"/>
        <v>41.397658326000013</v>
      </c>
    </row>
    <row r="31" spans="1:16" x14ac:dyDescent="0.25">
      <c r="A31" s="79">
        <v>42278</v>
      </c>
      <c r="B31" s="62">
        <v>10203.43</v>
      </c>
      <c r="C31" s="62">
        <v>7364</v>
      </c>
      <c r="D31" s="62">
        <v>0</v>
      </c>
      <c r="E31" s="62">
        <f t="shared" si="1"/>
        <v>162.11000000000058</v>
      </c>
      <c r="F31" s="62">
        <f t="shared" si="2"/>
        <v>92</v>
      </c>
      <c r="G31" s="62">
        <f t="shared" si="3"/>
        <v>70.110000000000582</v>
      </c>
      <c r="H31" s="62">
        <f>Table13[[#This Row],[Odpočet dodávka-180]]-D30</f>
        <v>0</v>
      </c>
      <c r="I31" s="62">
        <f t="shared" si="8"/>
        <v>5.2293548387096962</v>
      </c>
      <c r="J31" s="62">
        <f t="shared" si="9"/>
        <v>2.967741935483871</v>
      </c>
      <c r="K31" s="62">
        <f t="shared" si="10"/>
        <v>2.2616129032258252</v>
      </c>
      <c r="L31" s="62">
        <f t="shared" si="0"/>
        <v>11.356664683000041</v>
      </c>
      <c r="M31" s="62">
        <f t="shared" si="4"/>
        <v>4.5130324000000002</v>
      </c>
      <c r="N31" s="62">
        <f t="shared" si="11"/>
        <v>23.21225766640012</v>
      </c>
      <c r="P31" s="60">
        <f t="shared" si="7"/>
        <v>26.386197083000127</v>
      </c>
    </row>
    <row r="32" spans="1:16" x14ac:dyDescent="0.25">
      <c r="A32" s="79">
        <v>42309</v>
      </c>
      <c r="B32" s="62">
        <v>10307.799999999999</v>
      </c>
      <c r="C32" s="62">
        <v>7415</v>
      </c>
      <c r="D32" s="62">
        <v>0</v>
      </c>
      <c r="E32" s="62">
        <f t="shared" si="1"/>
        <v>104.36999999999898</v>
      </c>
      <c r="F32" s="62">
        <f t="shared" si="2"/>
        <v>51</v>
      </c>
      <c r="G32" s="62">
        <f t="shared" si="3"/>
        <v>53.369999999998981</v>
      </c>
      <c r="H32" s="62">
        <f>Table13[[#This Row],[Odpočet dodávka-180]]-D31</f>
        <v>0</v>
      </c>
      <c r="I32" s="62">
        <f t="shared" si="8"/>
        <v>3.3667741935483542</v>
      </c>
      <c r="J32" s="62">
        <f t="shared" si="9"/>
        <v>1.6451612903225807</v>
      </c>
      <c r="K32" s="62">
        <f t="shared" si="10"/>
        <v>1.7216129032257736</v>
      </c>
      <c r="L32" s="62">
        <f t="shared" si="0"/>
        <v>7.311671660999929</v>
      </c>
      <c r="M32" s="62">
        <f t="shared" si="4"/>
        <v>2.5017896999999998</v>
      </c>
      <c r="N32" s="62">
        <f t="shared" si="11"/>
        <v>15.85626908879979</v>
      </c>
      <c r="P32" s="60">
        <f t="shared" si="7"/>
        <v>17.818961360999776</v>
      </c>
    </row>
    <row r="33" spans="1:16" x14ac:dyDescent="0.25">
      <c r="A33" s="79">
        <v>42339</v>
      </c>
      <c r="B33" s="62">
        <v>10358.709999999999</v>
      </c>
      <c r="C33" s="62">
        <v>7427</v>
      </c>
      <c r="D33" s="62">
        <v>0</v>
      </c>
      <c r="E33" s="62">
        <f t="shared" si="1"/>
        <v>50.909999999999854</v>
      </c>
      <c r="F33" s="62">
        <f t="shared" si="2"/>
        <v>12</v>
      </c>
      <c r="G33" s="62">
        <f t="shared" si="3"/>
        <v>38.909999999999854</v>
      </c>
      <c r="H33" s="62">
        <f>Table13[[#This Row],[Odpočet dodávka-180]]-D32</f>
        <v>0</v>
      </c>
      <c r="I33" s="62">
        <f t="shared" si="8"/>
        <v>1.6422580645161244</v>
      </c>
      <c r="J33" s="62">
        <f t="shared" si="9"/>
        <v>0.38709677419354838</v>
      </c>
      <c r="K33" s="62">
        <f t="shared" si="10"/>
        <v>1.255161290322576</v>
      </c>
      <c r="L33" s="62">
        <f t="shared" si="0"/>
        <v>3.5665153229999897</v>
      </c>
      <c r="M33" s="62">
        <f t="shared" si="4"/>
        <v>0.58865639999999997</v>
      </c>
      <c r="N33" s="62">
        <f t="shared" si="11"/>
        <v>9.1606373783999704</v>
      </c>
      <c r="P33" s="60">
        <f t="shared" si="7"/>
        <v>9.9916717229999676</v>
      </c>
    </row>
    <row r="34" spans="1:16" x14ac:dyDescent="0.25">
      <c r="A34" s="79">
        <v>42370</v>
      </c>
      <c r="B34" s="62">
        <v>10405.98</v>
      </c>
      <c r="C34" s="62">
        <v>7440</v>
      </c>
      <c r="D34" s="62">
        <v>0</v>
      </c>
      <c r="E34" s="62">
        <f t="shared" si="1"/>
        <v>47.270000000000437</v>
      </c>
      <c r="F34" s="62">
        <f t="shared" si="2"/>
        <v>13</v>
      </c>
      <c r="G34" s="62">
        <f t="shared" si="3"/>
        <v>34.270000000000437</v>
      </c>
      <c r="H34" s="62">
        <f>Table13[[#This Row],[Odpočet dodávka-180]]-D33</f>
        <v>0</v>
      </c>
      <c r="I34" s="62">
        <f t="shared" si="8"/>
        <v>1.5248387096774334</v>
      </c>
      <c r="J34" s="62">
        <f t="shared" si="9"/>
        <v>0.41935483870967744</v>
      </c>
      <c r="K34" s="62">
        <f t="shared" si="10"/>
        <v>1.1054838709677559</v>
      </c>
      <c r="L34" s="62">
        <f t="shared" si="0"/>
        <v>3.3115140310000308</v>
      </c>
      <c r="M34" s="62">
        <f t="shared" si="4"/>
        <v>0.63771109999999998</v>
      </c>
      <c r="N34" s="62">
        <f t="shared" si="11"/>
        <v>8.2998801048000903</v>
      </c>
      <c r="P34" s="60">
        <f t="shared" si="7"/>
        <v>9.0897251310000957</v>
      </c>
    </row>
    <row r="35" spans="1:16" ht="14.5" x14ac:dyDescent="0.35">
      <c r="A35" s="79">
        <v>42401</v>
      </c>
      <c r="B35" s="62">
        <v>10504.83</v>
      </c>
      <c r="C35" s="62">
        <v>7478</v>
      </c>
      <c r="D35" s="69">
        <v>8252</v>
      </c>
      <c r="E35" s="62">
        <f t="shared" ref="E35:E66" si="12">B35-B34</f>
        <v>98.850000000000364</v>
      </c>
      <c r="F35" s="62">
        <f t="shared" ref="F35:F66" si="13">C35-C34</f>
        <v>38</v>
      </c>
      <c r="G35" s="62">
        <f t="shared" si="3"/>
        <v>60.850000000000364</v>
      </c>
      <c r="H35" s="62">
        <v>0</v>
      </c>
      <c r="I35" s="62">
        <f t="shared" si="8"/>
        <v>3.1887096774193666</v>
      </c>
      <c r="J35" s="62">
        <f t="shared" si="9"/>
        <v>1.2258064516129032</v>
      </c>
      <c r="K35" s="62">
        <f t="shared" si="10"/>
        <v>1.9629032258064634</v>
      </c>
      <c r="L35" s="62">
        <f t="shared" si="0"/>
        <v>6.9249664050000259</v>
      </c>
      <c r="M35" s="62">
        <f t="shared" si="4"/>
        <v>1.8640786</v>
      </c>
      <c r="N35" s="62">
        <f t="shared" si="11"/>
        <v>16.158736004000076</v>
      </c>
      <c r="P35" s="60">
        <f t="shared" si="7"/>
        <v>17.916545005000081</v>
      </c>
    </row>
    <row r="36" spans="1:16" ht="14.5" x14ac:dyDescent="0.35">
      <c r="A36" s="79">
        <v>42430</v>
      </c>
      <c r="B36" s="62">
        <v>10747.83</v>
      </c>
      <c r="C36" s="62">
        <v>7622</v>
      </c>
      <c r="D36" s="69">
        <v>8468</v>
      </c>
      <c r="E36" s="62">
        <f t="shared" si="12"/>
        <v>243</v>
      </c>
      <c r="F36" s="62">
        <f t="shared" si="13"/>
        <v>144</v>
      </c>
      <c r="G36" s="62">
        <f t="shared" si="3"/>
        <v>99</v>
      </c>
      <c r="H36" s="62">
        <f>Table13[[#This Row],[Odpočet dodávka-180]]-D35</f>
        <v>216</v>
      </c>
      <c r="I36" s="62">
        <f t="shared" si="8"/>
        <v>7.838709677419355</v>
      </c>
      <c r="J36" s="62">
        <f t="shared" si="9"/>
        <v>4.645161290322581</v>
      </c>
      <c r="K36" s="62">
        <f t="shared" si="10"/>
        <v>3.193548387096774</v>
      </c>
      <c r="L36" s="62">
        <f t="shared" si="0"/>
        <v>17.023437900000001</v>
      </c>
      <c r="M36" s="62">
        <f t="shared" si="4"/>
        <v>7.0638768000000001</v>
      </c>
      <c r="N36" s="62">
        <f t="shared" si="11"/>
        <v>34.119851760000003</v>
      </c>
      <c r="P36" s="60">
        <f t="shared" si="7"/>
        <v>38.937314700000002</v>
      </c>
    </row>
    <row r="37" spans="1:16" ht="14.5" x14ac:dyDescent="0.35">
      <c r="A37" s="79">
        <v>42461</v>
      </c>
      <c r="B37" s="62">
        <v>11128.6</v>
      </c>
      <c r="C37" s="62">
        <v>7888</v>
      </c>
      <c r="D37" s="69">
        <v>8633</v>
      </c>
      <c r="E37" s="62">
        <f t="shared" si="12"/>
        <v>380.77000000000044</v>
      </c>
      <c r="F37" s="62">
        <f t="shared" si="13"/>
        <v>266</v>
      </c>
      <c r="G37" s="62">
        <f t="shared" si="3"/>
        <v>114.77000000000044</v>
      </c>
      <c r="H37" s="62">
        <f>Table13[[#This Row],[Odpočet dodávka-180]]-D36</f>
        <v>165</v>
      </c>
      <c r="I37" s="62">
        <f t="shared" si="8"/>
        <v>12.282903225806466</v>
      </c>
      <c r="J37" s="62">
        <f t="shared" si="9"/>
        <v>8.5806451612903221</v>
      </c>
      <c r="K37" s="62">
        <f t="shared" si="10"/>
        <v>3.7022580645161431</v>
      </c>
      <c r="L37" s="62">
        <f t="shared" si="0"/>
        <v>26.674956581000032</v>
      </c>
      <c r="M37" s="62">
        <f t="shared" si="4"/>
        <v>13.048550199999999</v>
      </c>
      <c r="N37" s="62">
        <f t="shared" si="11"/>
        <v>48.994305424800089</v>
      </c>
      <c r="P37" s="60">
        <f t="shared" si="7"/>
        <v>56.939006781000103</v>
      </c>
    </row>
    <row r="38" spans="1:16" ht="14.5" x14ac:dyDescent="0.35">
      <c r="A38" s="79">
        <v>42491</v>
      </c>
      <c r="B38" s="62">
        <v>11592.61</v>
      </c>
      <c r="C38" s="62">
        <v>8254</v>
      </c>
      <c r="D38" s="69">
        <v>8782</v>
      </c>
      <c r="E38" s="62">
        <f t="shared" si="12"/>
        <v>464.01000000000022</v>
      </c>
      <c r="F38" s="62">
        <f t="shared" si="13"/>
        <v>366</v>
      </c>
      <c r="G38" s="62">
        <f t="shared" si="3"/>
        <v>98.010000000000218</v>
      </c>
      <c r="H38" s="62">
        <f>Table13[[#This Row],[Odpočet dodávka-180]]-D37</f>
        <v>149</v>
      </c>
      <c r="I38" s="62">
        <f t="shared" si="8"/>
        <v>14.96806451612904</v>
      </c>
      <c r="J38" s="62">
        <f t="shared" si="9"/>
        <v>11.806451612903226</v>
      </c>
      <c r="K38" s="62">
        <f t="shared" si="10"/>
        <v>3.1616129032258136</v>
      </c>
      <c r="L38" s="62">
        <f t="shared" si="0"/>
        <v>32.506359753000012</v>
      </c>
      <c r="M38" s="62">
        <f t="shared" si="4"/>
        <v>17.954020199999999</v>
      </c>
      <c r="N38" s="62">
        <f t="shared" si="11"/>
        <v>55.069803962400044</v>
      </c>
      <c r="P38" s="60">
        <f t="shared" si="7"/>
        <v>65.161879953000039</v>
      </c>
    </row>
    <row r="39" spans="1:16" ht="14.5" x14ac:dyDescent="0.35">
      <c r="A39" s="79">
        <v>42522</v>
      </c>
      <c r="B39" s="62">
        <v>12080.47</v>
      </c>
      <c r="C39" s="62">
        <v>8636</v>
      </c>
      <c r="D39" s="69">
        <v>8913</v>
      </c>
      <c r="E39" s="62">
        <f t="shared" si="12"/>
        <v>487.85999999999876</v>
      </c>
      <c r="F39" s="62">
        <f t="shared" si="13"/>
        <v>382</v>
      </c>
      <c r="G39" s="62">
        <f t="shared" si="3"/>
        <v>105.85999999999876</v>
      </c>
      <c r="H39" s="62">
        <f>Table13[[#This Row],[Odpočet dodávka-180]]-D38</f>
        <v>131</v>
      </c>
      <c r="I39" s="62">
        <f t="shared" si="8"/>
        <v>15.73741935483867</v>
      </c>
      <c r="J39" s="62">
        <f t="shared" si="9"/>
        <v>12.32258064516129</v>
      </c>
      <c r="K39" s="62">
        <f t="shared" si="10"/>
        <v>3.4148387096773796</v>
      </c>
      <c r="L39" s="62">
        <f t="shared" si="0"/>
        <v>34.177178657999917</v>
      </c>
      <c r="M39" s="62">
        <f t="shared" si="4"/>
        <v>18.738895400000001</v>
      </c>
      <c r="N39" s="62">
        <f t="shared" si="11"/>
        <v>58.211859246399754</v>
      </c>
      <c r="P39" s="60">
        <f t="shared" si="7"/>
        <v>68.795074057999727</v>
      </c>
    </row>
    <row r="40" spans="1:16" ht="14.5" x14ac:dyDescent="0.35">
      <c r="A40" s="79">
        <v>42552</v>
      </c>
      <c r="B40" s="62">
        <v>12556.75</v>
      </c>
      <c r="C40" s="62">
        <v>9015</v>
      </c>
      <c r="D40" s="69">
        <v>9042</v>
      </c>
      <c r="E40" s="62">
        <f t="shared" si="12"/>
        <v>476.28000000000065</v>
      </c>
      <c r="F40" s="62">
        <f t="shared" si="13"/>
        <v>379</v>
      </c>
      <c r="G40" s="62">
        <f t="shared" si="3"/>
        <v>97.280000000000655</v>
      </c>
      <c r="H40" s="62">
        <f>Table13[[#This Row],[Odpočet dodávka-180]]-D39</f>
        <v>129</v>
      </c>
      <c r="I40" s="62">
        <f t="shared" si="8"/>
        <v>15.363870967741956</v>
      </c>
      <c r="J40" s="62">
        <f t="shared" si="9"/>
        <v>12.225806451612904</v>
      </c>
      <c r="K40" s="62">
        <f t="shared" si="10"/>
        <v>3.1380645161290532</v>
      </c>
      <c r="L40" s="62">
        <f t="shared" si="0"/>
        <v>33.365938284000045</v>
      </c>
      <c r="M40" s="62">
        <f t="shared" si="4"/>
        <v>18.591731299999999</v>
      </c>
      <c r="N40" s="62">
        <f t="shared" si="11"/>
        <v>56.158135667200135</v>
      </c>
      <c r="O40" s="62"/>
      <c r="P40" s="60">
        <f t="shared" si="7"/>
        <v>66.549669584000142</v>
      </c>
    </row>
    <row r="41" spans="1:16" ht="14.5" x14ac:dyDescent="0.35">
      <c r="A41" s="79">
        <v>42583</v>
      </c>
      <c r="B41" s="62">
        <v>12982.49</v>
      </c>
      <c r="C41" s="62">
        <v>9357</v>
      </c>
      <c r="D41" s="69">
        <v>9151</v>
      </c>
      <c r="E41" s="62">
        <f t="shared" si="12"/>
        <v>425.73999999999978</v>
      </c>
      <c r="F41" s="62">
        <f t="shared" si="13"/>
        <v>342</v>
      </c>
      <c r="G41" s="62">
        <f t="shared" si="3"/>
        <v>83.739999999999782</v>
      </c>
      <c r="H41" s="62">
        <f>Table13[[#This Row],[Odpočet dodávka-180]]-D40</f>
        <v>109</v>
      </c>
      <c r="I41" s="62">
        <f t="shared" ref="I41:I72" si="14">E41/31</f>
        <v>13.733548387096768</v>
      </c>
      <c r="J41" s="62">
        <f t="shared" ref="J41:J72" si="15">F41/31</f>
        <v>11.03225806451613</v>
      </c>
      <c r="K41" s="62">
        <f t="shared" ref="K41:K72" si="16">G41/31</f>
        <v>2.7012903225806379</v>
      </c>
      <c r="L41" s="62">
        <f t="shared" si="0"/>
        <v>29.825343421999985</v>
      </c>
      <c r="M41" s="62">
        <f t="shared" si="4"/>
        <v>16.776707399999999</v>
      </c>
      <c r="N41" s="62">
        <f t="shared" si="11"/>
        <v>49.842640657599951</v>
      </c>
      <c r="P41" s="60">
        <f t="shared" si="7"/>
        <v>59.163050821999946</v>
      </c>
    </row>
    <row r="42" spans="1:16" ht="14.5" x14ac:dyDescent="0.35">
      <c r="A42" s="79">
        <v>42614</v>
      </c>
      <c r="B42" s="62">
        <v>13324.64</v>
      </c>
      <c r="C42" s="62">
        <v>9608</v>
      </c>
      <c r="D42" s="69">
        <v>9306</v>
      </c>
      <c r="E42" s="62">
        <f t="shared" si="12"/>
        <v>342.14999999999964</v>
      </c>
      <c r="F42" s="62">
        <f t="shared" si="13"/>
        <v>251</v>
      </c>
      <c r="G42" s="62">
        <f t="shared" si="3"/>
        <v>91.149999999999636</v>
      </c>
      <c r="H42" s="62">
        <f>Table13[[#This Row],[Odpočet dodávka-180]]-D41</f>
        <v>155</v>
      </c>
      <c r="I42" s="62">
        <f t="shared" si="14"/>
        <v>11.037096774193536</v>
      </c>
      <c r="J42" s="62">
        <f t="shared" si="15"/>
        <v>8.0967741935483879</v>
      </c>
      <c r="K42" s="62">
        <f t="shared" si="16"/>
        <v>2.9403225806451494</v>
      </c>
      <c r="L42" s="62">
        <f t="shared" si="0"/>
        <v>23.969420894999974</v>
      </c>
      <c r="M42" s="62">
        <f t="shared" si="4"/>
        <v>12.3127297</v>
      </c>
      <c r="N42" s="62">
        <f t="shared" si="11"/>
        <v>42.698220475999925</v>
      </c>
      <c r="P42" s="60">
        <f t="shared" si="7"/>
        <v>49.954650594999919</v>
      </c>
    </row>
    <row r="43" spans="1:16" ht="14.5" x14ac:dyDescent="0.35">
      <c r="A43" s="79">
        <v>42644</v>
      </c>
      <c r="B43" s="62">
        <v>13466.79</v>
      </c>
      <c r="C43" s="62">
        <v>9672</v>
      </c>
      <c r="D43" s="69">
        <v>9552</v>
      </c>
      <c r="E43" s="62">
        <f t="shared" si="12"/>
        <v>142.15000000000146</v>
      </c>
      <c r="F43" s="62">
        <f t="shared" si="13"/>
        <v>64</v>
      </c>
      <c r="G43" s="62">
        <f t="shared" si="3"/>
        <v>78.150000000001455</v>
      </c>
      <c r="H43" s="62">
        <f>Table13[[#This Row],[Odpočet dodávka-180]]-D42</f>
        <v>246</v>
      </c>
      <c r="I43" s="62">
        <f t="shared" si="14"/>
        <v>4.5854838709677885</v>
      </c>
      <c r="J43" s="62">
        <f t="shared" si="15"/>
        <v>2.064516129032258</v>
      </c>
      <c r="K43" s="62">
        <f t="shared" si="16"/>
        <v>2.520967741935531</v>
      </c>
      <c r="L43" s="62">
        <f t="shared" si="0"/>
        <v>9.9583608950001015</v>
      </c>
      <c r="M43" s="62">
        <f t="shared" si="4"/>
        <v>3.1395008</v>
      </c>
      <c r="N43" s="62">
        <f t="shared" si="11"/>
        <v>22.2007893560003</v>
      </c>
      <c r="P43" s="60">
        <f t="shared" si="7"/>
        <v>24.820361695000322</v>
      </c>
    </row>
    <row r="44" spans="1:16" ht="14.5" x14ac:dyDescent="0.35">
      <c r="A44" s="79">
        <v>42675</v>
      </c>
      <c r="B44" s="62">
        <v>13543.97</v>
      </c>
      <c r="C44" s="62">
        <v>9698</v>
      </c>
      <c r="D44" s="69">
        <v>9839</v>
      </c>
      <c r="E44" s="62">
        <f t="shared" si="12"/>
        <v>77.179999999998472</v>
      </c>
      <c r="F44" s="62">
        <f t="shared" si="13"/>
        <v>26</v>
      </c>
      <c r="G44" s="62">
        <f t="shared" si="3"/>
        <v>51.179999999998472</v>
      </c>
      <c r="H44" s="62">
        <f>Table13[[#This Row],[Odpočet dodávka-180]]-D43</f>
        <v>287</v>
      </c>
      <c r="I44" s="62">
        <f t="shared" si="14"/>
        <v>2.4896774193547895</v>
      </c>
      <c r="J44" s="62">
        <f t="shared" si="15"/>
        <v>0.83870967741935487</v>
      </c>
      <c r="K44" s="62">
        <f t="shared" si="16"/>
        <v>1.6509677419354345</v>
      </c>
      <c r="L44" s="62">
        <f t="shared" si="0"/>
        <v>5.4068680539998928</v>
      </c>
      <c r="M44" s="62">
        <f t="shared" si="4"/>
        <v>1.2754222</v>
      </c>
      <c r="N44" s="62">
        <f t="shared" si="11"/>
        <v>13.022832203199686</v>
      </c>
      <c r="P44" s="60">
        <f t="shared" si="7"/>
        <v>14.359290253999664</v>
      </c>
    </row>
    <row r="45" spans="1:16" ht="14.5" x14ac:dyDescent="0.35">
      <c r="A45" s="79">
        <v>42705</v>
      </c>
      <c r="B45" s="62">
        <v>13599.09</v>
      </c>
      <c r="C45" s="62">
        <v>9713</v>
      </c>
      <c r="D45" s="69">
        <v>10144</v>
      </c>
      <c r="E45" s="62">
        <f t="shared" si="12"/>
        <v>55.1200000000008</v>
      </c>
      <c r="F45" s="62">
        <f t="shared" si="13"/>
        <v>15</v>
      </c>
      <c r="G45" s="62">
        <f t="shared" si="3"/>
        <v>40.1200000000008</v>
      </c>
      <c r="H45" s="62">
        <f>Table13[[#This Row],[Odpočet dodávka-180]]-D44</f>
        <v>305</v>
      </c>
      <c r="I45" s="62">
        <f t="shared" si="14"/>
        <v>1.778064516129058</v>
      </c>
      <c r="J45" s="62">
        <f t="shared" si="15"/>
        <v>0.4838709677419355</v>
      </c>
      <c r="K45" s="62">
        <f t="shared" si="16"/>
        <v>1.2941935483871225</v>
      </c>
      <c r="L45" s="62">
        <f t="shared" si="0"/>
        <v>3.8614481360000563</v>
      </c>
      <c r="M45" s="62">
        <f t="shared" si="4"/>
        <v>0.73582049999999999</v>
      </c>
      <c r="N45" s="62">
        <f t="shared" si="11"/>
        <v>9.6958149088001644</v>
      </c>
      <c r="P45" s="60">
        <f t="shared" si="7"/>
        <v>10.615268636000176</v>
      </c>
    </row>
    <row r="46" spans="1:16" x14ac:dyDescent="0.25">
      <c r="A46" s="79">
        <v>42736</v>
      </c>
      <c r="B46" s="62">
        <v>13607.68</v>
      </c>
      <c r="C46" s="62">
        <v>9714</v>
      </c>
      <c r="D46" s="62">
        <v>0</v>
      </c>
      <c r="E46" s="62">
        <f t="shared" si="12"/>
        <v>8.5900000000001455</v>
      </c>
      <c r="F46" s="62">
        <f t="shared" si="13"/>
        <v>1</v>
      </c>
      <c r="G46" s="62">
        <f t="shared" si="3"/>
        <v>7.5900000000001455</v>
      </c>
      <c r="H46" s="62">
        <v>0</v>
      </c>
      <c r="I46" s="62">
        <f t="shared" si="14"/>
        <v>0.27709677419355311</v>
      </c>
      <c r="J46" s="62">
        <f t="shared" si="15"/>
        <v>3.2258064516129031E-2</v>
      </c>
      <c r="K46" s="62">
        <f t="shared" si="16"/>
        <v>0.24483870967742405</v>
      </c>
      <c r="L46" s="62">
        <f t="shared" si="0"/>
        <v>0.60177502700001018</v>
      </c>
      <c r="M46" s="62">
        <f t="shared" si="4"/>
        <v>4.90547E-2</v>
      </c>
      <c r="N46" s="62">
        <f t="shared" si="11"/>
        <v>1.65916378160003</v>
      </c>
      <c r="P46" s="60">
        <f t="shared" si="7"/>
        <v>1.7893297270000321</v>
      </c>
    </row>
    <row r="47" spans="1:16" ht="14.5" x14ac:dyDescent="0.35">
      <c r="A47" s="79">
        <v>42767</v>
      </c>
      <c r="B47" s="62">
        <v>13715.55</v>
      </c>
      <c r="C47" s="62">
        <v>9764</v>
      </c>
      <c r="D47" s="69">
        <v>10691</v>
      </c>
      <c r="E47" s="62">
        <f t="shared" si="12"/>
        <v>107.86999999999898</v>
      </c>
      <c r="F47" s="62">
        <f t="shared" si="13"/>
        <v>50</v>
      </c>
      <c r="G47" s="62">
        <f t="shared" si="3"/>
        <v>57.869999999998981</v>
      </c>
      <c r="H47" s="62">
        <v>0</v>
      </c>
      <c r="I47" s="62">
        <f t="shared" si="14"/>
        <v>3.4796774193548057</v>
      </c>
      <c r="J47" s="62">
        <f t="shared" si="15"/>
        <v>1.6129032258064515</v>
      </c>
      <c r="K47" s="62">
        <f t="shared" si="16"/>
        <v>1.8667741935483542</v>
      </c>
      <c r="L47" s="62">
        <f t="shared" si="0"/>
        <v>7.5568652109999288</v>
      </c>
      <c r="M47" s="62">
        <f t="shared" si="4"/>
        <v>2.4527350000000001</v>
      </c>
      <c r="N47" s="62">
        <f t="shared" si="11"/>
        <v>16.688180168799789</v>
      </c>
      <c r="P47" s="60">
        <f t="shared" si="7"/>
        <v>18.690100210999777</v>
      </c>
    </row>
    <row r="48" spans="1:16" x14ac:dyDescent="0.25">
      <c r="A48" s="79">
        <v>42795</v>
      </c>
      <c r="B48" s="62">
        <v>14009.02</v>
      </c>
      <c r="C48" s="62">
        <v>9952</v>
      </c>
      <c r="D48" s="62">
        <v>0</v>
      </c>
      <c r="E48" s="62">
        <f t="shared" si="12"/>
        <v>293.47000000000116</v>
      </c>
      <c r="F48" s="62">
        <f t="shared" si="13"/>
        <v>188</v>
      </c>
      <c r="G48" s="62">
        <f t="shared" si="3"/>
        <v>105.47000000000116</v>
      </c>
      <c r="H48" s="62">
        <v>0</v>
      </c>
      <c r="I48" s="62">
        <f t="shared" si="14"/>
        <v>9.4667741935484244</v>
      </c>
      <c r="J48" s="62">
        <f t="shared" si="15"/>
        <v>6.064516129032258</v>
      </c>
      <c r="K48" s="62">
        <f t="shared" si="16"/>
        <v>3.4022580645161664</v>
      </c>
      <c r="L48" s="62">
        <f t="shared" si="0"/>
        <v>20.559128891000082</v>
      </c>
      <c r="M48" s="62">
        <f t="shared" si="4"/>
        <v>9.2222836000000008</v>
      </c>
      <c r="N48" s="62">
        <f t="shared" si="11"/>
        <v>39.645629992800238</v>
      </c>
      <c r="P48" s="60">
        <f t="shared" si="7"/>
        <v>45.601912491000256</v>
      </c>
    </row>
    <row r="49" spans="1:16" ht="14.5" x14ac:dyDescent="0.35">
      <c r="A49" s="79" t="s">
        <v>148</v>
      </c>
      <c r="B49" s="62">
        <v>14320.17</v>
      </c>
      <c r="C49" s="62">
        <v>10153</v>
      </c>
      <c r="D49" s="69">
        <v>11063</v>
      </c>
      <c r="E49" s="62">
        <f t="shared" si="12"/>
        <v>311.14999999999964</v>
      </c>
      <c r="F49" s="62">
        <f t="shared" si="13"/>
        <v>201</v>
      </c>
      <c r="G49" s="62">
        <f t="shared" si="3"/>
        <v>110.14999999999964</v>
      </c>
      <c r="H49" s="62">
        <v>0</v>
      </c>
      <c r="I49" s="62">
        <f t="shared" si="14"/>
        <v>10.037096774193536</v>
      </c>
      <c r="J49" s="62">
        <f t="shared" si="15"/>
        <v>6.4838709677419351</v>
      </c>
      <c r="K49" s="62">
        <f t="shared" si="16"/>
        <v>3.5532258064516014</v>
      </c>
      <c r="L49" s="62">
        <f t="shared" si="0"/>
        <v>21.797706594999976</v>
      </c>
      <c r="M49" s="62">
        <f t="shared" si="4"/>
        <v>9.8599946999999997</v>
      </c>
      <c r="N49" s="62">
        <f t="shared" si="11"/>
        <v>41.848661035999925</v>
      </c>
      <c r="P49" s="60">
        <f t="shared" si="7"/>
        <v>48.180201294999918</v>
      </c>
    </row>
    <row r="50" spans="1:16" x14ac:dyDescent="0.25">
      <c r="A50" s="79">
        <v>42857</v>
      </c>
      <c r="B50" s="62">
        <v>14810.34</v>
      </c>
      <c r="C50" s="62">
        <v>10531</v>
      </c>
      <c r="D50" s="62">
        <v>0</v>
      </c>
      <c r="E50" s="62">
        <f t="shared" si="12"/>
        <v>490.17000000000007</v>
      </c>
      <c r="F50" s="62">
        <f t="shared" si="13"/>
        <v>378</v>
      </c>
      <c r="G50" s="62">
        <f t="shared" si="3"/>
        <v>112.17000000000007</v>
      </c>
      <c r="H50" s="62">
        <v>0</v>
      </c>
      <c r="I50" s="62">
        <f t="shared" si="14"/>
        <v>15.81193548387097</v>
      </c>
      <c r="J50" s="62">
        <f t="shared" si="15"/>
        <v>12.193548387096774</v>
      </c>
      <c r="K50" s="62">
        <f t="shared" si="16"/>
        <v>3.618387096774196</v>
      </c>
      <c r="L50" s="62">
        <f t="shared" si="0"/>
        <v>34.339006401000006</v>
      </c>
      <c r="M50" s="62">
        <f t="shared" si="4"/>
        <v>18.5426766</v>
      </c>
      <c r="N50" s="62">
        <f t="shared" si="11"/>
        <v>59.13084640080001</v>
      </c>
      <c r="P50" s="60">
        <f t="shared" si="7"/>
        <v>69.707183001000018</v>
      </c>
    </row>
    <row r="51" spans="1:16" ht="14.5" x14ac:dyDescent="0.35">
      <c r="A51" s="79" t="s">
        <v>149</v>
      </c>
      <c r="B51" s="62">
        <v>15354.44</v>
      </c>
      <c r="C51" s="62">
        <v>10982</v>
      </c>
      <c r="D51" s="69">
        <v>11284</v>
      </c>
      <c r="E51" s="62">
        <f t="shared" si="12"/>
        <v>544.10000000000036</v>
      </c>
      <c r="F51" s="62">
        <f t="shared" si="13"/>
        <v>451</v>
      </c>
      <c r="G51" s="62">
        <f t="shared" si="3"/>
        <v>93.100000000000364</v>
      </c>
      <c r="H51" s="62">
        <v>0</v>
      </c>
      <c r="I51" s="62">
        <f t="shared" si="14"/>
        <v>17.55161290322582</v>
      </c>
      <c r="J51" s="62">
        <f t="shared" si="15"/>
        <v>14.548387096774194</v>
      </c>
      <c r="K51" s="62">
        <f t="shared" si="16"/>
        <v>3.0032258064516246</v>
      </c>
      <c r="L51" s="62">
        <f t="shared" si="0"/>
        <v>38.117088730000027</v>
      </c>
      <c r="M51" s="62">
        <f t="shared" si="4"/>
        <v>22.123669700000001</v>
      </c>
      <c r="N51" s="62">
        <f t="shared" si="11"/>
        <v>62.157606744000077</v>
      </c>
      <c r="P51" s="60">
        <f t="shared" si="7"/>
        <v>74.205758430000088</v>
      </c>
    </row>
    <row r="52" spans="1:16" ht="14.5" x14ac:dyDescent="0.35">
      <c r="A52" s="79" t="s">
        <v>150</v>
      </c>
      <c r="B52" s="62">
        <v>15823.24</v>
      </c>
      <c r="C52" s="62">
        <v>11364</v>
      </c>
      <c r="D52" s="69">
        <v>11378</v>
      </c>
      <c r="E52" s="62">
        <f t="shared" si="12"/>
        <v>468.79999999999927</v>
      </c>
      <c r="F52" s="62">
        <f t="shared" si="13"/>
        <v>382</v>
      </c>
      <c r="G52" s="62">
        <f t="shared" si="3"/>
        <v>86.799999999999272</v>
      </c>
      <c r="H52" s="62">
        <f>Table13[[#This Row],[Odpočet dodávka-180]]-D51</f>
        <v>94</v>
      </c>
      <c r="I52" s="62">
        <f t="shared" si="14"/>
        <v>15.122580645161268</v>
      </c>
      <c r="J52" s="62">
        <f t="shared" si="15"/>
        <v>12.32258064516129</v>
      </c>
      <c r="K52" s="62">
        <f t="shared" si="16"/>
        <v>2.7999999999999767</v>
      </c>
      <c r="L52" s="62">
        <f t="shared" si="0"/>
        <v>32.841924639999952</v>
      </c>
      <c r="M52" s="62">
        <f t="shared" si="4"/>
        <v>18.738895400000001</v>
      </c>
      <c r="N52" s="62">
        <f t="shared" si="11"/>
        <v>54.284656031999852</v>
      </c>
      <c r="P52" s="60">
        <f t="shared" si="7"/>
        <v>64.600820039999846</v>
      </c>
    </row>
    <row r="53" spans="1:16" ht="14.5" x14ac:dyDescent="0.35">
      <c r="A53" s="79">
        <v>42964</v>
      </c>
      <c r="B53" s="62">
        <v>16336.08</v>
      </c>
      <c r="C53" s="62">
        <v>11787</v>
      </c>
      <c r="D53" s="69">
        <v>11486</v>
      </c>
      <c r="E53" s="62">
        <f t="shared" si="12"/>
        <v>512.84000000000015</v>
      </c>
      <c r="F53" s="62">
        <f t="shared" si="13"/>
        <v>423</v>
      </c>
      <c r="G53" s="62">
        <f t="shared" si="3"/>
        <v>89.840000000000146</v>
      </c>
      <c r="H53" s="62">
        <f>Table13[[#This Row],[Odpočet dodávka-180]]-D52</f>
        <v>108</v>
      </c>
      <c r="I53" s="62">
        <f t="shared" si="14"/>
        <v>16.543225806451616</v>
      </c>
      <c r="J53" s="62">
        <f t="shared" si="15"/>
        <v>13.64516129032258</v>
      </c>
      <c r="K53" s="62">
        <f t="shared" si="16"/>
        <v>2.898064516129037</v>
      </c>
      <c r="L53" s="62">
        <f t="shared" si="0"/>
        <v>35.927160052000012</v>
      </c>
      <c r="M53" s="62">
        <f t="shared" si="4"/>
        <v>20.750138100000001</v>
      </c>
      <c r="N53" s="62">
        <f t="shared" si="11"/>
        <v>58.817838521600031</v>
      </c>
      <c r="P53" s="60">
        <f t="shared" si="7"/>
        <v>70.153298152000033</v>
      </c>
    </row>
    <row r="54" spans="1:16" ht="14.5" x14ac:dyDescent="0.35">
      <c r="A54" s="79">
        <v>42979</v>
      </c>
      <c r="B54" s="62">
        <v>16598.48</v>
      </c>
      <c r="C54" s="62">
        <v>11964</v>
      </c>
      <c r="D54" s="69">
        <v>11656</v>
      </c>
      <c r="E54" s="62">
        <f t="shared" si="12"/>
        <v>262.39999999999964</v>
      </c>
      <c r="F54" s="62">
        <f t="shared" si="13"/>
        <v>177</v>
      </c>
      <c r="G54" s="62">
        <f t="shared" si="3"/>
        <v>85.399999999999636</v>
      </c>
      <c r="H54" s="62">
        <f>Table13[[#This Row],[Odpočet dodávka-180]]-D53</f>
        <v>170</v>
      </c>
      <c r="I54" s="62">
        <f t="shared" si="14"/>
        <v>8.4645161290322459</v>
      </c>
      <c r="J54" s="62">
        <f t="shared" si="15"/>
        <v>5.709677419354839</v>
      </c>
      <c r="K54" s="62">
        <f t="shared" si="16"/>
        <v>2.7548387096774074</v>
      </c>
      <c r="L54" s="62">
        <f t="shared" si="0"/>
        <v>18.382510719999974</v>
      </c>
      <c r="M54" s="62">
        <f t="shared" si="4"/>
        <v>8.6826819000000004</v>
      </c>
      <c r="N54" s="62">
        <f t="shared" si="11"/>
        <v>34.462154095999928</v>
      </c>
      <c r="P54" s="60">
        <f t="shared" si="7"/>
        <v>39.875192619999922</v>
      </c>
    </row>
    <row r="55" spans="1:16" ht="14.5" x14ac:dyDescent="0.35">
      <c r="A55" s="79">
        <v>43009</v>
      </c>
      <c r="B55" s="62">
        <v>16780.39</v>
      </c>
      <c r="C55" s="62">
        <v>12069</v>
      </c>
      <c r="D55" s="69">
        <v>11863</v>
      </c>
      <c r="E55" s="62">
        <f t="shared" si="12"/>
        <v>181.90999999999985</v>
      </c>
      <c r="F55" s="62">
        <f t="shared" si="13"/>
        <v>105</v>
      </c>
      <c r="G55" s="62">
        <f t="shared" si="3"/>
        <v>76.909999999999854</v>
      </c>
      <c r="H55" s="62">
        <f>Table13[[#This Row],[Odpočet dodávka-180]]-D54</f>
        <v>207</v>
      </c>
      <c r="I55" s="62">
        <f t="shared" si="14"/>
        <v>5.8680645161290279</v>
      </c>
      <c r="J55" s="62">
        <f t="shared" si="15"/>
        <v>3.3870967741935485</v>
      </c>
      <c r="K55" s="62">
        <f t="shared" si="16"/>
        <v>2.480967741935479</v>
      </c>
      <c r="L55" s="62">
        <f t="shared" si="0"/>
        <v>12.74375962299999</v>
      </c>
      <c r="M55" s="62">
        <f t="shared" si="4"/>
        <v>5.1507434999999999</v>
      </c>
      <c r="N55" s="62">
        <f t="shared" si="11"/>
        <v>25.852102498399969</v>
      </c>
      <c r="P55" s="60">
        <f t="shared" si="7"/>
        <v>29.431003122999968</v>
      </c>
    </row>
    <row r="56" spans="1:16" ht="14.5" x14ac:dyDescent="0.35">
      <c r="A56" s="79">
        <v>43040</v>
      </c>
      <c r="B56" s="62">
        <v>16879</v>
      </c>
      <c r="C56" s="62">
        <v>12115</v>
      </c>
      <c r="D56" s="69">
        <v>12118</v>
      </c>
      <c r="E56" s="62">
        <f t="shared" si="12"/>
        <v>98.610000000000582</v>
      </c>
      <c r="F56" s="62">
        <f t="shared" si="13"/>
        <v>46</v>
      </c>
      <c r="G56" s="62">
        <f t="shared" si="3"/>
        <v>52.610000000000582</v>
      </c>
      <c r="H56" s="62">
        <f>Table13[[#This Row],[Odpočet dodávka-180]]-D55</f>
        <v>255</v>
      </c>
      <c r="I56" s="62">
        <f t="shared" si="14"/>
        <v>3.1809677419355027</v>
      </c>
      <c r="J56" s="62">
        <f t="shared" si="15"/>
        <v>1.4838709677419355</v>
      </c>
      <c r="K56" s="62">
        <f t="shared" si="16"/>
        <v>1.6970967741935672</v>
      </c>
      <c r="L56" s="62">
        <f t="shared" si="0"/>
        <v>6.9081531330000407</v>
      </c>
      <c r="M56" s="62">
        <f t="shared" si="4"/>
        <v>2.2565162000000001</v>
      </c>
      <c r="N56" s="62">
        <f t="shared" si="11"/>
        <v>15.223235466400119</v>
      </c>
      <c r="P56" s="60">
        <f t="shared" si="7"/>
        <v>17.056169333000128</v>
      </c>
    </row>
    <row r="57" spans="1:16" ht="14.5" x14ac:dyDescent="0.35">
      <c r="A57" s="79">
        <v>43070</v>
      </c>
      <c r="B57" s="62">
        <v>16923.89</v>
      </c>
      <c r="C57" s="62">
        <v>12128</v>
      </c>
      <c r="D57" s="69">
        <v>12425</v>
      </c>
      <c r="E57" s="62">
        <f t="shared" si="12"/>
        <v>44.889999999999418</v>
      </c>
      <c r="F57" s="62">
        <f t="shared" si="13"/>
        <v>13</v>
      </c>
      <c r="G57" s="62">
        <f t="shared" si="3"/>
        <v>31.889999999999418</v>
      </c>
      <c r="H57" s="62">
        <f>Table13[[#This Row],[Odpočet dodávka-180]]-D56</f>
        <v>307</v>
      </c>
      <c r="I57" s="62">
        <f t="shared" si="14"/>
        <v>1.4480645161290135</v>
      </c>
      <c r="J57" s="62">
        <f t="shared" si="15"/>
        <v>0.41935483870967744</v>
      </c>
      <c r="K57" s="62">
        <f t="shared" si="16"/>
        <v>1.0287096774193361</v>
      </c>
      <c r="L57" s="62">
        <f t="shared" si="0"/>
        <v>3.1447824169999592</v>
      </c>
      <c r="M57" s="62">
        <f t="shared" si="4"/>
        <v>0.63771109999999998</v>
      </c>
      <c r="N57" s="62">
        <f t="shared" si="11"/>
        <v>7.8094948135998798</v>
      </c>
      <c r="P57" s="60">
        <f t="shared" si="7"/>
        <v>8.5659935169998711</v>
      </c>
    </row>
    <row r="58" spans="1:16" ht="14.5" x14ac:dyDescent="0.35">
      <c r="A58" s="79">
        <v>43101</v>
      </c>
      <c r="B58" s="62">
        <v>16968.54</v>
      </c>
      <c r="C58" s="62">
        <v>12139</v>
      </c>
      <c r="D58" s="69">
        <v>12692</v>
      </c>
      <c r="E58" s="62">
        <f t="shared" si="12"/>
        <v>44.650000000001455</v>
      </c>
      <c r="F58" s="62">
        <f t="shared" si="13"/>
        <v>11</v>
      </c>
      <c r="G58" s="62">
        <f t="shared" si="3"/>
        <v>33.650000000001455</v>
      </c>
      <c r="H58" s="62">
        <f>Table13[[#This Row],[Odpočet dodávka-180]]-D57</f>
        <v>267</v>
      </c>
      <c r="I58" s="62">
        <f t="shared" si="14"/>
        <v>1.4403225806452082</v>
      </c>
      <c r="J58" s="62">
        <f t="shared" si="15"/>
        <v>0.35483870967741937</v>
      </c>
      <c r="K58" s="62">
        <f t="shared" si="16"/>
        <v>1.085483870967789</v>
      </c>
      <c r="L58" s="62">
        <f t="shared" si="0"/>
        <v>3.1279691450001019</v>
      </c>
      <c r="M58" s="62">
        <f t="shared" si="4"/>
        <v>0.53960169999999996</v>
      </c>
      <c r="N58" s="62">
        <f t="shared" si="11"/>
        <v>7.9815566760002996</v>
      </c>
      <c r="P58" s="60">
        <f t="shared" si="7"/>
        <v>8.7150708450003194</v>
      </c>
    </row>
    <row r="59" spans="1:16" ht="14.5" x14ac:dyDescent="0.35">
      <c r="A59" s="79">
        <v>43132</v>
      </c>
      <c r="B59" s="62">
        <v>17109.77</v>
      </c>
      <c r="C59" s="62">
        <v>12217</v>
      </c>
      <c r="D59" s="69">
        <v>12900</v>
      </c>
      <c r="E59" s="62">
        <f t="shared" si="12"/>
        <v>141.22999999999956</v>
      </c>
      <c r="F59" s="62">
        <f t="shared" si="13"/>
        <v>78</v>
      </c>
      <c r="G59" s="62">
        <f t="shared" si="3"/>
        <v>63.229999999999563</v>
      </c>
      <c r="H59" s="62">
        <f>Table13[[#This Row],[Odpočet dodávka-180]]-D58</f>
        <v>208</v>
      </c>
      <c r="I59" s="62">
        <f t="shared" si="14"/>
        <v>4.5558064516128889</v>
      </c>
      <c r="J59" s="62">
        <f t="shared" si="15"/>
        <v>2.5161290322580645</v>
      </c>
      <c r="K59" s="62">
        <f t="shared" si="16"/>
        <v>2.0396774193548248</v>
      </c>
      <c r="L59" s="62">
        <f t="shared" si="0"/>
        <v>9.8939100189999696</v>
      </c>
      <c r="M59" s="62">
        <f t="shared" si="4"/>
        <v>3.8262665999999999</v>
      </c>
      <c r="N59" s="62">
        <f t="shared" si="11"/>
        <v>20.460641295199913</v>
      </c>
      <c r="P59" s="60">
        <f t="shared" si="7"/>
        <v>23.204676618999905</v>
      </c>
    </row>
    <row r="60" spans="1:16" ht="14.5" x14ac:dyDescent="0.35">
      <c r="A60" s="79">
        <v>43160</v>
      </c>
      <c r="B60" s="62">
        <v>17357.79</v>
      </c>
      <c r="C60" s="62">
        <v>12363</v>
      </c>
      <c r="D60" s="69">
        <v>13101</v>
      </c>
      <c r="E60" s="62">
        <f t="shared" si="12"/>
        <v>248.02000000000044</v>
      </c>
      <c r="F60" s="62">
        <f t="shared" si="13"/>
        <v>146</v>
      </c>
      <c r="G60" s="62">
        <f t="shared" si="3"/>
        <v>102.02000000000044</v>
      </c>
      <c r="H60" s="62">
        <f>Table13[[#This Row],[Odpočet dodávka-180]]-D59</f>
        <v>201</v>
      </c>
      <c r="I60" s="62">
        <f t="shared" si="14"/>
        <v>8.0006451612903362</v>
      </c>
      <c r="J60" s="62">
        <f t="shared" si="15"/>
        <v>4.709677419354839</v>
      </c>
      <c r="K60" s="62">
        <f t="shared" si="16"/>
        <v>3.2909677419354981</v>
      </c>
      <c r="L60" s="62">
        <f t="shared" si="0"/>
        <v>17.375115506000032</v>
      </c>
      <c r="M60" s="62">
        <f t="shared" si="4"/>
        <v>7.1619862000000003</v>
      </c>
      <c r="N60" s="62">
        <f t="shared" si="11"/>
        <v>34.932681364800089</v>
      </c>
      <c r="P60" s="60">
        <f t="shared" si="7"/>
        <v>39.840101706000098</v>
      </c>
    </row>
    <row r="61" spans="1:16" ht="14.5" x14ac:dyDescent="0.35">
      <c r="A61" s="79">
        <v>43191</v>
      </c>
      <c r="B61" s="62">
        <v>17821.349999999999</v>
      </c>
      <c r="C61" s="62">
        <v>12725</v>
      </c>
      <c r="D61" s="69">
        <v>13236</v>
      </c>
      <c r="E61" s="62">
        <f t="shared" si="12"/>
        <v>463.55999999999767</v>
      </c>
      <c r="F61" s="62">
        <f t="shared" si="13"/>
        <v>362</v>
      </c>
      <c r="G61" s="62">
        <f t="shared" si="3"/>
        <v>101.55999999999767</v>
      </c>
      <c r="H61" s="62">
        <f>Table13[[#This Row],[Odpočet dodávka-180]]-D60</f>
        <v>135</v>
      </c>
      <c r="I61" s="62">
        <f t="shared" si="14"/>
        <v>14.953548387096699</v>
      </c>
      <c r="J61" s="62">
        <f t="shared" si="15"/>
        <v>11.67741935483871</v>
      </c>
      <c r="K61" s="62">
        <f t="shared" si="16"/>
        <v>3.2761290322579892</v>
      </c>
      <c r="L61" s="62">
        <f t="shared" si="0"/>
        <v>32.474834867999839</v>
      </c>
      <c r="M61" s="62">
        <f t="shared" si="4"/>
        <v>17.757801399999998</v>
      </c>
      <c r="N61" s="62">
        <f t="shared" si="11"/>
        <v>55.420109014399529</v>
      </c>
      <c r="P61" s="60">
        <f t="shared" si="7"/>
        <v>65.46663626799949</v>
      </c>
    </row>
    <row r="62" spans="1:16" ht="14.5" x14ac:dyDescent="0.35">
      <c r="A62" s="79">
        <v>43221</v>
      </c>
      <c r="B62" s="62">
        <v>18398.05</v>
      </c>
      <c r="C62" s="62">
        <v>13187</v>
      </c>
      <c r="D62" s="69">
        <v>13354</v>
      </c>
      <c r="E62" s="62">
        <f t="shared" si="12"/>
        <v>576.70000000000073</v>
      </c>
      <c r="F62" s="62">
        <f t="shared" si="13"/>
        <v>462</v>
      </c>
      <c r="G62" s="62">
        <f t="shared" si="3"/>
        <v>114.70000000000073</v>
      </c>
      <c r="H62" s="62">
        <f>Table13[[#This Row],[Odpočet dodávka-180]]-D61</f>
        <v>118</v>
      </c>
      <c r="I62" s="62">
        <f t="shared" si="14"/>
        <v>18.603225806451636</v>
      </c>
      <c r="J62" s="62">
        <f t="shared" si="15"/>
        <v>14.903225806451612</v>
      </c>
      <c r="K62" s="62">
        <f t="shared" si="16"/>
        <v>3.7000000000000233</v>
      </c>
      <c r="L62" s="62">
        <f t="shared" si="0"/>
        <v>40.400891510000051</v>
      </c>
      <c r="M62" s="62">
        <f t="shared" si="4"/>
        <v>22.663271399999999</v>
      </c>
      <c r="N62" s="62">
        <f t="shared" si="11"/>
        <v>67.656330328000152</v>
      </c>
      <c r="P62" s="60">
        <f t="shared" si="7"/>
        <v>80.269162910000162</v>
      </c>
    </row>
    <row r="63" spans="1:16" ht="14.5" x14ac:dyDescent="0.35">
      <c r="A63" s="79">
        <v>43252</v>
      </c>
      <c r="B63" s="62">
        <v>18908.25</v>
      </c>
      <c r="C63" s="62">
        <v>13608</v>
      </c>
      <c r="D63" s="69">
        <v>13442</v>
      </c>
      <c r="E63" s="62">
        <f t="shared" si="12"/>
        <v>510.20000000000073</v>
      </c>
      <c r="F63" s="62">
        <f t="shared" si="13"/>
        <v>421</v>
      </c>
      <c r="G63" s="62">
        <f t="shared" si="3"/>
        <v>89.200000000000728</v>
      </c>
      <c r="H63" s="62">
        <f>Table13[[#This Row],[Odpočet dodávka-180]]-D62</f>
        <v>88</v>
      </c>
      <c r="I63" s="62">
        <f t="shared" si="14"/>
        <v>16.458064516129056</v>
      </c>
      <c r="J63" s="62">
        <f t="shared" si="15"/>
        <v>13.580645161290322</v>
      </c>
      <c r="K63" s="62">
        <f t="shared" si="16"/>
        <v>2.8774193548387332</v>
      </c>
      <c r="L63" s="62">
        <f t="shared" si="0"/>
        <v>35.742214060000052</v>
      </c>
      <c r="M63" s="62">
        <f t="shared" si="4"/>
        <v>20.652028699999999</v>
      </c>
      <c r="N63" s="62">
        <f t="shared" si="11"/>
        <v>58.495394208000157</v>
      </c>
      <c r="P63" s="60">
        <f t="shared" si="7"/>
        <v>69.774242760000163</v>
      </c>
    </row>
    <row r="64" spans="1:16" ht="14.5" x14ac:dyDescent="0.35">
      <c r="A64" s="79">
        <v>43282</v>
      </c>
      <c r="B64" s="62">
        <v>19461.04</v>
      </c>
      <c r="C64" s="62">
        <v>14066</v>
      </c>
      <c r="D64" s="69">
        <v>13516</v>
      </c>
      <c r="E64" s="62">
        <f t="shared" si="12"/>
        <v>552.79000000000087</v>
      </c>
      <c r="F64" s="62">
        <f t="shared" si="13"/>
        <v>458</v>
      </c>
      <c r="G64" s="62">
        <f t="shared" si="3"/>
        <v>94.790000000000873</v>
      </c>
      <c r="H64" s="62">
        <f>Table13[[#This Row],[Odpočet dodávka-180]]-D63</f>
        <v>74</v>
      </c>
      <c r="I64" s="62">
        <f t="shared" si="14"/>
        <v>17.831935483870996</v>
      </c>
      <c r="J64" s="62">
        <f t="shared" si="15"/>
        <v>14.774193548387096</v>
      </c>
      <c r="K64" s="62">
        <f t="shared" si="16"/>
        <v>3.0577419354838993</v>
      </c>
      <c r="L64" s="62">
        <f t="shared" si="0"/>
        <v>38.725869287000059</v>
      </c>
      <c r="M64" s="62">
        <f t="shared" si="4"/>
        <v>22.467052599999999</v>
      </c>
      <c r="N64" s="62">
        <f t="shared" si="11"/>
        <v>63.172837509600171</v>
      </c>
      <c r="P64" s="60">
        <f t="shared" si="7"/>
        <v>75.411421887000188</v>
      </c>
    </row>
    <row r="65" spans="1:16" ht="14.5" x14ac:dyDescent="0.35">
      <c r="A65" s="79">
        <v>43313</v>
      </c>
      <c r="B65" s="62">
        <v>19963.3</v>
      </c>
      <c r="C65" s="62">
        <v>14491</v>
      </c>
      <c r="D65" s="69">
        <v>13597</v>
      </c>
      <c r="E65" s="62">
        <f t="shared" si="12"/>
        <v>502.2599999999984</v>
      </c>
      <c r="F65" s="62">
        <f t="shared" si="13"/>
        <v>425</v>
      </c>
      <c r="G65" s="62">
        <f t="shared" si="3"/>
        <v>77.259999999998399</v>
      </c>
      <c r="H65" s="62">
        <f>Table13[[#This Row],[Odpočet dodávka-180]]-D64</f>
        <v>81</v>
      </c>
      <c r="I65" s="62">
        <f t="shared" si="14"/>
        <v>16.201935483870916</v>
      </c>
      <c r="J65" s="62">
        <f t="shared" si="15"/>
        <v>13.709677419354838</v>
      </c>
      <c r="K65" s="62">
        <f t="shared" si="16"/>
        <v>2.4922580645160775</v>
      </c>
      <c r="L65" s="62">
        <f t="shared" si="0"/>
        <v>35.185974977999891</v>
      </c>
      <c r="M65" s="62">
        <f t="shared" si="4"/>
        <v>20.848247499999999</v>
      </c>
      <c r="N65" s="62">
        <f t="shared" si="11"/>
        <v>56.416377982399673</v>
      </c>
      <c r="P65" s="60">
        <f t="shared" si="7"/>
        <v>67.623222477999647</v>
      </c>
    </row>
    <row r="66" spans="1:16" ht="14.5" x14ac:dyDescent="0.35">
      <c r="A66" s="79">
        <v>43344</v>
      </c>
      <c r="B66" s="62">
        <v>20351.23</v>
      </c>
      <c r="C66" s="62">
        <v>14795</v>
      </c>
      <c r="D66" s="69">
        <v>13711</v>
      </c>
      <c r="E66" s="62">
        <f t="shared" si="12"/>
        <v>387.93000000000029</v>
      </c>
      <c r="F66" s="62">
        <f t="shared" si="13"/>
        <v>304</v>
      </c>
      <c r="G66" s="62">
        <f t="shared" si="3"/>
        <v>83.930000000000291</v>
      </c>
      <c r="H66" s="62">
        <f>Table13[[#This Row],[Odpočet dodávka-180]]-D65</f>
        <v>114</v>
      </c>
      <c r="I66" s="62">
        <f t="shared" si="14"/>
        <v>12.513870967741944</v>
      </c>
      <c r="J66" s="62">
        <f t="shared" si="15"/>
        <v>9.806451612903226</v>
      </c>
      <c r="K66" s="62">
        <f t="shared" si="16"/>
        <v>2.7074193548387191</v>
      </c>
      <c r="L66" s="62">
        <f t="shared" si="0"/>
        <v>27.17655252900002</v>
      </c>
      <c r="M66" s="62">
        <f t="shared" si="4"/>
        <v>14.9126288</v>
      </c>
      <c r="N66" s="62">
        <f t="shared" si="11"/>
        <v>46.260845063200058</v>
      </c>
      <c r="P66" s="60">
        <f t="shared" si="7"/>
        <v>54.678681329000064</v>
      </c>
    </row>
    <row r="67" spans="1:16" ht="14.5" x14ac:dyDescent="0.35">
      <c r="A67" s="79">
        <v>43374</v>
      </c>
      <c r="B67" s="62">
        <v>20581.3</v>
      </c>
      <c r="C67" s="62">
        <v>14944</v>
      </c>
      <c r="D67" s="69">
        <v>13894</v>
      </c>
      <c r="E67" s="62">
        <f t="shared" ref="E67:E96" si="17">B67-B66</f>
        <v>230.06999999999971</v>
      </c>
      <c r="F67" s="62">
        <f t="shared" ref="F67:F96" si="18">C67-C66</f>
        <v>149</v>
      </c>
      <c r="G67" s="62">
        <f t="shared" si="3"/>
        <v>81.069999999999709</v>
      </c>
      <c r="H67" s="62">
        <f>Table13[[#This Row],[Odpočet dodávka-180]]-D66</f>
        <v>183</v>
      </c>
      <c r="I67" s="62">
        <f t="shared" si="14"/>
        <v>7.4216129032257969</v>
      </c>
      <c r="J67" s="62">
        <f t="shared" si="15"/>
        <v>4.806451612903226</v>
      </c>
      <c r="K67" s="62">
        <f t="shared" si="16"/>
        <v>2.6151612903225714</v>
      </c>
      <c r="L67" s="62">
        <f t="shared" si="0"/>
        <v>16.11762287099998</v>
      </c>
      <c r="M67" s="62">
        <f t="shared" ref="M67:M85" si="19">0.0490547*F67</f>
        <v>7.3091502999999998</v>
      </c>
      <c r="N67" s="62">
        <f t="shared" si="11"/>
        <v>30.90191853679994</v>
      </c>
      <c r="P67" s="60">
        <f t="shared" si="7"/>
        <v>35.587273170999936</v>
      </c>
    </row>
    <row r="68" spans="1:16" ht="14.5" x14ac:dyDescent="0.35">
      <c r="A68" s="79">
        <v>43405</v>
      </c>
      <c r="B68" s="62">
        <v>20703.77</v>
      </c>
      <c r="C68" s="62">
        <v>15006</v>
      </c>
      <c r="D68" s="69">
        <v>14132</v>
      </c>
      <c r="E68" s="62">
        <f t="shared" si="17"/>
        <v>122.47000000000116</v>
      </c>
      <c r="F68" s="62">
        <f t="shared" si="18"/>
        <v>62</v>
      </c>
      <c r="G68" s="62">
        <f t="shared" si="3"/>
        <v>60.470000000001164</v>
      </c>
      <c r="H68" s="62">
        <f>Table13[[#This Row],[Odpočet dodávka-180]]-D67</f>
        <v>238</v>
      </c>
      <c r="I68" s="62">
        <f t="shared" si="14"/>
        <v>3.9506451612903599</v>
      </c>
      <c r="J68" s="62">
        <f t="shared" si="15"/>
        <v>2</v>
      </c>
      <c r="K68" s="62">
        <f t="shared" si="16"/>
        <v>1.9506451612903601</v>
      </c>
      <c r="L68" s="62">
        <f t="shared" si="0"/>
        <v>8.5796725910000813</v>
      </c>
      <c r="M68" s="62">
        <f t="shared" si="19"/>
        <v>3.0413914000000002</v>
      </c>
      <c r="N68" s="62">
        <f t="shared" si="11"/>
        <v>18.367351192800243</v>
      </c>
      <c r="P68" s="60">
        <f t="shared" ref="P68:P85" si="20">1*(L68+M68)+(0.15*G68)</f>
        <v>20.691563991000258</v>
      </c>
    </row>
    <row r="69" spans="1:16" ht="14.5" x14ac:dyDescent="0.35">
      <c r="A69" s="79">
        <v>43435</v>
      </c>
      <c r="B69" s="62">
        <v>20751.759999999998</v>
      </c>
      <c r="C69" s="62">
        <v>15018</v>
      </c>
      <c r="D69" s="69">
        <v>14450</v>
      </c>
      <c r="E69" s="62">
        <f t="shared" si="17"/>
        <v>47.989999999997963</v>
      </c>
      <c r="F69" s="62">
        <f t="shared" si="18"/>
        <v>12</v>
      </c>
      <c r="G69" s="62">
        <f t="shared" si="3"/>
        <v>35.989999999997963</v>
      </c>
      <c r="H69" s="62">
        <f>Table13[[#This Row],[Odpočet dodávka-180]]-D68</f>
        <v>318</v>
      </c>
      <c r="I69" s="62">
        <f t="shared" si="14"/>
        <v>1.5480645161289666</v>
      </c>
      <c r="J69" s="62">
        <f t="shared" si="15"/>
        <v>0.38709677419354838</v>
      </c>
      <c r="K69" s="62">
        <f t="shared" si="16"/>
        <v>1.1609677419354181</v>
      </c>
      <c r="L69" s="62">
        <f t="shared" si="0"/>
        <v>3.3619538469998571</v>
      </c>
      <c r="M69" s="62">
        <f t="shared" si="19"/>
        <v>0.58865639999999997</v>
      </c>
      <c r="N69" s="62">
        <f t="shared" si="11"/>
        <v>8.5589881975995787</v>
      </c>
      <c r="P69" s="60">
        <f t="shared" si="20"/>
        <v>9.3491102469995511</v>
      </c>
    </row>
    <row r="70" spans="1:16" ht="14.5" x14ac:dyDescent="0.35">
      <c r="A70" s="79">
        <v>43466</v>
      </c>
      <c r="B70" s="62">
        <v>20798.03</v>
      </c>
      <c r="C70" s="62">
        <v>15034</v>
      </c>
      <c r="D70" s="69">
        <v>14768</v>
      </c>
      <c r="E70" s="62">
        <f t="shared" si="17"/>
        <v>46.270000000000437</v>
      </c>
      <c r="F70" s="62">
        <f t="shared" si="18"/>
        <v>16</v>
      </c>
      <c r="G70" s="62">
        <f t="shared" si="3"/>
        <v>30.270000000000437</v>
      </c>
      <c r="H70" s="62">
        <f>Table13[[#This Row],[Odpočet dodávka-180]]-D69</f>
        <v>318</v>
      </c>
      <c r="I70" s="62">
        <f t="shared" si="14"/>
        <v>1.4925806451613044</v>
      </c>
      <c r="J70" s="62">
        <f t="shared" si="15"/>
        <v>0.5161290322580645</v>
      </c>
      <c r="K70" s="62">
        <f t="shared" si="16"/>
        <v>0.9764516129032399</v>
      </c>
      <c r="L70" s="62">
        <f t="shared" si="0"/>
        <v>3.2414587310000305</v>
      </c>
      <c r="M70" s="62">
        <f t="shared" si="19"/>
        <v>0.7848752</v>
      </c>
      <c r="N70" s="62">
        <f t="shared" si="11"/>
        <v>7.7615671448000896</v>
      </c>
      <c r="P70" s="60">
        <f t="shared" si="20"/>
        <v>8.5668339310000956</v>
      </c>
    </row>
    <row r="71" spans="1:16" ht="14.5" x14ac:dyDescent="0.35">
      <c r="A71" s="79">
        <v>43497</v>
      </c>
      <c r="B71" s="62">
        <v>20974.92</v>
      </c>
      <c r="C71" s="62">
        <v>15136</v>
      </c>
      <c r="D71" s="69">
        <v>14978</v>
      </c>
      <c r="E71" s="62">
        <f t="shared" si="17"/>
        <v>176.88999999999942</v>
      </c>
      <c r="F71" s="62">
        <f t="shared" si="18"/>
        <v>102</v>
      </c>
      <c r="G71" s="62">
        <f t="shared" si="3"/>
        <v>74.889999999999418</v>
      </c>
      <c r="H71" s="62">
        <f>Table13[[#This Row],[Odpočet dodávka-180]]-D70</f>
        <v>210</v>
      </c>
      <c r="I71" s="62">
        <f t="shared" si="14"/>
        <v>5.7061290322580458</v>
      </c>
      <c r="J71" s="62">
        <f t="shared" si="15"/>
        <v>3.2903225806451615</v>
      </c>
      <c r="K71" s="62">
        <f t="shared" si="16"/>
        <v>2.4158064516128843</v>
      </c>
      <c r="L71" s="62">
        <f t="shared" si="0"/>
        <v>12.392082016999959</v>
      </c>
      <c r="M71" s="62">
        <f t="shared" si="19"/>
        <v>5.0035793999999996</v>
      </c>
      <c r="N71" s="62">
        <f t="shared" si="11"/>
        <v>25.15002913359988</v>
      </c>
      <c r="P71" s="60">
        <f t="shared" si="20"/>
        <v>28.629161416999871</v>
      </c>
    </row>
    <row r="72" spans="1:16" ht="14.5" x14ac:dyDescent="0.35">
      <c r="A72" s="79">
        <v>43525</v>
      </c>
      <c r="B72" s="62">
        <v>21277.34</v>
      </c>
      <c r="C72" s="62">
        <v>15329</v>
      </c>
      <c r="D72" s="69">
        <v>15174</v>
      </c>
      <c r="E72" s="62">
        <f t="shared" si="17"/>
        <v>302.42000000000189</v>
      </c>
      <c r="F72" s="62">
        <f t="shared" si="18"/>
        <v>193</v>
      </c>
      <c r="G72" s="62">
        <f t="shared" si="3"/>
        <v>109.42000000000189</v>
      </c>
      <c r="H72" s="62">
        <f>Table13[[#This Row],[Odpočet dodávka-180]]-D71</f>
        <v>196</v>
      </c>
      <c r="I72" s="62">
        <f t="shared" si="14"/>
        <v>9.7554838709678027</v>
      </c>
      <c r="J72" s="62">
        <f t="shared" si="15"/>
        <v>6.225806451612903</v>
      </c>
      <c r="K72" s="62">
        <f t="shared" si="16"/>
        <v>3.5296774193548996</v>
      </c>
      <c r="L72" s="62">
        <f t="shared" si="0"/>
        <v>21.186123826000134</v>
      </c>
      <c r="M72" s="62">
        <f t="shared" si="19"/>
        <v>9.4675571000000005</v>
      </c>
      <c r="N72" s="62">
        <f t="shared" si="11"/>
        <v>40.935944740800394</v>
      </c>
      <c r="P72" s="60">
        <f t="shared" si="20"/>
        <v>47.066680926000416</v>
      </c>
    </row>
    <row r="73" spans="1:16" ht="14.5" x14ac:dyDescent="0.35">
      <c r="A73" s="79">
        <v>43556</v>
      </c>
      <c r="B73" s="62">
        <v>21707.34</v>
      </c>
      <c r="C73" s="62">
        <v>15647</v>
      </c>
      <c r="D73" s="69">
        <v>15328</v>
      </c>
      <c r="E73" s="62">
        <f t="shared" si="17"/>
        <v>430</v>
      </c>
      <c r="F73" s="62">
        <f t="shared" si="18"/>
        <v>318</v>
      </c>
      <c r="G73" s="62">
        <f t="shared" si="3"/>
        <v>112</v>
      </c>
      <c r="H73" s="62">
        <f>Table13[[#This Row],[Odpočet dodávka-180]]-D72</f>
        <v>154</v>
      </c>
      <c r="I73" s="62">
        <f t="shared" ref="I73:I83" si="21">E73/31</f>
        <v>13.870967741935484</v>
      </c>
      <c r="J73" s="62">
        <f t="shared" ref="J73:J83" si="22">F73/31</f>
        <v>10.258064516129032</v>
      </c>
      <c r="K73" s="62">
        <f t="shared" ref="K73:K83" si="23">G73/31</f>
        <v>3.6129032258064515</v>
      </c>
      <c r="L73" s="62">
        <f t="shared" si="0"/>
        <v>30.123778999999999</v>
      </c>
      <c r="M73" s="62">
        <f t="shared" si="19"/>
        <v>15.5993946</v>
      </c>
      <c r="N73" s="62">
        <f t="shared" si="11"/>
        <v>53.378538879999994</v>
      </c>
      <c r="P73" s="60">
        <f t="shared" si="20"/>
        <v>62.523173599999993</v>
      </c>
    </row>
    <row r="74" spans="1:16" ht="14.5" x14ac:dyDescent="0.35">
      <c r="A74" s="79">
        <v>43586</v>
      </c>
      <c r="B74" s="62">
        <v>22102.7</v>
      </c>
      <c r="C74" s="62">
        <v>15933</v>
      </c>
      <c r="D74" s="69">
        <v>15477</v>
      </c>
      <c r="E74" s="62">
        <f t="shared" si="17"/>
        <v>395.36000000000058</v>
      </c>
      <c r="F74" s="62">
        <f t="shared" si="18"/>
        <v>286</v>
      </c>
      <c r="G74" s="62">
        <f t="shared" si="3"/>
        <v>109.36000000000058</v>
      </c>
      <c r="H74" s="62">
        <f>Table13[[#This Row],[Odpočet dodávka-180]]-D73</f>
        <v>149</v>
      </c>
      <c r="I74" s="62">
        <f t="shared" si="21"/>
        <v>12.753548387096792</v>
      </c>
      <c r="J74" s="62">
        <f t="shared" si="22"/>
        <v>9.2258064516129039</v>
      </c>
      <c r="K74" s="62">
        <f t="shared" si="23"/>
        <v>3.5277419354838897</v>
      </c>
      <c r="L74" s="62">
        <f t="shared" si="0"/>
        <v>27.697063408000041</v>
      </c>
      <c r="M74" s="62">
        <f t="shared" si="19"/>
        <v>14.0296442</v>
      </c>
      <c r="N74" s="62">
        <f t="shared" si="11"/>
        <v>49.785366086400117</v>
      </c>
      <c r="P74" s="60">
        <f t="shared" si="20"/>
        <v>58.130707608000122</v>
      </c>
    </row>
    <row r="75" spans="1:16" ht="14.5" x14ac:dyDescent="0.35">
      <c r="A75" s="79">
        <v>43617</v>
      </c>
      <c r="B75" s="62">
        <v>22736.99</v>
      </c>
      <c r="C75" s="62">
        <v>16475</v>
      </c>
      <c r="D75" s="69">
        <v>15549</v>
      </c>
      <c r="E75" s="62">
        <f t="shared" si="17"/>
        <v>634.29000000000087</v>
      </c>
      <c r="F75" s="62">
        <f t="shared" si="18"/>
        <v>542</v>
      </c>
      <c r="G75" s="62">
        <f t="shared" si="3"/>
        <v>92.290000000000873</v>
      </c>
      <c r="H75" s="62">
        <f>Table13[[#This Row],[Odpočet dodávka-180]]-D74</f>
        <v>72</v>
      </c>
      <c r="I75" s="62">
        <f t="shared" si="21"/>
        <v>20.460967741935512</v>
      </c>
      <c r="J75" s="62">
        <f t="shared" si="22"/>
        <v>17.483870967741936</v>
      </c>
      <c r="K75" s="62">
        <f t="shared" si="23"/>
        <v>2.9770967741935768</v>
      </c>
      <c r="L75" s="62">
        <f t="shared" si="0"/>
        <v>44.435376237000064</v>
      </c>
      <c r="M75" s="62">
        <f t="shared" si="19"/>
        <v>26.587647400000002</v>
      </c>
      <c r="N75" s="62">
        <f t="shared" si="11"/>
        <v>70.661918909600189</v>
      </c>
      <c r="P75" s="60">
        <f t="shared" si="20"/>
        <v>84.866523637000199</v>
      </c>
    </row>
    <row r="76" spans="1:16" ht="14.5" x14ac:dyDescent="0.35">
      <c r="A76" s="79">
        <v>43647</v>
      </c>
      <c r="B76" s="69">
        <v>23292.17</v>
      </c>
      <c r="C76" s="69">
        <v>16932</v>
      </c>
      <c r="D76" s="69">
        <v>15635</v>
      </c>
      <c r="E76" s="62">
        <f t="shared" si="17"/>
        <v>555.17999999999665</v>
      </c>
      <c r="F76" s="62">
        <f t="shared" si="18"/>
        <v>457</v>
      </c>
      <c r="G76" s="62">
        <f t="shared" si="3"/>
        <v>98.179999999996653</v>
      </c>
      <c r="H76" s="62">
        <f>Table13[[#This Row],[Odpočet dodávka-180]]-D75</f>
        <v>86</v>
      </c>
      <c r="I76" s="62">
        <f t="shared" si="21"/>
        <v>17.909032258064407</v>
      </c>
      <c r="J76" s="62">
        <f t="shared" si="22"/>
        <v>14.741935483870968</v>
      </c>
      <c r="K76" s="62">
        <f t="shared" si="23"/>
        <v>3.1670967741934404</v>
      </c>
      <c r="L76" s="62">
        <f t="shared" si="0"/>
        <v>38.893301453999769</v>
      </c>
      <c r="M76" s="62">
        <f t="shared" si="19"/>
        <v>22.4179979</v>
      </c>
      <c r="N76" s="62">
        <f t="shared" si="11"/>
        <v>63.77603948319932</v>
      </c>
      <c r="P76" s="60">
        <f t="shared" si="20"/>
        <v>76.038299353999264</v>
      </c>
    </row>
    <row r="77" spans="1:16" ht="14.5" x14ac:dyDescent="0.35">
      <c r="A77" s="79">
        <v>43678</v>
      </c>
      <c r="B77" s="77">
        <v>23774.91</v>
      </c>
      <c r="C77" s="62">
        <v>17337</v>
      </c>
      <c r="D77" s="69">
        <v>15710</v>
      </c>
      <c r="E77" s="62">
        <f t="shared" si="17"/>
        <v>482.7400000000016</v>
      </c>
      <c r="F77" s="62">
        <f t="shared" si="18"/>
        <v>405</v>
      </c>
      <c r="G77" s="62">
        <f t="shared" si="3"/>
        <v>77.740000000001601</v>
      </c>
      <c r="H77" s="62">
        <f>Table13[[#This Row],[Odpočet dodávka-180]]-D76</f>
        <v>75</v>
      </c>
      <c r="I77" s="62">
        <f t="shared" si="21"/>
        <v>15.572258064516181</v>
      </c>
      <c r="J77" s="62">
        <f t="shared" si="22"/>
        <v>13.064516129032258</v>
      </c>
      <c r="K77" s="62">
        <f t="shared" si="23"/>
        <v>2.5077419354839225</v>
      </c>
      <c r="L77" s="62">
        <f t="shared" si="0"/>
        <v>33.818495522000113</v>
      </c>
      <c r="M77" s="62">
        <f t="shared" si="19"/>
        <v>19.867153500000001</v>
      </c>
      <c r="N77" s="62">
        <f t="shared" si="11"/>
        <v>54.609519217600337</v>
      </c>
      <c r="P77" s="60">
        <f t="shared" si="20"/>
        <v>65.346649022000349</v>
      </c>
    </row>
    <row r="78" spans="1:16" ht="14.5" x14ac:dyDescent="0.35">
      <c r="A78" s="79">
        <v>43709</v>
      </c>
      <c r="B78" s="62">
        <v>24103.94</v>
      </c>
      <c r="C78" s="62">
        <v>17586</v>
      </c>
      <c r="D78" s="69">
        <v>15822</v>
      </c>
      <c r="E78" s="62">
        <f t="shared" si="17"/>
        <v>329.02999999999884</v>
      </c>
      <c r="F78" s="62">
        <f t="shared" si="18"/>
        <v>249</v>
      </c>
      <c r="G78" s="62">
        <f t="shared" si="3"/>
        <v>80.029999999998836</v>
      </c>
      <c r="H78" s="62">
        <f>Table13[[#This Row],[Odpočet dodávka-180]]-D77</f>
        <v>112</v>
      </c>
      <c r="I78" s="62">
        <f t="shared" si="21"/>
        <v>10.613870967741898</v>
      </c>
      <c r="J78" s="62">
        <f t="shared" si="22"/>
        <v>8.0322580645161299</v>
      </c>
      <c r="K78" s="62">
        <f t="shared" si="23"/>
        <v>2.5816129032257691</v>
      </c>
      <c r="L78" s="62">
        <f t="shared" si="0"/>
        <v>23.050295358999918</v>
      </c>
      <c r="M78" s="62">
        <f t="shared" si="19"/>
        <v>12.2146203</v>
      </c>
      <c r="N78" s="62">
        <f t="shared" si="11"/>
        <v>40.216432527199757</v>
      </c>
      <c r="P78" s="60">
        <f t="shared" si="20"/>
        <v>47.269415658999741</v>
      </c>
    </row>
    <row r="79" spans="1:16" ht="14.5" x14ac:dyDescent="0.35">
      <c r="A79" s="79">
        <v>43739</v>
      </c>
      <c r="B79" s="62">
        <v>24332.36</v>
      </c>
      <c r="C79" s="62">
        <v>17730</v>
      </c>
      <c r="D79" s="69">
        <v>16028</v>
      </c>
      <c r="E79" s="62">
        <f t="shared" si="17"/>
        <v>228.42000000000189</v>
      </c>
      <c r="F79" s="62">
        <f t="shared" si="18"/>
        <v>144</v>
      </c>
      <c r="G79" s="62">
        <f t="shared" si="3"/>
        <v>84.420000000001892</v>
      </c>
      <c r="H79" s="62">
        <f>Table13[[#This Row],[Odpočet dodávka-180]]-D78</f>
        <v>206</v>
      </c>
      <c r="I79" s="62">
        <f t="shared" si="21"/>
        <v>7.3683870967742546</v>
      </c>
      <c r="J79" s="62">
        <f t="shared" si="22"/>
        <v>4.645161290322581</v>
      </c>
      <c r="K79" s="62">
        <f t="shared" si="23"/>
        <v>2.7232258064516741</v>
      </c>
      <c r="L79" s="62">
        <f t="shared" ref="L79:L85" si="24">0.0700553*E79</f>
        <v>16.002031626000132</v>
      </c>
      <c r="M79" s="62">
        <f t="shared" si="19"/>
        <v>7.0638768000000001</v>
      </c>
      <c r="N79" s="62">
        <f t="shared" ref="N79:N85" si="25">0.8*(L79+M79)+(0.15*G79)</f>
        <v>31.11572674080039</v>
      </c>
      <c r="P79" s="60">
        <f t="shared" si="20"/>
        <v>35.728908426000416</v>
      </c>
    </row>
    <row r="80" spans="1:16" ht="14.5" x14ac:dyDescent="0.35">
      <c r="A80" s="79">
        <v>43770</v>
      </c>
      <c r="B80" s="62">
        <v>24406.53</v>
      </c>
      <c r="C80" s="69">
        <v>17757</v>
      </c>
      <c r="D80" s="69">
        <v>16287</v>
      </c>
      <c r="E80" s="62">
        <f t="shared" si="17"/>
        <v>74.169999999998254</v>
      </c>
      <c r="F80" s="62">
        <f t="shared" si="18"/>
        <v>27</v>
      </c>
      <c r="G80" s="62">
        <f t="shared" si="3"/>
        <v>47.169999999998254</v>
      </c>
      <c r="H80" s="62">
        <f>Table13[[#This Row],[Odpočet dodávka-180]]-D79</f>
        <v>259</v>
      </c>
      <c r="I80" s="62">
        <f t="shared" si="21"/>
        <v>2.3925806451612339</v>
      </c>
      <c r="J80" s="62">
        <f t="shared" si="22"/>
        <v>0.87096774193548387</v>
      </c>
      <c r="K80" s="62">
        <f t="shared" si="23"/>
        <v>1.5216129032257502</v>
      </c>
      <c r="L80" s="62">
        <f t="shared" si="24"/>
        <v>5.1960016009998782</v>
      </c>
      <c r="M80" s="62">
        <f t="shared" si="19"/>
        <v>1.3244769000000001</v>
      </c>
      <c r="N80" s="62">
        <f t="shared" si="25"/>
        <v>12.291882800799641</v>
      </c>
      <c r="P80" s="60">
        <f t="shared" si="20"/>
        <v>13.595978500999617</v>
      </c>
    </row>
    <row r="81" spans="1:16" ht="14.5" x14ac:dyDescent="0.35">
      <c r="A81" s="79">
        <v>43800</v>
      </c>
      <c r="B81" s="72">
        <v>24464.560000000001</v>
      </c>
      <c r="C81" s="62">
        <v>17774</v>
      </c>
      <c r="D81" s="69">
        <v>16565</v>
      </c>
      <c r="E81" s="62">
        <f t="shared" si="17"/>
        <v>58.030000000002474</v>
      </c>
      <c r="F81" s="62">
        <f t="shared" si="18"/>
        <v>17</v>
      </c>
      <c r="G81" s="62">
        <f t="shared" si="3"/>
        <v>41.030000000002474</v>
      </c>
      <c r="H81" s="62">
        <f>Table13[[#This Row],[Odpočet dodávka-180]]-D80</f>
        <v>278</v>
      </c>
      <c r="I81" s="62">
        <f t="shared" si="21"/>
        <v>1.8719354838710476</v>
      </c>
      <c r="J81" s="62">
        <f t="shared" si="22"/>
        <v>0.54838709677419351</v>
      </c>
      <c r="K81" s="62">
        <f t="shared" si="23"/>
        <v>1.3235483870968541</v>
      </c>
      <c r="L81" s="62">
        <f t="shared" si="24"/>
        <v>4.0653090590001737</v>
      </c>
      <c r="M81" s="62">
        <f t="shared" si="19"/>
        <v>0.8339299</v>
      </c>
      <c r="N81" s="62">
        <f t="shared" si="25"/>
        <v>10.073891167200511</v>
      </c>
      <c r="P81" s="60">
        <f t="shared" si="20"/>
        <v>11.053738959000544</v>
      </c>
    </row>
    <row r="82" spans="1:16" ht="14.5" x14ac:dyDescent="0.35">
      <c r="A82" s="79">
        <v>43831</v>
      </c>
      <c r="B82" s="62">
        <v>24545.13</v>
      </c>
      <c r="C82" s="62">
        <v>17800</v>
      </c>
      <c r="D82" s="69">
        <v>16847</v>
      </c>
      <c r="E82" s="62">
        <f t="shared" si="17"/>
        <v>80.569999999999709</v>
      </c>
      <c r="F82" s="62">
        <f t="shared" si="18"/>
        <v>26</v>
      </c>
      <c r="G82" s="62">
        <f t="shared" si="3"/>
        <v>54.569999999999709</v>
      </c>
      <c r="H82" s="62">
        <f>Table13[[#This Row],[Odpočet dodávka-180]]-D81</f>
        <v>282</v>
      </c>
      <c r="I82" s="62">
        <f t="shared" si="21"/>
        <v>2.5990322580645069</v>
      </c>
      <c r="J82" s="62">
        <f t="shared" si="22"/>
        <v>0.83870967741935487</v>
      </c>
      <c r="K82" s="62">
        <f t="shared" si="23"/>
        <v>1.7603225806451519</v>
      </c>
      <c r="L82" s="62">
        <f t="shared" si="24"/>
        <v>5.6443555209999801</v>
      </c>
      <c r="M82" s="62">
        <f t="shared" si="19"/>
        <v>1.2754222</v>
      </c>
      <c r="N82" s="62">
        <f t="shared" si="25"/>
        <v>13.721322176799941</v>
      </c>
      <c r="P82" s="60">
        <f t="shared" si="20"/>
        <v>15.105277720999936</v>
      </c>
    </row>
    <row r="83" spans="1:16" ht="14.5" x14ac:dyDescent="0.35">
      <c r="A83" s="79">
        <v>43862</v>
      </c>
      <c r="B83" s="62">
        <v>24545.13</v>
      </c>
      <c r="C83" s="62">
        <v>17800</v>
      </c>
      <c r="D83" s="69">
        <v>16847</v>
      </c>
      <c r="E83" s="62">
        <f t="shared" si="17"/>
        <v>0</v>
      </c>
      <c r="F83" s="62">
        <f t="shared" si="18"/>
        <v>0</v>
      </c>
      <c r="G83" s="62">
        <f t="shared" si="3"/>
        <v>0</v>
      </c>
      <c r="H83" s="62">
        <f>Table13[[#This Row],[Odpočet dodávka-180]]-D82</f>
        <v>0</v>
      </c>
      <c r="I83" s="62">
        <f t="shared" si="21"/>
        <v>0</v>
      </c>
      <c r="J83" s="62">
        <f t="shared" si="22"/>
        <v>0</v>
      </c>
      <c r="K83" s="62">
        <f t="shared" si="23"/>
        <v>0</v>
      </c>
      <c r="L83" s="62">
        <f t="shared" si="24"/>
        <v>0</v>
      </c>
      <c r="M83" s="62">
        <f t="shared" si="19"/>
        <v>0</v>
      </c>
      <c r="N83" s="62">
        <f t="shared" si="25"/>
        <v>0</v>
      </c>
      <c r="P83" s="60">
        <f t="shared" si="20"/>
        <v>0</v>
      </c>
    </row>
    <row r="84" spans="1:16" ht="14.5" x14ac:dyDescent="0.35">
      <c r="A84" s="79">
        <v>43891</v>
      </c>
      <c r="B84" s="62">
        <v>25021.64</v>
      </c>
      <c r="C84" s="62">
        <v>18098</v>
      </c>
      <c r="D84" s="69">
        <v>17195</v>
      </c>
      <c r="E84" s="62">
        <f t="shared" si="17"/>
        <v>476.5099999999984</v>
      </c>
      <c r="F84" s="62">
        <f t="shared" si="18"/>
        <v>298</v>
      </c>
      <c r="G84" s="62">
        <f t="shared" ref="G84:G96" si="26">E84-F84</f>
        <v>178.5099999999984</v>
      </c>
      <c r="H84" s="62">
        <f>Table13[[#This Row],[Odpočet dodávka-180]]-D83</f>
        <v>348</v>
      </c>
      <c r="I84" s="62">
        <f t="shared" ref="I84:K85" si="27">E84/31</f>
        <v>15.371290322580593</v>
      </c>
      <c r="J84" s="62">
        <f t="shared" si="27"/>
        <v>9.612903225806452</v>
      </c>
      <c r="K84" s="62">
        <f t="shared" si="27"/>
        <v>5.7583870967741415</v>
      </c>
      <c r="L84" s="62">
        <f t="shared" si="24"/>
        <v>33.382051002999887</v>
      </c>
      <c r="M84" s="62">
        <f t="shared" si="19"/>
        <v>14.6183006</v>
      </c>
      <c r="N84" s="62">
        <f t="shared" si="25"/>
        <v>65.176781282399674</v>
      </c>
      <c r="P84" s="60">
        <f t="shared" si="20"/>
        <v>74.776851602999642</v>
      </c>
    </row>
    <row r="85" spans="1:16" ht="14.5" x14ac:dyDescent="0.35">
      <c r="A85" s="201">
        <v>43922</v>
      </c>
      <c r="B85" s="69">
        <v>25539.439999999999</v>
      </c>
      <c r="C85" s="69">
        <v>18467</v>
      </c>
      <c r="D85" s="69">
        <v>17344</v>
      </c>
      <c r="E85" s="78">
        <f t="shared" si="17"/>
        <v>517.79999999999927</v>
      </c>
      <c r="F85" s="78">
        <f t="shared" si="18"/>
        <v>369</v>
      </c>
      <c r="G85" s="78">
        <f t="shared" si="26"/>
        <v>148.79999999999927</v>
      </c>
      <c r="H85" s="78">
        <f>[1]!Table13[[#This Row],[Odpočet dodávka-180]]-D84</f>
        <v>149</v>
      </c>
      <c r="I85" s="78">
        <f t="shared" si="27"/>
        <v>16.703225806451588</v>
      </c>
      <c r="J85" s="78">
        <f t="shared" si="27"/>
        <v>11.903225806451612</v>
      </c>
      <c r="K85" s="78">
        <f t="shared" si="27"/>
        <v>4.7999999999999767</v>
      </c>
      <c r="L85" s="78">
        <f t="shared" si="24"/>
        <v>36.274634339999949</v>
      </c>
      <c r="M85" s="78">
        <f t="shared" si="19"/>
        <v>18.1011843</v>
      </c>
      <c r="N85" s="78">
        <f t="shared" si="25"/>
        <v>65.820654911999853</v>
      </c>
      <c r="O85" s="11"/>
      <c r="P85" s="11">
        <f t="shared" si="20"/>
        <v>76.695818639999843</v>
      </c>
    </row>
    <row r="86" spans="1:16" ht="14.5" x14ac:dyDescent="0.35">
      <c r="A86" s="79">
        <v>43952</v>
      </c>
      <c r="B86" s="69">
        <v>25539.439999999999</v>
      </c>
      <c r="C86" s="69">
        <v>18467</v>
      </c>
      <c r="D86" s="69">
        <v>0</v>
      </c>
      <c r="E86" s="80">
        <f>SUBTOTAL(109,E2:E85)</f>
        <v>25533.84</v>
      </c>
      <c r="F86" s="80">
        <f t="shared" si="18"/>
        <v>0</v>
      </c>
      <c r="G86" s="80">
        <f t="shared" si="26"/>
        <v>25533.84</v>
      </c>
      <c r="H86" s="80">
        <v>0</v>
      </c>
      <c r="L86" s="62">
        <f>SUBTOTAL(109,L2:L85)</f>
        <v>1788.7808213520002</v>
      </c>
      <c r="M86" s="62">
        <f>SUBTOTAL(109,M2:M85)</f>
        <v>905.5497620000001</v>
      </c>
      <c r="N86" s="62">
        <f>SUBTOTAL(109,N2:N85)</f>
        <v>3216.5404666815994</v>
      </c>
    </row>
    <row r="87" spans="1:16" ht="14.5" x14ac:dyDescent="0.35">
      <c r="A87" s="79">
        <v>43983</v>
      </c>
      <c r="B87" s="69">
        <v>25539.439999999999</v>
      </c>
      <c r="C87" s="69">
        <v>18467</v>
      </c>
      <c r="D87" s="69">
        <v>0</v>
      </c>
      <c r="E87" s="80">
        <f t="shared" si="17"/>
        <v>0</v>
      </c>
      <c r="F87" s="80">
        <f t="shared" si="18"/>
        <v>0</v>
      </c>
      <c r="G87" s="80">
        <f t="shared" si="26"/>
        <v>0</v>
      </c>
      <c r="H87" s="80">
        <v>0</v>
      </c>
    </row>
    <row r="88" spans="1:16" ht="14.5" x14ac:dyDescent="0.35">
      <c r="A88" s="79">
        <v>44013</v>
      </c>
      <c r="B88" s="69">
        <v>25539.439999999999</v>
      </c>
      <c r="C88" s="69">
        <v>18467</v>
      </c>
      <c r="D88" s="69">
        <v>0</v>
      </c>
      <c r="E88" s="80">
        <f t="shared" si="17"/>
        <v>0</v>
      </c>
      <c r="F88" s="80">
        <f t="shared" si="18"/>
        <v>0</v>
      </c>
      <c r="G88" s="80">
        <f t="shared" si="26"/>
        <v>0</v>
      </c>
      <c r="H88" s="80">
        <v>0</v>
      </c>
    </row>
    <row r="89" spans="1:16" ht="14.5" x14ac:dyDescent="0.35">
      <c r="A89" s="79">
        <v>44044</v>
      </c>
      <c r="B89" s="69">
        <v>25539.439999999999</v>
      </c>
      <c r="C89" s="69">
        <v>18467</v>
      </c>
      <c r="D89" s="69">
        <v>0</v>
      </c>
      <c r="E89" s="80">
        <f t="shared" si="17"/>
        <v>0</v>
      </c>
      <c r="F89" s="80">
        <f t="shared" si="18"/>
        <v>0</v>
      </c>
      <c r="G89" s="80">
        <f t="shared" si="26"/>
        <v>0</v>
      </c>
      <c r="H89" s="80">
        <v>0</v>
      </c>
    </row>
    <row r="90" spans="1:16" ht="14.5" x14ac:dyDescent="0.35">
      <c r="A90" s="79">
        <v>44075</v>
      </c>
      <c r="B90" s="69">
        <v>25539.439999999999</v>
      </c>
      <c r="C90" s="69">
        <v>18467</v>
      </c>
      <c r="D90" s="69">
        <v>0</v>
      </c>
      <c r="E90" s="80">
        <f t="shared" si="17"/>
        <v>0</v>
      </c>
      <c r="F90" s="80">
        <f t="shared" si="18"/>
        <v>0</v>
      </c>
      <c r="G90" s="80">
        <f t="shared" si="26"/>
        <v>0</v>
      </c>
      <c r="H90" s="80">
        <v>0</v>
      </c>
    </row>
    <row r="91" spans="1:16" ht="14.5" x14ac:dyDescent="0.35">
      <c r="A91" s="79">
        <v>44105</v>
      </c>
      <c r="B91" s="69">
        <v>25539.439999999999</v>
      </c>
      <c r="C91" s="69">
        <v>18467</v>
      </c>
      <c r="D91" s="69">
        <v>0</v>
      </c>
      <c r="E91" s="80">
        <f t="shared" si="17"/>
        <v>0</v>
      </c>
      <c r="F91" s="80">
        <f t="shared" si="18"/>
        <v>0</v>
      </c>
      <c r="G91" s="80">
        <f t="shared" si="26"/>
        <v>0</v>
      </c>
      <c r="H91" s="80">
        <v>0</v>
      </c>
    </row>
    <row r="92" spans="1:16" ht="14.5" x14ac:dyDescent="0.35">
      <c r="A92" s="79">
        <v>44136</v>
      </c>
      <c r="B92" s="69">
        <v>25539.439999999999</v>
      </c>
      <c r="C92" s="69">
        <v>18467</v>
      </c>
      <c r="D92" s="69">
        <v>0</v>
      </c>
      <c r="E92" s="80">
        <f t="shared" si="17"/>
        <v>0</v>
      </c>
      <c r="F92" s="80">
        <f t="shared" si="18"/>
        <v>0</v>
      </c>
      <c r="G92" s="80">
        <f t="shared" si="26"/>
        <v>0</v>
      </c>
      <c r="H92" s="80">
        <v>0</v>
      </c>
    </row>
    <row r="93" spans="1:16" ht="14.5" x14ac:dyDescent="0.35">
      <c r="A93" s="79">
        <v>44166</v>
      </c>
      <c r="B93" s="69">
        <v>25539.439999999999</v>
      </c>
      <c r="C93" s="69">
        <v>18467</v>
      </c>
      <c r="D93" s="69">
        <v>0</v>
      </c>
      <c r="E93" s="80">
        <f t="shared" si="17"/>
        <v>0</v>
      </c>
      <c r="F93" s="80">
        <f t="shared" si="18"/>
        <v>0</v>
      </c>
      <c r="G93" s="80">
        <f t="shared" si="26"/>
        <v>0</v>
      </c>
      <c r="H93" s="80">
        <v>0</v>
      </c>
    </row>
    <row r="94" spans="1:16" ht="14.5" x14ac:dyDescent="0.35">
      <c r="A94" s="79">
        <v>44197</v>
      </c>
      <c r="B94" s="69">
        <v>25539.439999999999</v>
      </c>
      <c r="C94" s="69">
        <v>18467</v>
      </c>
      <c r="D94" s="69">
        <v>0</v>
      </c>
      <c r="E94" s="80">
        <f t="shared" si="17"/>
        <v>0</v>
      </c>
      <c r="F94" s="80">
        <f t="shared" si="18"/>
        <v>0</v>
      </c>
      <c r="G94" s="80">
        <f t="shared" si="26"/>
        <v>0</v>
      </c>
      <c r="H94" s="80">
        <v>0</v>
      </c>
    </row>
    <row r="95" spans="1:16" ht="14.5" x14ac:dyDescent="0.35">
      <c r="A95" s="79">
        <v>44228</v>
      </c>
      <c r="B95" s="69">
        <v>25539.439999999999</v>
      </c>
      <c r="C95" s="69">
        <v>18467</v>
      </c>
      <c r="D95" s="69">
        <v>0</v>
      </c>
      <c r="E95" s="80">
        <f t="shared" si="17"/>
        <v>0</v>
      </c>
      <c r="F95" s="80">
        <f t="shared" si="18"/>
        <v>0</v>
      </c>
      <c r="G95" s="80">
        <f t="shared" si="26"/>
        <v>0</v>
      </c>
      <c r="H95" s="80">
        <v>0</v>
      </c>
    </row>
    <row r="96" spans="1:16" ht="14.5" x14ac:dyDescent="0.35">
      <c r="A96" s="79">
        <v>44256</v>
      </c>
      <c r="B96" s="69">
        <v>25539.439999999999</v>
      </c>
      <c r="C96" s="69">
        <v>18467</v>
      </c>
      <c r="D96" s="69">
        <v>0</v>
      </c>
      <c r="E96" s="80">
        <f t="shared" si="17"/>
        <v>0</v>
      </c>
      <c r="F96" s="80">
        <f t="shared" si="18"/>
        <v>0</v>
      </c>
      <c r="G96" s="80">
        <f t="shared" si="26"/>
        <v>0</v>
      </c>
      <c r="H96" s="80">
        <v>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7"/>
  <sheetViews>
    <sheetView topLeftCell="A19" zoomScale="148" zoomScaleNormal="148" workbookViewId="0">
      <selection activeCell="I12" sqref="I12"/>
    </sheetView>
  </sheetViews>
  <sheetFormatPr defaultColWidth="9.1796875" defaultRowHeight="12.5" x14ac:dyDescent="0.25"/>
  <cols>
    <col min="1" max="1" width="10.7265625" customWidth="1"/>
    <col min="2" max="2" width="17.7265625" customWidth="1"/>
    <col min="3" max="3" width="15.54296875" customWidth="1"/>
    <col min="4" max="4" width="16.26953125" customWidth="1"/>
    <col min="5" max="6" width="6.26953125" customWidth="1"/>
    <col min="7" max="7" width="19" customWidth="1"/>
  </cols>
  <sheetData>
    <row r="1" spans="1:7" ht="12.75" customHeight="1" x14ac:dyDescent="0.3">
      <c r="A1" s="95" t="s">
        <v>0</v>
      </c>
      <c r="B1" s="96"/>
      <c r="C1" s="97"/>
      <c r="D1" s="98" t="s">
        <v>1</v>
      </c>
      <c r="E1" s="99"/>
      <c r="F1" s="99"/>
      <c r="G1" s="100"/>
    </row>
    <row r="2" spans="1:7" ht="12.75" customHeight="1" x14ac:dyDescent="0.25">
      <c r="A2" s="88" t="s">
        <v>2</v>
      </c>
      <c r="B2" s="89"/>
      <c r="C2" s="90"/>
      <c r="D2" s="101"/>
      <c r="E2" s="102"/>
      <c r="F2" s="102"/>
      <c r="G2" s="103"/>
    </row>
    <row r="3" spans="1:7" ht="12.75" customHeight="1" x14ac:dyDescent="0.25">
      <c r="A3" s="88" t="s">
        <v>3</v>
      </c>
      <c r="B3" s="89"/>
      <c r="C3" s="90"/>
      <c r="D3" s="104"/>
      <c r="E3" s="105"/>
      <c r="F3" s="105"/>
      <c r="G3" s="106"/>
    </row>
    <row r="4" spans="1:7" ht="12.75" customHeight="1" x14ac:dyDescent="0.3">
      <c r="A4" s="88" t="s">
        <v>4</v>
      </c>
      <c r="B4" s="82"/>
      <c r="C4" s="83"/>
      <c r="D4" s="81" t="s">
        <v>5</v>
      </c>
      <c r="E4" s="82"/>
      <c r="F4" s="107" t="s">
        <v>6</v>
      </c>
      <c r="G4" s="108"/>
    </row>
    <row r="5" spans="1:7" ht="12.75" customHeight="1" x14ac:dyDescent="0.3">
      <c r="A5" s="81" t="s">
        <v>7</v>
      </c>
      <c r="B5" s="82"/>
      <c r="C5" s="83"/>
      <c r="D5" s="84"/>
      <c r="E5" s="85"/>
      <c r="F5" s="86"/>
      <c r="G5" s="87"/>
    </row>
    <row r="6" spans="1:7" ht="12.75" customHeight="1" x14ac:dyDescent="0.25">
      <c r="A6" s="88" t="s">
        <v>8</v>
      </c>
      <c r="B6" s="89"/>
      <c r="C6" s="90"/>
      <c r="D6" s="91" t="s">
        <v>66</v>
      </c>
      <c r="E6" s="92"/>
      <c r="F6" s="93" t="s">
        <v>10</v>
      </c>
      <c r="G6" s="94"/>
    </row>
    <row r="7" spans="1:7" ht="12.75" customHeight="1" x14ac:dyDescent="0.3">
      <c r="A7" s="88" t="s">
        <v>11</v>
      </c>
      <c r="B7" s="89"/>
      <c r="C7" s="90"/>
      <c r="D7" s="81" t="s">
        <v>12</v>
      </c>
      <c r="E7" s="82"/>
      <c r="F7" s="116" t="s">
        <v>13</v>
      </c>
      <c r="G7" s="83"/>
    </row>
    <row r="8" spans="1:7" ht="12.75" customHeight="1" x14ac:dyDescent="0.25">
      <c r="A8" s="117" t="s">
        <v>14</v>
      </c>
      <c r="B8" s="118"/>
      <c r="C8" s="119"/>
      <c r="D8" s="84"/>
      <c r="E8" s="85"/>
      <c r="F8" s="120"/>
      <c r="G8" s="87"/>
    </row>
    <row r="9" spans="1:7" ht="12.75" customHeight="1" thickBot="1" x14ac:dyDescent="0.3">
      <c r="A9" s="109"/>
      <c r="B9" s="110"/>
      <c r="C9" s="111"/>
      <c r="D9" s="112" t="s">
        <v>15</v>
      </c>
      <c r="E9" s="113"/>
      <c r="F9" s="114" t="s">
        <v>16</v>
      </c>
      <c r="G9" s="115"/>
    </row>
    <row r="10" spans="1:7" ht="12.75" customHeight="1" x14ac:dyDescent="0.3">
      <c r="A10" s="95"/>
      <c r="B10" s="96"/>
      <c r="C10" s="1"/>
      <c r="D10" s="96" t="s">
        <v>17</v>
      </c>
      <c r="E10" s="96"/>
      <c r="F10" s="96"/>
      <c r="G10" s="1" t="s">
        <v>18</v>
      </c>
    </row>
    <row r="11" spans="1:7" ht="12.75" customHeight="1" x14ac:dyDescent="0.25">
      <c r="A11" s="84"/>
      <c r="B11" s="85"/>
      <c r="C11" s="5"/>
      <c r="D11" s="85"/>
      <c r="E11" s="85"/>
      <c r="F11" s="85"/>
      <c r="G11" s="6">
        <v>36442151</v>
      </c>
    </row>
    <row r="12" spans="1:7" ht="12.75" customHeight="1" x14ac:dyDescent="0.25">
      <c r="A12" s="109"/>
      <c r="B12" s="110"/>
      <c r="C12" s="2"/>
      <c r="D12" s="110"/>
      <c r="E12" s="110"/>
      <c r="F12" s="110"/>
      <c r="G12" s="2"/>
    </row>
    <row r="13" spans="1:7" ht="12.75" customHeight="1" x14ac:dyDescent="0.3">
      <c r="A13" s="123"/>
      <c r="B13" s="124"/>
      <c r="C13" s="3"/>
      <c r="D13" s="82" t="s">
        <v>19</v>
      </c>
      <c r="E13" s="82"/>
      <c r="F13" s="82"/>
      <c r="G13" s="3" t="s">
        <v>20</v>
      </c>
    </row>
    <row r="14" spans="1:7" ht="12.75" customHeight="1" x14ac:dyDescent="0.3">
      <c r="A14" s="117"/>
      <c r="B14" s="118"/>
      <c r="C14" s="5"/>
      <c r="D14" s="82" t="s">
        <v>21</v>
      </c>
      <c r="E14" s="82"/>
      <c r="F14" s="82"/>
      <c r="G14" s="5">
        <v>2022187453</v>
      </c>
    </row>
    <row r="15" spans="1:7" ht="12.75" customHeight="1" x14ac:dyDescent="0.25">
      <c r="A15" s="117"/>
      <c r="B15" s="118"/>
      <c r="C15" s="2"/>
      <c r="D15" s="89" t="s">
        <v>22</v>
      </c>
      <c r="E15" s="89"/>
      <c r="F15" s="89"/>
      <c r="G15" s="2"/>
    </row>
    <row r="16" spans="1:7" ht="12.75" customHeight="1" x14ac:dyDescent="0.3">
      <c r="A16" s="117"/>
      <c r="B16" s="118"/>
      <c r="C16" s="3"/>
      <c r="D16" s="89" t="s">
        <v>23</v>
      </c>
      <c r="E16" s="89"/>
      <c r="F16" s="89"/>
      <c r="G16" s="3" t="s">
        <v>24</v>
      </c>
    </row>
    <row r="17" spans="1:7" ht="12.75" customHeight="1" thickBot="1" x14ac:dyDescent="0.3">
      <c r="A17" s="121"/>
      <c r="B17" s="122"/>
      <c r="C17" s="53"/>
      <c r="D17" s="110"/>
      <c r="E17" s="110"/>
      <c r="F17" s="110"/>
      <c r="G17" s="7" t="s">
        <v>25</v>
      </c>
    </row>
    <row r="18" spans="1:7" ht="12.75" customHeight="1" x14ac:dyDescent="0.3">
      <c r="A18" s="81" t="s">
        <v>26</v>
      </c>
      <c r="B18" s="82"/>
      <c r="C18" s="82"/>
      <c r="D18" s="144" t="s">
        <v>27</v>
      </c>
      <c r="E18" s="145"/>
      <c r="F18" s="144" t="s">
        <v>28</v>
      </c>
      <c r="G18" s="97"/>
    </row>
    <row r="19" spans="1:7" ht="12.75" customHeight="1" x14ac:dyDescent="0.25">
      <c r="A19" s="84"/>
      <c r="B19" s="85"/>
      <c r="C19" s="85"/>
      <c r="D19" s="120"/>
      <c r="E19" s="146"/>
      <c r="F19" s="120"/>
      <c r="G19" s="87"/>
    </row>
    <row r="20" spans="1:7" ht="12.75" customHeight="1" thickBot="1" x14ac:dyDescent="0.3">
      <c r="A20" s="125">
        <v>41455</v>
      </c>
      <c r="B20" s="126"/>
      <c r="C20" s="126"/>
      <c r="D20" s="127" t="s">
        <v>29</v>
      </c>
      <c r="E20" s="128"/>
      <c r="F20" s="127" t="s">
        <v>29</v>
      </c>
      <c r="G20" s="129"/>
    </row>
    <row r="21" spans="1:7" ht="12.75" customHeight="1" x14ac:dyDescent="0.25">
      <c r="A21" s="130" t="s">
        <v>30</v>
      </c>
      <c r="B21" s="132" t="s">
        <v>31</v>
      </c>
      <c r="C21" s="133"/>
      <c r="D21" s="134"/>
      <c r="E21" s="138" t="s">
        <v>32</v>
      </c>
      <c r="F21" s="139"/>
      <c r="G21" s="142" t="s">
        <v>33</v>
      </c>
    </row>
    <row r="22" spans="1:7" ht="12.75" customHeight="1" thickBot="1" x14ac:dyDescent="0.3">
      <c r="A22" s="131"/>
      <c r="B22" s="135"/>
      <c r="C22" s="136"/>
      <c r="D22" s="137"/>
      <c r="E22" s="140"/>
      <c r="F22" s="141"/>
      <c r="G22" s="143"/>
    </row>
    <row r="23" spans="1:7" ht="12.75" customHeight="1" x14ac:dyDescent="0.25">
      <c r="A23" s="51"/>
      <c r="B23" s="153"/>
      <c r="C23" s="154"/>
      <c r="D23" s="155"/>
      <c r="E23" s="156"/>
      <c r="F23" s="156"/>
      <c r="G23" s="8"/>
    </row>
    <row r="24" spans="1:7" ht="12.75" customHeight="1" x14ac:dyDescent="0.3">
      <c r="A24" s="52">
        <v>1</v>
      </c>
      <c r="B24" s="147" t="s">
        <v>67</v>
      </c>
      <c r="C24" s="148"/>
      <c r="D24" s="149"/>
      <c r="E24" s="110"/>
      <c r="F24" s="110"/>
      <c r="G24" s="9"/>
    </row>
    <row r="25" spans="1:7" ht="12.75" customHeight="1" x14ac:dyDescent="0.25">
      <c r="A25" s="52"/>
      <c r="B25" s="147" t="s">
        <v>35</v>
      </c>
      <c r="C25" s="148"/>
      <c r="D25" s="149"/>
      <c r="E25" s="110"/>
      <c r="F25" s="110"/>
      <c r="G25" s="9"/>
    </row>
    <row r="26" spans="1:7" ht="12.75" customHeight="1" x14ac:dyDescent="0.25">
      <c r="A26" s="52"/>
      <c r="B26" s="147" t="s">
        <v>68</v>
      </c>
      <c r="C26" s="148"/>
      <c r="D26" s="149"/>
      <c r="E26" s="110"/>
      <c r="F26" s="110"/>
      <c r="G26" s="9"/>
    </row>
    <row r="27" spans="1:7" ht="12.75" customHeight="1" x14ac:dyDescent="0.25">
      <c r="A27" s="52"/>
      <c r="B27" s="147" t="s">
        <v>69</v>
      </c>
      <c r="C27" s="148"/>
      <c r="D27" s="149"/>
      <c r="E27" s="150"/>
      <c r="F27" s="151"/>
      <c r="G27" s="9"/>
    </row>
    <row r="28" spans="1:7" ht="12.75" customHeight="1" x14ac:dyDescent="0.25">
      <c r="A28" s="52"/>
      <c r="B28" s="152"/>
      <c r="C28" s="148"/>
      <c r="D28" s="149"/>
      <c r="E28" s="110"/>
      <c r="F28" s="110"/>
      <c r="G28" s="9"/>
    </row>
    <row r="29" spans="1:7" ht="12.75" customHeight="1" x14ac:dyDescent="0.25">
      <c r="A29" s="52"/>
      <c r="B29" s="147" t="s">
        <v>70</v>
      </c>
      <c r="C29" s="148"/>
      <c r="D29" s="149"/>
      <c r="E29" s="110">
        <v>1204</v>
      </c>
      <c r="F29" s="110"/>
      <c r="G29" s="9"/>
    </row>
    <row r="30" spans="1:7" ht="12.75" customHeight="1" x14ac:dyDescent="0.25">
      <c r="A30" s="52"/>
      <c r="B30" s="147" t="s">
        <v>39</v>
      </c>
      <c r="C30" s="148"/>
      <c r="D30" s="149"/>
      <c r="E30" s="157">
        <v>1720</v>
      </c>
      <c r="F30" s="110"/>
      <c r="G30" s="9">
        <f t="shared" ref="G30:G35" si="0">(E30-E29)*49.0547/1000</f>
        <v>25.312225199999997</v>
      </c>
    </row>
    <row r="31" spans="1:7" ht="12.75" customHeight="1" x14ac:dyDescent="0.25">
      <c r="A31" s="52"/>
      <c r="B31" s="147" t="s">
        <v>40</v>
      </c>
      <c r="C31" s="148"/>
      <c r="D31" s="149"/>
      <c r="E31" s="110">
        <v>2106</v>
      </c>
      <c r="F31" s="110"/>
      <c r="G31" s="9">
        <f t="shared" si="0"/>
        <v>18.935114200000001</v>
      </c>
    </row>
    <row r="32" spans="1:7" ht="12.75" customHeight="1" x14ac:dyDescent="0.25">
      <c r="A32" s="52"/>
      <c r="B32" s="147" t="s">
        <v>41</v>
      </c>
      <c r="C32" s="148"/>
      <c r="D32" s="149"/>
      <c r="E32" s="110">
        <v>2317</v>
      </c>
      <c r="F32" s="110"/>
      <c r="G32" s="9">
        <f t="shared" si="0"/>
        <v>10.350541699999999</v>
      </c>
    </row>
    <row r="33" spans="1:7" ht="12.75" customHeight="1" x14ac:dyDescent="0.25">
      <c r="A33" s="52"/>
      <c r="B33" s="147" t="s">
        <v>42</v>
      </c>
      <c r="C33" s="148"/>
      <c r="D33" s="149"/>
      <c r="E33" s="150">
        <v>2465</v>
      </c>
      <c r="F33" s="151"/>
      <c r="G33" s="9">
        <f t="shared" si="0"/>
        <v>7.2600955999999996</v>
      </c>
    </row>
    <row r="34" spans="1:7" ht="12.75" customHeight="1" x14ac:dyDescent="0.25">
      <c r="A34" s="52"/>
      <c r="B34" s="147" t="s">
        <v>43</v>
      </c>
      <c r="C34" s="148"/>
      <c r="D34" s="149"/>
      <c r="E34" s="110">
        <v>2492</v>
      </c>
      <c r="F34" s="110"/>
      <c r="G34" s="9">
        <f t="shared" si="0"/>
        <v>1.3244768999999998</v>
      </c>
    </row>
    <row r="35" spans="1:7" ht="12.75" customHeight="1" x14ac:dyDescent="0.25">
      <c r="A35" s="52"/>
      <c r="B35" s="147" t="s">
        <v>44</v>
      </c>
      <c r="C35" s="148"/>
      <c r="D35" s="149"/>
      <c r="E35" s="110">
        <v>2508</v>
      </c>
      <c r="F35" s="110"/>
      <c r="G35" s="9">
        <f t="shared" si="0"/>
        <v>0.7848752</v>
      </c>
    </row>
    <row r="36" spans="1:7" ht="12.75" customHeight="1" x14ac:dyDescent="0.25">
      <c r="A36" s="52"/>
      <c r="B36" s="152"/>
      <c r="C36" s="148"/>
      <c r="D36" s="149"/>
      <c r="E36" s="110"/>
      <c r="F36" s="110"/>
      <c r="G36" s="9"/>
    </row>
    <row r="37" spans="1:7" ht="12.75" customHeight="1" x14ac:dyDescent="0.25">
      <c r="A37" s="52"/>
      <c r="B37" s="152"/>
      <c r="C37" s="148"/>
      <c r="D37" s="149"/>
      <c r="E37" s="110"/>
      <c r="F37" s="110"/>
      <c r="G37" s="9"/>
    </row>
    <row r="38" spans="1:7" ht="12.75" customHeight="1" x14ac:dyDescent="0.25">
      <c r="A38" s="52"/>
      <c r="B38" s="152"/>
      <c r="C38" s="148"/>
      <c r="D38" s="149"/>
      <c r="E38" s="110"/>
      <c r="F38" s="110"/>
      <c r="G38" s="9"/>
    </row>
    <row r="39" spans="1:7" ht="12.75" customHeight="1" x14ac:dyDescent="0.25">
      <c r="A39" s="52"/>
      <c r="B39" s="152"/>
      <c r="C39" s="148"/>
      <c r="D39" s="149"/>
      <c r="E39" s="110"/>
      <c r="F39" s="110"/>
      <c r="G39" s="9"/>
    </row>
    <row r="40" spans="1:7" ht="12.75" customHeight="1" x14ac:dyDescent="0.25">
      <c r="A40" s="52"/>
      <c r="B40" s="147"/>
      <c r="C40" s="148"/>
      <c r="D40" s="149"/>
      <c r="E40" s="110"/>
      <c r="F40" s="110"/>
      <c r="G40" s="9"/>
    </row>
    <row r="41" spans="1:7" ht="12.75" customHeight="1" x14ac:dyDescent="0.25">
      <c r="A41" s="52"/>
      <c r="B41" s="147" t="s">
        <v>45</v>
      </c>
      <c r="C41" s="148"/>
      <c r="D41" s="149"/>
      <c r="E41" s="110"/>
      <c r="F41" s="110"/>
      <c r="G41" s="9"/>
    </row>
    <row r="42" spans="1:7" ht="12.75" customHeight="1" x14ac:dyDescent="0.25">
      <c r="A42" s="52"/>
      <c r="B42" s="147" t="s">
        <v>46</v>
      </c>
      <c r="C42" s="148"/>
      <c r="D42" s="149"/>
      <c r="E42" s="110"/>
      <c r="F42" s="110"/>
      <c r="G42" s="9"/>
    </row>
    <row r="43" spans="1:7" ht="12.75" customHeight="1" thickBot="1" x14ac:dyDescent="0.3">
      <c r="A43" s="50"/>
      <c r="B43" s="150"/>
      <c r="C43" s="110"/>
      <c r="D43" s="151"/>
      <c r="E43" s="122"/>
      <c r="F43" s="122"/>
      <c r="G43" s="10"/>
    </row>
    <row r="44" spans="1:7" ht="12.75" customHeight="1" x14ac:dyDescent="0.25">
      <c r="A44" s="158" t="s">
        <v>47</v>
      </c>
      <c r="B44" s="159"/>
      <c r="C44" s="159"/>
      <c r="D44" s="159"/>
      <c r="E44" s="159"/>
      <c r="F44" s="160"/>
      <c r="G44" s="164">
        <f>SUM(G23:G43)</f>
        <v>63.967328800000004</v>
      </c>
    </row>
    <row r="45" spans="1:7" ht="12.75" customHeight="1" thickBot="1" x14ac:dyDescent="0.3">
      <c r="A45" s="161"/>
      <c r="B45" s="162"/>
      <c r="C45" s="162"/>
      <c r="D45" s="162"/>
      <c r="E45" s="162"/>
      <c r="F45" s="163"/>
      <c r="G45" s="165"/>
    </row>
    <row r="46" spans="1:7" ht="12.75" customHeight="1" x14ac:dyDescent="0.25">
      <c r="A46" s="166"/>
      <c r="B46" s="156"/>
      <c r="C46" s="156"/>
      <c r="D46" s="156"/>
      <c r="E46" s="156"/>
      <c r="F46" s="156"/>
      <c r="G46" s="167"/>
    </row>
    <row r="47" spans="1:7" ht="12.75" customHeight="1" x14ac:dyDescent="0.25">
      <c r="A47" s="109"/>
      <c r="B47" s="110"/>
      <c r="C47" s="110"/>
      <c r="D47" s="110"/>
      <c r="E47" s="110"/>
      <c r="F47" s="110"/>
      <c r="G47" s="111"/>
    </row>
    <row r="48" spans="1:7" ht="12.75" customHeight="1" x14ac:dyDescent="0.25">
      <c r="A48" s="109"/>
      <c r="B48" s="110"/>
      <c r="C48" s="110"/>
      <c r="D48" s="110"/>
      <c r="E48" s="110"/>
      <c r="F48" s="110"/>
      <c r="G48" s="111"/>
    </row>
    <row r="49" spans="1:7" ht="12.75" customHeight="1" x14ac:dyDescent="0.25">
      <c r="A49" s="109"/>
      <c r="B49" s="110"/>
      <c r="C49" s="110"/>
      <c r="D49" s="110"/>
      <c r="E49" s="110"/>
      <c r="F49" s="110"/>
      <c r="G49" s="111"/>
    </row>
    <row r="50" spans="1:7" ht="12.75" customHeight="1" x14ac:dyDescent="0.25">
      <c r="A50" s="109"/>
      <c r="B50" s="110"/>
      <c r="C50" s="110"/>
      <c r="D50" s="110"/>
      <c r="E50" s="110"/>
      <c r="F50" s="110"/>
      <c r="G50" s="111"/>
    </row>
    <row r="51" spans="1:7" ht="20.25" customHeight="1" thickBot="1" x14ac:dyDescent="0.3">
      <c r="A51" s="109"/>
      <c r="B51" s="110"/>
      <c r="C51" s="110"/>
      <c r="D51" s="110"/>
      <c r="E51" s="110"/>
      <c r="F51" s="110"/>
      <c r="G51" s="111"/>
    </row>
    <row r="52" spans="1:7" ht="12.75" customHeight="1" x14ac:dyDescent="0.3">
      <c r="A52" s="109"/>
      <c r="B52" s="168"/>
      <c r="C52" s="168"/>
      <c r="D52" s="170" t="s">
        <v>48</v>
      </c>
      <c r="E52" s="170"/>
      <c r="F52" s="170"/>
      <c r="G52" s="111"/>
    </row>
    <row r="53" spans="1:7" ht="12.75" customHeight="1" x14ac:dyDescent="0.25">
      <c r="A53" s="169"/>
      <c r="B53" s="168"/>
      <c r="C53" s="168"/>
      <c r="D53" s="171"/>
      <c r="E53" s="171"/>
      <c r="F53" s="171"/>
      <c r="G53" s="111"/>
    </row>
    <row r="54" spans="1:7" ht="9" customHeight="1" thickBot="1" x14ac:dyDescent="0.3">
      <c r="A54" s="121"/>
      <c r="B54" s="122"/>
      <c r="C54" s="122"/>
      <c r="D54" s="122"/>
      <c r="E54" s="122"/>
      <c r="F54" s="122"/>
      <c r="G54" s="179"/>
    </row>
    <row r="55" spans="1:7" s="4" customFormat="1" ht="9" customHeight="1" x14ac:dyDescent="0.2">
      <c r="A55" s="180" t="s">
        <v>49</v>
      </c>
      <c r="B55" s="181"/>
      <c r="C55" s="181" t="s">
        <v>20</v>
      </c>
      <c r="D55" s="181"/>
      <c r="E55" s="181" t="s">
        <v>24</v>
      </c>
      <c r="F55" s="181"/>
      <c r="G55" s="182"/>
    </row>
    <row r="56" spans="1:7" s="4" customFormat="1" ht="9" customHeight="1" x14ac:dyDescent="0.2">
      <c r="A56" s="172" t="s">
        <v>50</v>
      </c>
      <c r="B56" s="173"/>
      <c r="C56" s="183" t="s">
        <v>51</v>
      </c>
      <c r="D56" s="183"/>
      <c r="E56" s="173" t="s">
        <v>52</v>
      </c>
      <c r="F56" s="173"/>
      <c r="G56" s="175"/>
    </row>
    <row r="57" spans="1:7" s="4" customFormat="1" ht="4.5" customHeight="1" x14ac:dyDescent="0.2">
      <c r="A57" s="172"/>
      <c r="B57" s="173"/>
      <c r="C57" s="174"/>
      <c r="D57" s="173"/>
      <c r="E57" s="173"/>
      <c r="F57" s="173"/>
      <c r="G57" s="175"/>
    </row>
    <row r="58" spans="1:7" s="4" customFormat="1" ht="9" customHeight="1" x14ac:dyDescent="0.2">
      <c r="A58" s="176" t="s">
        <v>53</v>
      </c>
      <c r="B58" s="177"/>
      <c r="C58" s="177" t="s">
        <v>54</v>
      </c>
      <c r="D58" s="177"/>
      <c r="E58" s="177" t="s">
        <v>55</v>
      </c>
      <c r="F58" s="177"/>
      <c r="G58" s="178"/>
    </row>
    <row r="59" spans="1:7" s="4" customFormat="1" ht="9" customHeight="1" x14ac:dyDescent="0.2">
      <c r="A59" s="172" t="s">
        <v>56</v>
      </c>
      <c r="B59" s="173"/>
      <c r="C59" s="173" t="s">
        <v>57</v>
      </c>
      <c r="D59" s="173"/>
      <c r="E59" s="173" t="s">
        <v>58</v>
      </c>
      <c r="F59" s="173"/>
      <c r="G59" s="175"/>
    </row>
    <row r="60" spans="1:7" s="4" customFormat="1" ht="4.5" customHeight="1" x14ac:dyDescent="0.2">
      <c r="A60" s="172"/>
      <c r="B60" s="173"/>
      <c r="C60" s="173"/>
      <c r="D60" s="173"/>
      <c r="E60" s="173"/>
      <c r="F60" s="173"/>
      <c r="G60" s="175"/>
    </row>
    <row r="61" spans="1:7" s="4" customFormat="1" ht="9" customHeight="1" x14ac:dyDescent="0.2">
      <c r="A61" s="184" t="s">
        <v>59</v>
      </c>
      <c r="B61" s="185"/>
      <c r="C61" s="185"/>
      <c r="D61" s="185"/>
      <c r="E61" s="177" t="s">
        <v>60</v>
      </c>
      <c r="F61" s="177"/>
      <c r="G61" s="178"/>
    </row>
    <row r="62" spans="1:7" s="4" customFormat="1" ht="9" customHeight="1" x14ac:dyDescent="0.2">
      <c r="A62" s="172" t="s">
        <v>46</v>
      </c>
      <c r="B62" s="173"/>
      <c r="C62" s="186"/>
      <c r="D62" s="187"/>
      <c r="E62" s="188" t="s">
        <v>61</v>
      </c>
      <c r="F62" s="187"/>
      <c r="G62" s="189"/>
    </row>
    <row r="63" spans="1:7" s="4" customFormat="1" ht="6.75" customHeight="1" x14ac:dyDescent="0.2">
      <c r="A63" s="198"/>
      <c r="B63" s="199"/>
      <c r="C63" s="186"/>
      <c r="D63" s="187"/>
      <c r="E63" s="186"/>
      <c r="F63" s="187"/>
      <c r="G63" s="189"/>
    </row>
    <row r="64" spans="1:7" s="4" customFormat="1" ht="9" customHeight="1" x14ac:dyDescent="0.2">
      <c r="A64" s="184"/>
      <c r="B64" s="185"/>
      <c r="C64" s="185" t="s">
        <v>62</v>
      </c>
      <c r="D64" s="185"/>
      <c r="E64" s="177" t="s">
        <v>63</v>
      </c>
      <c r="F64" s="177"/>
      <c r="G64" s="178"/>
    </row>
    <row r="65" spans="1:7" s="4" customFormat="1" ht="9" customHeight="1" x14ac:dyDescent="0.2">
      <c r="A65" s="190"/>
      <c r="B65" s="191"/>
      <c r="C65" s="191" t="s">
        <v>64</v>
      </c>
      <c r="D65" s="191"/>
      <c r="E65" s="187" t="s">
        <v>65</v>
      </c>
      <c r="F65" s="187"/>
      <c r="G65" s="189"/>
    </row>
    <row r="66" spans="1:7" s="4" customFormat="1" ht="4.5" customHeight="1" x14ac:dyDescent="0.2">
      <c r="A66" s="192"/>
      <c r="B66" s="193"/>
      <c r="C66" s="193"/>
      <c r="D66" s="193"/>
      <c r="E66" s="193"/>
      <c r="F66" s="193"/>
      <c r="G66" s="194"/>
    </row>
    <row r="67" spans="1:7" s="4" customFormat="1" ht="9" customHeight="1" thickBot="1" x14ac:dyDescent="0.25">
      <c r="A67" s="195"/>
      <c r="B67" s="196"/>
      <c r="C67" s="196"/>
      <c r="D67" s="196"/>
      <c r="E67" s="196"/>
      <c r="F67" s="196"/>
      <c r="G67" s="197"/>
    </row>
  </sheetData>
  <mergeCells count="137">
    <mergeCell ref="A65:B65"/>
    <mergeCell ref="C65:D65"/>
    <mergeCell ref="E65:G65"/>
    <mergeCell ref="A66:G66"/>
    <mergeCell ref="A67:G67"/>
    <mergeCell ref="A63:B63"/>
    <mergeCell ref="C63:D63"/>
    <mergeCell ref="E63:G63"/>
    <mergeCell ref="A64:B64"/>
    <mergeCell ref="C64:D64"/>
    <mergeCell ref="E64:G64"/>
    <mergeCell ref="A61:B61"/>
    <mergeCell ref="C61:D61"/>
    <mergeCell ref="E61:G61"/>
    <mergeCell ref="A62:B62"/>
    <mergeCell ref="C62:D62"/>
    <mergeCell ref="E62:G62"/>
    <mergeCell ref="A59:B59"/>
    <mergeCell ref="C59:D59"/>
    <mergeCell ref="E59:G59"/>
    <mergeCell ref="A60:B60"/>
    <mergeCell ref="C60:D60"/>
    <mergeCell ref="E60:G60"/>
    <mergeCell ref="A57:B57"/>
    <mergeCell ref="C57:D57"/>
    <mergeCell ref="E57:G57"/>
    <mergeCell ref="A58:B58"/>
    <mergeCell ref="C58:D58"/>
    <mergeCell ref="E58:G58"/>
    <mergeCell ref="A54:G54"/>
    <mergeCell ref="A55:B55"/>
    <mergeCell ref="C55:D55"/>
    <mergeCell ref="E55:G55"/>
    <mergeCell ref="A56:B56"/>
    <mergeCell ref="C56:D56"/>
    <mergeCell ref="E56:G56"/>
    <mergeCell ref="A44:F45"/>
    <mergeCell ref="G44:G45"/>
    <mergeCell ref="A46:G51"/>
    <mergeCell ref="A52:C53"/>
    <mergeCell ref="D52:F52"/>
    <mergeCell ref="G52:G53"/>
    <mergeCell ref="D53:F53"/>
    <mergeCell ref="B41:D41"/>
    <mergeCell ref="E41:F41"/>
    <mergeCell ref="B42:D42"/>
    <mergeCell ref="E42:F42"/>
    <mergeCell ref="B43:D43"/>
    <mergeCell ref="E43:F43"/>
    <mergeCell ref="B38:D38"/>
    <mergeCell ref="E38:F38"/>
    <mergeCell ref="B39:D39"/>
    <mergeCell ref="E39:F39"/>
    <mergeCell ref="B40:D40"/>
    <mergeCell ref="E40:F40"/>
    <mergeCell ref="B35:D35"/>
    <mergeCell ref="E35:F35"/>
    <mergeCell ref="B36:D36"/>
    <mergeCell ref="E36:F36"/>
    <mergeCell ref="B37:D37"/>
    <mergeCell ref="E37:F37"/>
    <mergeCell ref="B32:D32"/>
    <mergeCell ref="E32:F32"/>
    <mergeCell ref="B33:D33"/>
    <mergeCell ref="E33:F33"/>
    <mergeCell ref="B34:D34"/>
    <mergeCell ref="E34:F34"/>
    <mergeCell ref="B29:D29"/>
    <mergeCell ref="E29:F29"/>
    <mergeCell ref="B30:D30"/>
    <mergeCell ref="E30:F30"/>
    <mergeCell ref="B31:D31"/>
    <mergeCell ref="E31:F31"/>
    <mergeCell ref="B26:D26"/>
    <mergeCell ref="E26:F26"/>
    <mergeCell ref="B27:D27"/>
    <mergeCell ref="E27:F27"/>
    <mergeCell ref="B28:D28"/>
    <mergeCell ref="E28:F28"/>
    <mergeCell ref="B23:D23"/>
    <mergeCell ref="E23:F23"/>
    <mergeCell ref="B24:D24"/>
    <mergeCell ref="E24:F24"/>
    <mergeCell ref="B25:D25"/>
    <mergeCell ref="E25:F25"/>
    <mergeCell ref="A20:C20"/>
    <mergeCell ref="D20:E20"/>
    <mergeCell ref="F20:G20"/>
    <mergeCell ref="A21:A22"/>
    <mergeCell ref="B21:D22"/>
    <mergeCell ref="E21:F22"/>
    <mergeCell ref="G21:G22"/>
    <mergeCell ref="A18:C18"/>
    <mergeCell ref="D18:E18"/>
    <mergeCell ref="F18:G18"/>
    <mergeCell ref="A19:C19"/>
    <mergeCell ref="D19:E19"/>
    <mergeCell ref="F19:G19"/>
    <mergeCell ref="A15:B15"/>
    <mergeCell ref="D15:F15"/>
    <mergeCell ref="A16:B16"/>
    <mergeCell ref="D16:F16"/>
    <mergeCell ref="A17:B17"/>
    <mergeCell ref="D17:F17"/>
    <mergeCell ref="A12:B12"/>
    <mergeCell ref="D12:F12"/>
    <mergeCell ref="A13:B13"/>
    <mergeCell ref="D13:F13"/>
    <mergeCell ref="A14:B14"/>
    <mergeCell ref="D14:F14"/>
    <mergeCell ref="A9:C9"/>
    <mergeCell ref="D9:E9"/>
    <mergeCell ref="F9:G9"/>
    <mergeCell ref="A10:B10"/>
    <mergeCell ref="D10:F10"/>
    <mergeCell ref="A11:B11"/>
    <mergeCell ref="D11:F11"/>
    <mergeCell ref="A7:C7"/>
    <mergeCell ref="D7:E7"/>
    <mergeCell ref="F7:G7"/>
    <mergeCell ref="A8:C8"/>
    <mergeCell ref="D8:E8"/>
    <mergeCell ref="F8:G8"/>
    <mergeCell ref="A5:C5"/>
    <mergeCell ref="D5:E5"/>
    <mergeCell ref="F5:G5"/>
    <mergeCell ref="A6:C6"/>
    <mergeCell ref="D6:E6"/>
    <mergeCell ref="F6:G6"/>
    <mergeCell ref="A1:C1"/>
    <mergeCell ref="D1:G2"/>
    <mergeCell ref="A2:C2"/>
    <mergeCell ref="A3:C3"/>
    <mergeCell ref="D3:G3"/>
    <mergeCell ref="A4:C4"/>
    <mergeCell ref="D4:E4"/>
    <mergeCell ref="F4:G4"/>
  </mergeCells>
  <hyperlinks>
    <hyperlink ref="E62" r:id="rId1" xr:uid="{00000000-0004-0000-0100-000000000000}"/>
  </hyperlinks>
  <pageMargins left="0.55118110236220474" right="0.55118110236220474" top="0.39" bottom="0.39370078740157483" header="0.51181102362204722" footer="0.51181102362204722"/>
  <pageSetup paperSize="9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7"/>
  <sheetViews>
    <sheetView topLeftCell="A20" zoomScale="148" zoomScaleNormal="148" workbookViewId="0">
      <selection activeCell="E30" sqref="E30:F30"/>
    </sheetView>
  </sheetViews>
  <sheetFormatPr defaultColWidth="9.1796875" defaultRowHeight="12.5" x14ac:dyDescent="0.25"/>
  <cols>
    <col min="1" max="1" width="10.7265625" customWidth="1"/>
    <col min="2" max="2" width="17.7265625" customWidth="1"/>
    <col min="3" max="3" width="15.54296875" customWidth="1"/>
    <col min="4" max="4" width="16.26953125" customWidth="1"/>
    <col min="5" max="6" width="6.26953125" customWidth="1"/>
    <col min="7" max="7" width="19" customWidth="1"/>
  </cols>
  <sheetData>
    <row r="1" spans="1:7" ht="12.75" customHeight="1" x14ac:dyDescent="0.3">
      <c r="A1" s="95" t="s">
        <v>0</v>
      </c>
      <c r="B1" s="96"/>
      <c r="C1" s="97"/>
      <c r="D1" s="98" t="s">
        <v>1</v>
      </c>
      <c r="E1" s="99"/>
      <c r="F1" s="99"/>
      <c r="G1" s="100"/>
    </row>
    <row r="2" spans="1:7" ht="12.75" customHeight="1" x14ac:dyDescent="0.25">
      <c r="A2" s="88" t="s">
        <v>2</v>
      </c>
      <c r="B2" s="89"/>
      <c r="C2" s="90"/>
      <c r="D2" s="101"/>
      <c r="E2" s="102"/>
      <c r="F2" s="102"/>
      <c r="G2" s="103"/>
    </row>
    <row r="3" spans="1:7" ht="12.75" customHeight="1" x14ac:dyDescent="0.25">
      <c r="A3" s="88" t="s">
        <v>3</v>
      </c>
      <c r="B3" s="89"/>
      <c r="C3" s="90"/>
      <c r="D3" s="104"/>
      <c r="E3" s="105"/>
      <c r="F3" s="105"/>
      <c r="G3" s="106"/>
    </row>
    <row r="4" spans="1:7" ht="12.75" customHeight="1" x14ac:dyDescent="0.3">
      <c r="A4" s="88" t="s">
        <v>4</v>
      </c>
      <c r="B4" s="82"/>
      <c r="C4" s="83"/>
      <c r="D4" s="81" t="s">
        <v>5</v>
      </c>
      <c r="E4" s="82"/>
      <c r="F4" s="107" t="s">
        <v>6</v>
      </c>
      <c r="G4" s="108"/>
    </row>
    <row r="5" spans="1:7" ht="12.75" customHeight="1" x14ac:dyDescent="0.3">
      <c r="A5" s="81" t="s">
        <v>7</v>
      </c>
      <c r="B5" s="82"/>
      <c r="C5" s="83"/>
      <c r="D5" s="84">
        <v>12013</v>
      </c>
      <c r="E5" s="85"/>
      <c r="F5" s="86"/>
      <c r="G5" s="87"/>
    </row>
    <row r="6" spans="1:7" ht="12.75" customHeight="1" x14ac:dyDescent="0.25">
      <c r="A6" s="88" t="s">
        <v>8</v>
      </c>
      <c r="B6" s="89"/>
      <c r="C6" s="90"/>
      <c r="D6" s="91"/>
      <c r="E6" s="92"/>
      <c r="F6" s="91" t="s">
        <v>71</v>
      </c>
      <c r="G6" s="92"/>
    </row>
    <row r="7" spans="1:7" ht="12.75" customHeight="1" x14ac:dyDescent="0.3">
      <c r="A7" s="88" t="s">
        <v>11</v>
      </c>
      <c r="B7" s="89"/>
      <c r="C7" s="90"/>
      <c r="D7" s="81" t="s">
        <v>12</v>
      </c>
      <c r="E7" s="82"/>
      <c r="F7" s="116" t="s">
        <v>13</v>
      </c>
      <c r="G7" s="83"/>
    </row>
    <row r="8" spans="1:7" ht="12.75" customHeight="1" x14ac:dyDescent="0.25">
      <c r="A8" s="117"/>
      <c r="B8" s="118"/>
      <c r="C8" s="119"/>
      <c r="D8" s="84"/>
      <c r="E8" s="85"/>
      <c r="F8" s="120"/>
      <c r="G8" s="87"/>
    </row>
    <row r="9" spans="1:7" ht="12.75" customHeight="1" thickBot="1" x14ac:dyDescent="0.3">
      <c r="A9" s="109"/>
      <c r="B9" s="110"/>
      <c r="C9" s="111"/>
      <c r="D9" s="112" t="s">
        <v>72</v>
      </c>
      <c r="E9" s="113"/>
      <c r="F9" s="114" t="s">
        <v>73</v>
      </c>
      <c r="G9" s="115"/>
    </row>
    <row r="10" spans="1:7" ht="12.75" customHeight="1" x14ac:dyDescent="0.3">
      <c r="A10" s="95"/>
      <c r="B10" s="96"/>
      <c r="C10" s="1"/>
      <c r="D10" s="96" t="s">
        <v>74</v>
      </c>
      <c r="E10" s="96"/>
      <c r="F10" s="96"/>
      <c r="G10" s="1" t="s">
        <v>18</v>
      </c>
    </row>
    <row r="11" spans="1:7" ht="12.75" customHeight="1" x14ac:dyDescent="0.25">
      <c r="A11" s="84"/>
      <c r="B11" s="85"/>
      <c r="C11" s="5"/>
      <c r="D11" s="85"/>
      <c r="E11" s="85"/>
      <c r="F11" s="85"/>
      <c r="G11" s="6">
        <v>36442151</v>
      </c>
    </row>
    <row r="12" spans="1:7" ht="12.75" customHeight="1" x14ac:dyDescent="0.25">
      <c r="A12" s="109"/>
      <c r="B12" s="110"/>
      <c r="C12" s="2"/>
      <c r="D12" s="110"/>
      <c r="E12" s="110"/>
      <c r="F12" s="110"/>
      <c r="G12" s="2"/>
    </row>
    <row r="13" spans="1:7" ht="12.75" customHeight="1" x14ac:dyDescent="0.3">
      <c r="A13" s="123"/>
      <c r="B13" s="124"/>
      <c r="C13" s="3"/>
      <c r="D13" s="82" t="s">
        <v>19</v>
      </c>
      <c r="E13" s="82"/>
      <c r="F13" s="82"/>
      <c r="G13" s="3" t="s">
        <v>20</v>
      </c>
    </row>
    <row r="14" spans="1:7" ht="12.75" customHeight="1" x14ac:dyDescent="0.3">
      <c r="A14" s="117"/>
      <c r="B14" s="118"/>
      <c r="C14" s="5"/>
      <c r="D14" s="82" t="s">
        <v>21</v>
      </c>
      <c r="E14" s="82"/>
      <c r="F14" s="82"/>
      <c r="G14" s="5">
        <v>2022187453</v>
      </c>
    </row>
    <row r="15" spans="1:7" ht="12.75" customHeight="1" x14ac:dyDescent="0.25">
      <c r="A15" s="117"/>
      <c r="B15" s="118"/>
      <c r="C15" s="2"/>
      <c r="D15" s="89" t="s">
        <v>22</v>
      </c>
      <c r="E15" s="89"/>
      <c r="F15" s="89"/>
      <c r="G15" s="2"/>
    </row>
    <row r="16" spans="1:7" ht="12.75" customHeight="1" x14ac:dyDescent="0.3">
      <c r="A16" s="117"/>
      <c r="B16" s="118"/>
      <c r="C16" s="3"/>
      <c r="D16" s="89" t="s">
        <v>23</v>
      </c>
      <c r="E16" s="89"/>
      <c r="F16" s="89"/>
      <c r="G16" s="3" t="s">
        <v>24</v>
      </c>
    </row>
    <row r="17" spans="1:7" ht="12.75" customHeight="1" thickBot="1" x14ac:dyDescent="0.3">
      <c r="A17" s="121"/>
      <c r="B17" s="122"/>
      <c r="C17" s="53"/>
      <c r="D17" s="110"/>
      <c r="E17" s="110"/>
      <c r="F17" s="110"/>
      <c r="G17" s="7" t="s">
        <v>25</v>
      </c>
    </row>
    <row r="18" spans="1:7" ht="12.75" customHeight="1" x14ac:dyDescent="0.3">
      <c r="A18" s="81" t="s">
        <v>26</v>
      </c>
      <c r="B18" s="82"/>
      <c r="C18" s="82"/>
      <c r="D18" s="144" t="s">
        <v>27</v>
      </c>
      <c r="E18" s="145"/>
      <c r="F18" s="144" t="s">
        <v>28</v>
      </c>
      <c r="G18" s="97"/>
    </row>
    <row r="19" spans="1:7" ht="12.75" customHeight="1" x14ac:dyDescent="0.25">
      <c r="A19" s="84"/>
      <c r="B19" s="85"/>
      <c r="C19" s="85"/>
      <c r="D19" s="120"/>
      <c r="E19" s="146"/>
      <c r="F19" s="120"/>
      <c r="G19" s="87"/>
    </row>
    <row r="20" spans="1:7" ht="12.75" customHeight="1" thickBot="1" x14ac:dyDescent="0.3">
      <c r="A20" s="125">
        <v>41455</v>
      </c>
      <c r="B20" s="126"/>
      <c r="C20" s="126"/>
      <c r="D20" s="127" t="s">
        <v>29</v>
      </c>
      <c r="E20" s="128"/>
      <c r="F20" s="127" t="s">
        <v>29</v>
      </c>
      <c r="G20" s="129"/>
    </row>
    <row r="21" spans="1:7" ht="12.75" customHeight="1" x14ac:dyDescent="0.25">
      <c r="A21" s="130" t="s">
        <v>30</v>
      </c>
      <c r="B21" s="132" t="s">
        <v>31</v>
      </c>
      <c r="C21" s="133"/>
      <c r="D21" s="134"/>
      <c r="E21" s="138" t="s">
        <v>32</v>
      </c>
      <c r="F21" s="139"/>
      <c r="G21" s="142" t="s">
        <v>33</v>
      </c>
    </row>
    <row r="22" spans="1:7" ht="12.75" customHeight="1" thickBot="1" x14ac:dyDescent="0.3">
      <c r="A22" s="131"/>
      <c r="B22" s="135"/>
      <c r="C22" s="136"/>
      <c r="D22" s="137"/>
      <c r="E22" s="140"/>
      <c r="F22" s="141"/>
      <c r="G22" s="143"/>
    </row>
    <row r="23" spans="1:7" ht="12.75" customHeight="1" x14ac:dyDescent="0.25">
      <c r="A23" s="51"/>
      <c r="B23" s="153"/>
      <c r="C23" s="154"/>
      <c r="D23" s="155"/>
      <c r="E23" s="156"/>
      <c r="F23" s="156"/>
      <c r="G23" s="8"/>
    </row>
    <row r="24" spans="1:7" ht="12.75" customHeight="1" x14ac:dyDescent="0.3">
      <c r="A24" s="52">
        <v>1</v>
      </c>
      <c r="B24" s="147" t="s">
        <v>34</v>
      </c>
      <c r="C24" s="148"/>
      <c r="D24" s="149"/>
      <c r="E24" s="110"/>
      <c r="F24" s="110"/>
      <c r="G24" s="9"/>
    </row>
    <row r="25" spans="1:7" ht="12.75" customHeight="1" x14ac:dyDescent="0.25">
      <c r="A25" s="52"/>
      <c r="B25" s="147" t="s">
        <v>35</v>
      </c>
      <c r="C25" s="148"/>
      <c r="D25" s="149"/>
      <c r="E25" s="110"/>
      <c r="F25" s="110"/>
      <c r="G25" s="9"/>
    </row>
    <row r="26" spans="1:7" ht="12.75" customHeight="1" x14ac:dyDescent="0.25">
      <c r="A26" s="52"/>
      <c r="B26" s="147" t="s">
        <v>36</v>
      </c>
      <c r="C26" s="148"/>
      <c r="D26" s="149"/>
      <c r="E26" s="110"/>
      <c r="F26" s="110"/>
      <c r="G26" s="9"/>
    </row>
    <row r="27" spans="1:7" ht="12.75" customHeight="1" x14ac:dyDescent="0.25">
      <c r="A27" s="52"/>
      <c r="B27" s="147" t="s">
        <v>37</v>
      </c>
      <c r="C27" s="148"/>
      <c r="D27" s="149"/>
      <c r="E27" s="150"/>
      <c r="F27" s="151"/>
      <c r="G27" s="9"/>
    </row>
    <row r="28" spans="1:7" ht="12.75" customHeight="1" x14ac:dyDescent="0.25">
      <c r="A28" s="52"/>
      <c r="B28" s="152"/>
      <c r="C28" s="148"/>
      <c r="D28" s="149"/>
      <c r="E28" s="110"/>
      <c r="F28" s="110"/>
      <c r="G28" s="9"/>
    </row>
    <row r="29" spans="1:7" ht="12.75" customHeight="1" x14ac:dyDescent="0.25">
      <c r="A29" s="52"/>
      <c r="B29" s="147" t="s">
        <v>75</v>
      </c>
      <c r="C29" s="148"/>
      <c r="D29" s="149"/>
      <c r="E29" s="110">
        <v>7</v>
      </c>
      <c r="F29" s="110"/>
      <c r="G29" s="9"/>
    </row>
    <row r="30" spans="1:7" ht="12.75" customHeight="1" x14ac:dyDescent="0.25">
      <c r="A30" s="52"/>
      <c r="B30" s="147" t="s">
        <v>38</v>
      </c>
      <c r="C30" s="148"/>
      <c r="D30" s="149"/>
      <c r="E30" s="157">
        <v>1708.68</v>
      </c>
      <c r="F30" s="110"/>
      <c r="G30" s="9"/>
    </row>
    <row r="31" spans="1:7" ht="12.75" customHeight="1" x14ac:dyDescent="0.25">
      <c r="A31" s="52"/>
      <c r="B31" s="147" t="s">
        <v>76</v>
      </c>
      <c r="C31" s="148"/>
      <c r="D31" s="149"/>
      <c r="E31" s="110">
        <f>E30-E29</f>
        <v>1701.68</v>
      </c>
      <c r="F31" s="110"/>
      <c r="G31" s="9">
        <f>0.0700553*E31</f>
        <v>119.21170290400001</v>
      </c>
    </row>
    <row r="32" spans="1:7" ht="12.75" customHeight="1" x14ac:dyDescent="0.25">
      <c r="A32" s="52"/>
      <c r="B32" s="152"/>
      <c r="C32" s="148"/>
      <c r="D32" s="149"/>
      <c r="E32" s="110"/>
      <c r="F32" s="110"/>
      <c r="G32" s="9"/>
    </row>
    <row r="33" spans="1:7" ht="12.75" customHeight="1" x14ac:dyDescent="0.25">
      <c r="A33" s="52"/>
      <c r="B33" s="152"/>
      <c r="C33" s="148"/>
      <c r="D33" s="149"/>
      <c r="E33" s="150"/>
      <c r="F33" s="151"/>
      <c r="G33" s="9"/>
    </row>
    <row r="34" spans="1:7" ht="12.75" customHeight="1" x14ac:dyDescent="0.25">
      <c r="A34" s="52"/>
      <c r="B34" s="152"/>
      <c r="C34" s="148"/>
      <c r="D34" s="149"/>
      <c r="E34" s="110"/>
      <c r="F34" s="110"/>
      <c r="G34" s="9"/>
    </row>
    <row r="35" spans="1:7" ht="12.75" customHeight="1" x14ac:dyDescent="0.25">
      <c r="A35" s="52"/>
      <c r="B35" s="152"/>
      <c r="C35" s="148"/>
      <c r="D35" s="149"/>
      <c r="E35" s="110"/>
      <c r="F35" s="110"/>
      <c r="G35" s="9"/>
    </row>
    <row r="36" spans="1:7" ht="12.75" customHeight="1" x14ac:dyDescent="0.25">
      <c r="A36" s="52"/>
      <c r="B36" s="152"/>
      <c r="C36" s="148"/>
      <c r="D36" s="149"/>
      <c r="E36" s="110"/>
      <c r="F36" s="110"/>
      <c r="G36" s="9"/>
    </row>
    <row r="37" spans="1:7" ht="12.75" customHeight="1" x14ac:dyDescent="0.25">
      <c r="A37" s="52"/>
      <c r="B37" s="152"/>
      <c r="C37" s="148"/>
      <c r="D37" s="149"/>
      <c r="E37" s="110"/>
      <c r="F37" s="110"/>
      <c r="G37" s="9"/>
    </row>
    <row r="38" spans="1:7" ht="12.75" customHeight="1" x14ac:dyDescent="0.25">
      <c r="A38" s="52"/>
      <c r="B38" s="152"/>
      <c r="C38" s="148"/>
      <c r="D38" s="149"/>
      <c r="E38" s="110"/>
      <c r="F38" s="110"/>
      <c r="G38" s="9"/>
    </row>
    <row r="39" spans="1:7" ht="12.75" customHeight="1" x14ac:dyDescent="0.25">
      <c r="A39" s="52"/>
      <c r="B39" s="152"/>
      <c r="C39" s="148"/>
      <c r="D39" s="149"/>
      <c r="E39" s="110"/>
      <c r="F39" s="110"/>
      <c r="G39" s="9"/>
    </row>
    <row r="40" spans="1:7" ht="12.75" customHeight="1" x14ac:dyDescent="0.25">
      <c r="A40" s="52"/>
      <c r="B40" s="152"/>
      <c r="C40" s="148"/>
      <c r="D40" s="149"/>
      <c r="E40" s="110"/>
      <c r="F40" s="110"/>
      <c r="G40" s="9"/>
    </row>
    <row r="41" spans="1:7" ht="12.75" customHeight="1" x14ac:dyDescent="0.25">
      <c r="A41" s="52"/>
      <c r="B41" s="147" t="s">
        <v>45</v>
      </c>
      <c r="C41" s="148"/>
      <c r="D41" s="149"/>
      <c r="E41" s="110"/>
      <c r="F41" s="110"/>
      <c r="G41" s="9"/>
    </row>
    <row r="42" spans="1:7" ht="12.75" customHeight="1" x14ac:dyDescent="0.25">
      <c r="A42" s="52"/>
      <c r="B42" s="147" t="s">
        <v>46</v>
      </c>
      <c r="C42" s="148"/>
      <c r="D42" s="149"/>
      <c r="E42" s="110"/>
      <c r="F42" s="110"/>
      <c r="G42" s="9"/>
    </row>
    <row r="43" spans="1:7" ht="12.75" customHeight="1" thickBot="1" x14ac:dyDescent="0.3">
      <c r="A43" s="50"/>
      <c r="B43" s="150"/>
      <c r="C43" s="110"/>
      <c r="D43" s="151"/>
      <c r="E43" s="122"/>
      <c r="F43" s="122"/>
      <c r="G43" s="10"/>
    </row>
    <row r="44" spans="1:7" ht="12.75" customHeight="1" x14ac:dyDescent="0.25">
      <c r="A44" s="158" t="s">
        <v>47</v>
      </c>
      <c r="B44" s="159"/>
      <c r="C44" s="159"/>
      <c r="D44" s="159"/>
      <c r="E44" s="159"/>
      <c r="F44" s="160"/>
      <c r="G44" s="164">
        <f>SUM(G23:G43)</f>
        <v>119.21170290400001</v>
      </c>
    </row>
    <row r="45" spans="1:7" ht="12.75" customHeight="1" thickBot="1" x14ac:dyDescent="0.3">
      <c r="A45" s="161"/>
      <c r="B45" s="162"/>
      <c r="C45" s="162"/>
      <c r="D45" s="162"/>
      <c r="E45" s="162"/>
      <c r="F45" s="163"/>
      <c r="G45" s="165"/>
    </row>
    <row r="46" spans="1:7" ht="12.75" customHeight="1" x14ac:dyDescent="0.25">
      <c r="A46" s="166"/>
      <c r="B46" s="156"/>
      <c r="C46" s="156"/>
      <c r="D46" s="156"/>
      <c r="E46" s="156"/>
      <c r="F46" s="156"/>
      <c r="G46" s="167"/>
    </row>
    <row r="47" spans="1:7" ht="12.75" customHeight="1" x14ac:dyDescent="0.25">
      <c r="A47" s="109"/>
      <c r="B47" s="110"/>
      <c r="C47" s="110"/>
      <c r="D47" s="110"/>
      <c r="E47" s="110"/>
      <c r="F47" s="110"/>
      <c r="G47" s="111"/>
    </row>
    <row r="48" spans="1:7" ht="12.75" customHeight="1" x14ac:dyDescent="0.25">
      <c r="A48" s="109"/>
      <c r="B48" s="110"/>
      <c r="C48" s="110"/>
      <c r="D48" s="110"/>
      <c r="E48" s="110"/>
      <c r="F48" s="110"/>
      <c r="G48" s="111"/>
    </row>
    <row r="49" spans="1:7" ht="12.75" customHeight="1" x14ac:dyDescent="0.25">
      <c r="A49" s="109"/>
      <c r="B49" s="110"/>
      <c r="C49" s="110"/>
      <c r="D49" s="110"/>
      <c r="E49" s="110"/>
      <c r="F49" s="110"/>
      <c r="G49" s="111"/>
    </row>
    <row r="50" spans="1:7" ht="12.75" customHeight="1" x14ac:dyDescent="0.25">
      <c r="A50" s="109"/>
      <c r="B50" s="110"/>
      <c r="C50" s="110"/>
      <c r="D50" s="110"/>
      <c r="E50" s="110"/>
      <c r="F50" s="110"/>
      <c r="G50" s="111"/>
    </row>
    <row r="51" spans="1:7" ht="20.25" customHeight="1" thickBot="1" x14ac:dyDescent="0.3">
      <c r="A51" s="109"/>
      <c r="B51" s="110"/>
      <c r="C51" s="110"/>
      <c r="D51" s="110"/>
      <c r="E51" s="110"/>
      <c r="F51" s="110"/>
      <c r="G51" s="111"/>
    </row>
    <row r="52" spans="1:7" ht="12.75" customHeight="1" x14ac:dyDescent="0.3">
      <c r="A52" s="109"/>
      <c r="B52" s="168"/>
      <c r="C52" s="168"/>
      <c r="D52" s="170" t="s">
        <v>48</v>
      </c>
      <c r="E52" s="170"/>
      <c r="F52" s="170"/>
      <c r="G52" s="111"/>
    </row>
    <row r="53" spans="1:7" ht="12.75" customHeight="1" x14ac:dyDescent="0.25">
      <c r="A53" s="169"/>
      <c r="B53" s="168"/>
      <c r="C53" s="168"/>
      <c r="D53" s="171"/>
      <c r="E53" s="171"/>
      <c r="F53" s="171"/>
      <c r="G53" s="111"/>
    </row>
    <row r="54" spans="1:7" ht="9" customHeight="1" thickBot="1" x14ac:dyDescent="0.3">
      <c r="A54" s="121"/>
      <c r="B54" s="122"/>
      <c r="C54" s="122"/>
      <c r="D54" s="122"/>
      <c r="E54" s="122"/>
      <c r="F54" s="122"/>
      <c r="G54" s="179"/>
    </row>
    <row r="55" spans="1:7" s="4" customFormat="1" ht="9" customHeight="1" x14ac:dyDescent="0.2">
      <c r="A55" s="180" t="s">
        <v>49</v>
      </c>
      <c r="B55" s="181"/>
      <c r="C55" s="181" t="s">
        <v>20</v>
      </c>
      <c r="D55" s="181"/>
      <c r="E55" s="181" t="s">
        <v>24</v>
      </c>
      <c r="F55" s="181"/>
      <c r="G55" s="182"/>
    </row>
    <row r="56" spans="1:7" s="4" customFormat="1" ht="9" customHeight="1" x14ac:dyDescent="0.2">
      <c r="A56" s="172" t="s">
        <v>50</v>
      </c>
      <c r="B56" s="173"/>
      <c r="C56" s="183" t="s">
        <v>51</v>
      </c>
      <c r="D56" s="183"/>
      <c r="E56" s="173" t="s">
        <v>52</v>
      </c>
      <c r="F56" s="173"/>
      <c r="G56" s="175"/>
    </row>
    <row r="57" spans="1:7" s="4" customFormat="1" ht="4.5" customHeight="1" x14ac:dyDescent="0.2">
      <c r="A57" s="172"/>
      <c r="B57" s="173"/>
      <c r="C57" s="174"/>
      <c r="D57" s="173"/>
      <c r="E57" s="173"/>
      <c r="F57" s="173"/>
      <c r="G57" s="175"/>
    </row>
    <row r="58" spans="1:7" s="4" customFormat="1" ht="9" customHeight="1" x14ac:dyDescent="0.2">
      <c r="A58" s="176" t="s">
        <v>53</v>
      </c>
      <c r="B58" s="177"/>
      <c r="C58" s="177" t="s">
        <v>54</v>
      </c>
      <c r="D58" s="177"/>
      <c r="E58" s="177" t="s">
        <v>55</v>
      </c>
      <c r="F58" s="177"/>
      <c r="G58" s="178"/>
    </row>
    <row r="59" spans="1:7" s="4" customFormat="1" ht="9" customHeight="1" x14ac:dyDescent="0.2">
      <c r="A59" s="172" t="s">
        <v>56</v>
      </c>
      <c r="B59" s="173"/>
      <c r="C59" s="173" t="s">
        <v>57</v>
      </c>
      <c r="D59" s="173"/>
      <c r="E59" s="173" t="s">
        <v>58</v>
      </c>
      <c r="F59" s="173"/>
      <c r="G59" s="175"/>
    </row>
    <row r="60" spans="1:7" s="4" customFormat="1" ht="4.5" customHeight="1" x14ac:dyDescent="0.2">
      <c r="A60" s="172"/>
      <c r="B60" s="173"/>
      <c r="C60" s="173"/>
      <c r="D60" s="173"/>
      <c r="E60" s="173"/>
      <c r="F60" s="173"/>
      <c r="G60" s="175"/>
    </row>
    <row r="61" spans="1:7" s="4" customFormat="1" ht="9" customHeight="1" x14ac:dyDescent="0.2">
      <c r="A61" s="184" t="s">
        <v>59</v>
      </c>
      <c r="B61" s="185"/>
      <c r="C61" s="185"/>
      <c r="D61" s="185"/>
      <c r="E61" s="177" t="s">
        <v>60</v>
      </c>
      <c r="F61" s="177"/>
      <c r="G61" s="178"/>
    </row>
    <row r="62" spans="1:7" s="4" customFormat="1" ht="9" customHeight="1" x14ac:dyDescent="0.2">
      <c r="A62" s="172" t="s">
        <v>46</v>
      </c>
      <c r="B62" s="173"/>
      <c r="C62" s="186"/>
      <c r="D62" s="187"/>
      <c r="E62" s="188" t="s">
        <v>61</v>
      </c>
      <c r="F62" s="187"/>
      <c r="G62" s="189"/>
    </row>
    <row r="63" spans="1:7" s="4" customFormat="1" ht="6.75" customHeight="1" x14ac:dyDescent="0.2">
      <c r="A63" s="198"/>
      <c r="B63" s="199"/>
      <c r="C63" s="186"/>
      <c r="D63" s="187"/>
      <c r="E63" s="186"/>
      <c r="F63" s="187"/>
      <c r="G63" s="189"/>
    </row>
    <row r="64" spans="1:7" s="4" customFormat="1" ht="9" customHeight="1" x14ac:dyDescent="0.2">
      <c r="A64" s="184"/>
      <c r="B64" s="185"/>
      <c r="C64" s="185" t="s">
        <v>62</v>
      </c>
      <c r="D64" s="185"/>
      <c r="E64" s="177" t="s">
        <v>63</v>
      </c>
      <c r="F64" s="177"/>
      <c r="G64" s="178"/>
    </row>
    <row r="65" spans="1:7" s="4" customFormat="1" ht="9" customHeight="1" x14ac:dyDescent="0.2">
      <c r="A65" s="190"/>
      <c r="B65" s="191"/>
      <c r="C65" s="191" t="s">
        <v>64</v>
      </c>
      <c r="D65" s="191"/>
      <c r="E65" s="187" t="s">
        <v>65</v>
      </c>
      <c r="F65" s="187"/>
      <c r="G65" s="189"/>
    </row>
    <row r="66" spans="1:7" s="4" customFormat="1" ht="4.5" customHeight="1" x14ac:dyDescent="0.2">
      <c r="A66" s="192"/>
      <c r="B66" s="193"/>
      <c r="C66" s="193"/>
      <c r="D66" s="193"/>
      <c r="E66" s="193"/>
      <c r="F66" s="193"/>
      <c r="G66" s="194"/>
    </row>
    <row r="67" spans="1:7" s="4" customFormat="1" ht="9" customHeight="1" thickBot="1" x14ac:dyDescent="0.25">
      <c r="A67" s="195"/>
      <c r="B67" s="196"/>
      <c r="C67" s="196"/>
      <c r="D67" s="196"/>
      <c r="E67" s="196"/>
      <c r="F67" s="196"/>
      <c r="G67" s="197"/>
    </row>
  </sheetData>
  <mergeCells count="137">
    <mergeCell ref="A5:C5"/>
    <mergeCell ref="D5:E5"/>
    <mergeCell ref="F5:G5"/>
    <mergeCell ref="A6:C6"/>
    <mergeCell ref="D6:E6"/>
    <mergeCell ref="F6:G6"/>
    <mergeCell ref="A1:C1"/>
    <mergeCell ref="D1:G2"/>
    <mergeCell ref="A2:C2"/>
    <mergeCell ref="A3:C3"/>
    <mergeCell ref="D3:G3"/>
    <mergeCell ref="A4:C4"/>
    <mergeCell ref="D4:E4"/>
    <mergeCell ref="F4:G4"/>
    <mergeCell ref="A9:C9"/>
    <mergeCell ref="D9:E9"/>
    <mergeCell ref="F9:G9"/>
    <mergeCell ref="A10:B10"/>
    <mergeCell ref="D10:F10"/>
    <mergeCell ref="A11:B11"/>
    <mergeCell ref="D11:F11"/>
    <mergeCell ref="A7:C7"/>
    <mergeCell ref="D7:E7"/>
    <mergeCell ref="F7:G7"/>
    <mergeCell ref="A8:C8"/>
    <mergeCell ref="D8:E8"/>
    <mergeCell ref="F8:G8"/>
    <mergeCell ref="A15:B15"/>
    <mergeCell ref="D15:F15"/>
    <mergeCell ref="A16:B16"/>
    <mergeCell ref="D16:F16"/>
    <mergeCell ref="A17:B17"/>
    <mergeCell ref="D17:F17"/>
    <mergeCell ref="A12:B12"/>
    <mergeCell ref="D12:F12"/>
    <mergeCell ref="A13:B13"/>
    <mergeCell ref="D13:F13"/>
    <mergeCell ref="A14:B14"/>
    <mergeCell ref="D14:F14"/>
    <mergeCell ref="A20:C20"/>
    <mergeCell ref="D20:E20"/>
    <mergeCell ref="F20:G20"/>
    <mergeCell ref="A21:A22"/>
    <mergeCell ref="B21:D22"/>
    <mergeCell ref="E21:F22"/>
    <mergeCell ref="G21:G22"/>
    <mergeCell ref="A18:C18"/>
    <mergeCell ref="D18:E18"/>
    <mergeCell ref="F18:G18"/>
    <mergeCell ref="A19:C19"/>
    <mergeCell ref="D19:E19"/>
    <mergeCell ref="F19:G19"/>
    <mergeCell ref="B26:D26"/>
    <mergeCell ref="E26:F26"/>
    <mergeCell ref="B27:D27"/>
    <mergeCell ref="E27:F27"/>
    <mergeCell ref="B28:D28"/>
    <mergeCell ref="E28:F28"/>
    <mergeCell ref="B23:D23"/>
    <mergeCell ref="E23:F23"/>
    <mergeCell ref="B24:D24"/>
    <mergeCell ref="E24:F24"/>
    <mergeCell ref="B25:D25"/>
    <mergeCell ref="E25:F25"/>
    <mergeCell ref="B32:D32"/>
    <mergeCell ref="E32:F32"/>
    <mergeCell ref="B33:D33"/>
    <mergeCell ref="E33:F33"/>
    <mergeCell ref="B34:D34"/>
    <mergeCell ref="E34:F34"/>
    <mergeCell ref="B29:D29"/>
    <mergeCell ref="E29:F29"/>
    <mergeCell ref="B30:D30"/>
    <mergeCell ref="E30:F30"/>
    <mergeCell ref="B31:D31"/>
    <mergeCell ref="E31:F31"/>
    <mergeCell ref="B38:D38"/>
    <mergeCell ref="E38:F38"/>
    <mergeCell ref="B39:D39"/>
    <mergeCell ref="E39:F39"/>
    <mergeCell ref="B40:D40"/>
    <mergeCell ref="E40:F40"/>
    <mergeCell ref="B35:D35"/>
    <mergeCell ref="E35:F35"/>
    <mergeCell ref="B36:D36"/>
    <mergeCell ref="E36:F36"/>
    <mergeCell ref="B37:D37"/>
    <mergeCell ref="E37:F37"/>
    <mergeCell ref="A44:F45"/>
    <mergeCell ref="G44:G45"/>
    <mergeCell ref="A46:G51"/>
    <mergeCell ref="A52:C53"/>
    <mergeCell ref="D52:F52"/>
    <mergeCell ref="G52:G53"/>
    <mergeCell ref="D53:F53"/>
    <mergeCell ref="B41:D41"/>
    <mergeCell ref="E41:F41"/>
    <mergeCell ref="B42:D42"/>
    <mergeCell ref="E42:F42"/>
    <mergeCell ref="B43:D43"/>
    <mergeCell ref="E43:F43"/>
    <mergeCell ref="A57:B57"/>
    <mergeCell ref="C57:D57"/>
    <mergeCell ref="E57:G57"/>
    <mergeCell ref="A58:B58"/>
    <mergeCell ref="C58:D58"/>
    <mergeCell ref="E58:G58"/>
    <mergeCell ref="A54:G54"/>
    <mergeCell ref="A55:B55"/>
    <mergeCell ref="C55:D55"/>
    <mergeCell ref="E55:G55"/>
    <mergeCell ref="A56:B56"/>
    <mergeCell ref="C56:D56"/>
    <mergeCell ref="E56:G56"/>
    <mergeCell ref="A61:B61"/>
    <mergeCell ref="C61:D61"/>
    <mergeCell ref="E61:G61"/>
    <mergeCell ref="A62:B62"/>
    <mergeCell ref="C62:D62"/>
    <mergeCell ref="E62:G62"/>
    <mergeCell ref="A59:B59"/>
    <mergeCell ref="C59:D59"/>
    <mergeCell ref="E59:G59"/>
    <mergeCell ref="A60:B60"/>
    <mergeCell ref="C60:D60"/>
    <mergeCell ref="E60:G60"/>
    <mergeCell ref="A65:B65"/>
    <mergeCell ref="C65:D65"/>
    <mergeCell ref="E65:G65"/>
    <mergeCell ref="A66:G66"/>
    <mergeCell ref="A67:G67"/>
    <mergeCell ref="A63:B63"/>
    <mergeCell ref="C63:D63"/>
    <mergeCell ref="E63:G63"/>
    <mergeCell ref="A64:B64"/>
    <mergeCell ref="C64:D64"/>
    <mergeCell ref="E64:G64"/>
  </mergeCells>
  <hyperlinks>
    <hyperlink ref="E62" r:id="rId1" xr:uid="{00000000-0004-0000-0200-000000000000}"/>
  </hyperlinks>
  <pageMargins left="0.55118110236220474" right="0.55118110236220474" top="0.39" bottom="0.39370078740157483" header="0.51181102362204722" footer="0.51181102362204722"/>
  <pageSetup paperSize="9"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7"/>
  <sheetViews>
    <sheetView topLeftCell="A24" zoomScale="148" zoomScaleNormal="148" workbookViewId="0">
      <selection activeCell="G36" sqref="G36"/>
    </sheetView>
  </sheetViews>
  <sheetFormatPr defaultRowHeight="12.5" x14ac:dyDescent="0.25"/>
  <cols>
    <col min="1" max="1" width="10.7265625" customWidth="1"/>
    <col min="2" max="2" width="17.7265625" customWidth="1"/>
    <col min="3" max="3" width="15.54296875" customWidth="1"/>
    <col min="4" max="4" width="16.26953125" customWidth="1"/>
    <col min="5" max="6" width="6.26953125" customWidth="1"/>
    <col min="7" max="7" width="19" customWidth="1"/>
  </cols>
  <sheetData>
    <row r="1" spans="1:7" ht="12.75" customHeight="1" x14ac:dyDescent="0.3">
      <c r="A1" s="95" t="s">
        <v>0</v>
      </c>
      <c r="B1" s="96"/>
      <c r="C1" s="97"/>
      <c r="D1" s="98" t="s">
        <v>1</v>
      </c>
      <c r="E1" s="99"/>
      <c r="F1" s="99"/>
      <c r="G1" s="100"/>
    </row>
    <row r="2" spans="1:7" ht="12.75" customHeight="1" x14ac:dyDescent="0.25">
      <c r="A2" s="88" t="s">
        <v>2</v>
      </c>
      <c r="B2" s="89"/>
      <c r="C2" s="90"/>
      <c r="D2" s="101"/>
      <c r="E2" s="102"/>
      <c r="F2" s="102"/>
      <c r="G2" s="103"/>
    </row>
    <row r="3" spans="1:7" ht="12.75" customHeight="1" x14ac:dyDescent="0.25">
      <c r="A3" s="88" t="s">
        <v>3</v>
      </c>
      <c r="B3" s="89"/>
      <c r="C3" s="90"/>
      <c r="D3" s="104"/>
      <c r="E3" s="105"/>
      <c r="F3" s="105"/>
      <c r="G3" s="106"/>
    </row>
    <row r="4" spans="1:7" ht="12.75" customHeight="1" x14ac:dyDescent="0.3">
      <c r="A4" s="88" t="s">
        <v>4</v>
      </c>
      <c r="B4" s="82"/>
      <c r="C4" s="83"/>
      <c r="D4" s="81" t="s">
        <v>5</v>
      </c>
      <c r="E4" s="82"/>
      <c r="F4" s="107" t="s">
        <v>6</v>
      </c>
      <c r="G4" s="108"/>
    </row>
    <row r="5" spans="1:7" ht="12.75" customHeight="1" x14ac:dyDescent="0.3">
      <c r="A5" s="81" t="s">
        <v>7</v>
      </c>
      <c r="B5" s="82"/>
      <c r="C5" s="83"/>
      <c r="D5" s="84"/>
      <c r="E5" s="85"/>
      <c r="F5" s="86"/>
      <c r="G5" s="87"/>
    </row>
    <row r="6" spans="1:7" ht="12.75" customHeight="1" x14ac:dyDescent="0.25">
      <c r="A6" s="88" t="s">
        <v>8</v>
      </c>
      <c r="B6" s="89"/>
      <c r="C6" s="90"/>
      <c r="D6" s="91" t="s">
        <v>77</v>
      </c>
      <c r="E6" s="92"/>
      <c r="F6" s="93" t="s">
        <v>71</v>
      </c>
      <c r="G6" s="92"/>
    </row>
    <row r="7" spans="1:7" ht="12.75" customHeight="1" x14ac:dyDescent="0.3">
      <c r="A7" s="88" t="s">
        <v>11</v>
      </c>
      <c r="B7" s="89"/>
      <c r="C7" s="90"/>
      <c r="D7" s="81" t="s">
        <v>12</v>
      </c>
      <c r="E7" s="82"/>
      <c r="F7" s="116" t="s">
        <v>13</v>
      </c>
      <c r="G7" s="83"/>
    </row>
    <row r="8" spans="1:7" ht="12.75" customHeight="1" x14ac:dyDescent="0.25">
      <c r="A8" s="117"/>
      <c r="B8" s="118"/>
      <c r="C8" s="119"/>
      <c r="D8" s="84"/>
      <c r="E8" s="85"/>
      <c r="F8" s="120"/>
      <c r="G8" s="87"/>
    </row>
    <row r="9" spans="1:7" ht="12.75" customHeight="1" thickBot="1" x14ac:dyDescent="0.3">
      <c r="A9" s="109"/>
      <c r="B9" s="110"/>
      <c r="C9" s="111"/>
      <c r="D9" s="112" t="s">
        <v>15</v>
      </c>
      <c r="E9" s="113"/>
      <c r="F9" s="114" t="s">
        <v>16</v>
      </c>
      <c r="G9" s="115"/>
    </row>
    <row r="10" spans="1:7" ht="12.75" customHeight="1" x14ac:dyDescent="0.3">
      <c r="A10" s="95"/>
      <c r="B10" s="96"/>
      <c r="C10" s="1"/>
      <c r="D10" s="96" t="s">
        <v>17</v>
      </c>
      <c r="E10" s="96"/>
      <c r="F10" s="96"/>
      <c r="G10" s="1" t="s">
        <v>18</v>
      </c>
    </row>
    <row r="11" spans="1:7" ht="12.75" customHeight="1" x14ac:dyDescent="0.25">
      <c r="A11" s="84"/>
      <c r="B11" s="85"/>
      <c r="C11" s="5"/>
      <c r="D11" s="85"/>
      <c r="E11" s="85"/>
      <c r="F11" s="85"/>
      <c r="G11" s="6">
        <v>36442151</v>
      </c>
    </row>
    <row r="12" spans="1:7" ht="12.75" customHeight="1" x14ac:dyDescent="0.25">
      <c r="A12" s="109"/>
      <c r="B12" s="110"/>
      <c r="C12" s="2"/>
      <c r="D12" s="110"/>
      <c r="E12" s="110"/>
      <c r="F12" s="110"/>
      <c r="G12" s="2"/>
    </row>
    <row r="13" spans="1:7" ht="12.75" customHeight="1" x14ac:dyDescent="0.3">
      <c r="A13" s="123"/>
      <c r="B13" s="124"/>
      <c r="C13" s="3"/>
      <c r="D13" s="82" t="s">
        <v>19</v>
      </c>
      <c r="E13" s="82"/>
      <c r="F13" s="82"/>
      <c r="G13" s="3" t="s">
        <v>20</v>
      </c>
    </row>
    <row r="14" spans="1:7" ht="12.75" customHeight="1" x14ac:dyDescent="0.3">
      <c r="A14" s="117"/>
      <c r="B14" s="118"/>
      <c r="C14" s="5"/>
      <c r="D14" s="82" t="s">
        <v>21</v>
      </c>
      <c r="E14" s="82"/>
      <c r="F14" s="82"/>
      <c r="G14" s="5">
        <v>2022187453</v>
      </c>
    </row>
    <row r="15" spans="1:7" ht="12.75" customHeight="1" x14ac:dyDescent="0.25">
      <c r="A15" s="117"/>
      <c r="B15" s="118"/>
      <c r="C15" s="2"/>
      <c r="D15" s="89" t="s">
        <v>22</v>
      </c>
      <c r="E15" s="89"/>
      <c r="F15" s="89"/>
      <c r="G15" s="2"/>
    </row>
    <row r="16" spans="1:7" ht="12.75" customHeight="1" x14ac:dyDescent="0.3">
      <c r="A16" s="117"/>
      <c r="B16" s="118"/>
      <c r="C16" s="3"/>
      <c r="D16" s="89" t="s">
        <v>23</v>
      </c>
      <c r="E16" s="89"/>
      <c r="F16" s="89"/>
      <c r="G16" s="3" t="s">
        <v>24</v>
      </c>
    </row>
    <row r="17" spans="1:7" ht="12.75" customHeight="1" thickBot="1" x14ac:dyDescent="0.3">
      <c r="A17" s="121"/>
      <c r="B17" s="122"/>
      <c r="C17" s="53"/>
      <c r="D17" s="110"/>
      <c r="E17" s="110"/>
      <c r="F17" s="110"/>
      <c r="G17" s="7" t="s">
        <v>25</v>
      </c>
    </row>
    <row r="18" spans="1:7" ht="12.75" customHeight="1" x14ac:dyDescent="0.3">
      <c r="A18" s="81" t="s">
        <v>26</v>
      </c>
      <c r="B18" s="82"/>
      <c r="C18" s="82"/>
      <c r="D18" s="144" t="s">
        <v>27</v>
      </c>
      <c r="E18" s="145"/>
      <c r="F18" s="144" t="s">
        <v>28</v>
      </c>
      <c r="G18" s="97"/>
    </row>
    <row r="19" spans="1:7" ht="12.75" customHeight="1" x14ac:dyDescent="0.25">
      <c r="A19" s="84"/>
      <c r="B19" s="85"/>
      <c r="C19" s="85"/>
      <c r="D19" s="120"/>
      <c r="E19" s="146"/>
      <c r="F19" s="120"/>
      <c r="G19" s="87"/>
    </row>
    <row r="20" spans="1:7" ht="12.75" customHeight="1" thickBot="1" x14ac:dyDescent="0.3">
      <c r="A20" s="125">
        <v>41455</v>
      </c>
      <c r="B20" s="126"/>
      <c r="C20" s="126"/>
      <c r="D20" s="127" t="s">
        <v>29</v>
      </c>
      <c r="E20" s="128"/>
      <c r="F20" s="127" t="s">
        <v>29</v>
      </c>
      <c r="G20" s="129"/>
    </row>
    <row r="21" spans="1:7" ht="12.75" customHeight="1" x14ac:dyDescent="0.25">
      <c r="A21" s="130" t="s">
        <v>30</v>
      </c>
      <c r="B21" s="132" t="s">
        <v>31</v>
      </c>
      <c r="C21" s="133"/>
      <c r="D21" s="134"/>
      <c r="E21" s="138" t="s">
        <v>32</v>
      </c>
      <c r="F21" s="139"/>
      <c r="G21" s="142" t="s">
        <v>33</v>
      </c>
    </row>
    <row r="22" spans="1:7" ht="12.75" customHeight="1" thickBot="1" x14ac:dyDescent="0.3">
      <c r="A22" s="131"/>
      <c r="B22" s="135"/>
      <c r="C22" s="136"/>
      <c r="D22" s="137"/>
      <c r="E22" s="140"/>
      <c r="F22" s="141"/>
      <c r="G22" s="143"/>
    </row>
    <row r="23" spans="1:7" ht="12.75" customHeight="1" x14ac:dyDescent="0.25">
      <c r="A23" s="51"/>
      <c r="B23" s="153"/>
      <c r="C23" s="154"/>
      <c r="D23" s="155"/>
      <c r="E23" s="156"/>
      <c r="F23" s="156"/>
      <c r="G23" s="8"/>
    </row>
    <row r="24" spans="1:7" ht="12.75" customHeight="1" x14ac:dyDescent="0.3">
      <c r="A24" s="52">
        <v>1</v>
      </c>
      <c r="B24" s="147" t="s">
        <v>67</v>
      </c>
      <c r="C24" s="148"/>
      <c r="D24" s="149"/>
      <c r="E24" s="110"/>
      <c r="F24" s="110"/>
      <c r="G24" s="9"/>
    </row>
    <row r="25" spans="1:7" ht="12.75" customHeight="1" x14ac:dyDescent="0.25">
      <c r="A25" s="52"/>
      <c r="B25" s="147" t="s">
        <v>35</v>
      </c>
      <c r="C25" s="148"/>
      <c r="D25" s="149"/>
      <c r="E25" s="110"/>
      <c r="F25" s="110"/>
      <c r="G25" s="9"/>
    </row>
    <row r="26" spans="1:7" ht="12.75" customHeight="1" x14ac:dyDescent="0.25">
      <c r="A26" s="52"/>
      <c r="B26" s="147" t="s">
        <v>68</v>
      </c>
      <c r="C26" s="148"/>
      <c r="D26" s="149"/>
      <c r="E26" s="110"/>
      <c r="F26" s="110"/>
      <c r="G26" s="9"/>
    </row>
    <row r="27" spans="1:7" ht="12.75" customHeight="1" x14ac:dyDescent="0.25">
      <c r="A27" s="52"/>
      <c r="B27" s="147" t="s">
        <v>69</v>
      </c>
      <c r="C27" s="148"/>
      <c r="D27" s="149"/>
      <c r="E27" s="150"/>
      <c r="F27" s="151"/>
      <c r="G27" s="9"/>
    </row>
    <row r="28" spans="1:7" ht="12.75" customHeight="1" x14ac:dyDescent="0.25">
      <c r="A28" s="52"/>
      <c r="B28" s="152"/>
      <c r="C28" s="148"/>
      <c r="D28" s="149"/>
      <c r="E28" s="110"/>
      <c r="F28" s="110"/>
      <c r="G28" s="9"/>
    </row>
    <row r="29" spans="1:7" ht="12.75" customHeight="1" x14ac:dyDescent="0.25">
      <c r="A29" s="52"/>
      <c r="B29" s="147" t="s">
        <v>75</v>
      </c>
      <c r="C29" s="148"/>
      <c r="D29" s="149"/>
      <c r="E29" s="110">
        <v>0</v>
      </c>
      <c r="F29" s="110"/>
      <c r="G29" s="9"/>
    </row>
    <row r="30" spans="1:7" ht="12.75" customHeight="1" x14ac:dyDescent="0.25">
      <c r="A30" s="52"/>
      <c r="B30" s="147" t="s">
        <v>38</v>
      </c>
      <c r="C30" s="148"/>
      <c r="D30" s="149"/>
      <c r="E30" s="157">
        <v>1204</v>
      </c>
      <c r="F30" s="110"/>
      <c r="G30" s="9"/>
    </row>
    <row r="31" spans="1:7" ht="12.75" customHeight="1" x14ac:dyDescent="0.25">
      <c r="A31" s="52"/>
      <c r="B31" s="147" t="s">
        <v>76</v>
      </c>
      <c r="C31" s="148"/>
      <c r="D31" s="149"/>
      <c r="E31" s="110">
        <f>E30-E29</f>
        <v>1204</v>
      </c>
      <c r="F31" s="110"/>
      <c r="G31" s="9">
        <f>0.0700553*Mesiace!D3</f>
        <v>119.30978032400002</v>
      </c>
    </row>
    <row r="32" spans="1:7" ht="12.75" customHeight="1" x14ac:dyDescent="0.25">
      <c r="A32" s="52"/>
      <c r="B32" s="152"/>
      <c r="C32" s="148"/>
      <c r="D32" s="149"/>
      <c r="E32" s="110"/>
      <c r="F32" s="110"/>
      <c r="G32" s="9"/>
    </row>
    <row r="33" spans="1:7" ht="12.75" customHeight="1" x14ac:dyDescent="0.25">
      <c r="A33" s="52"/>
      <c r="B33" s="152"/>
      <c r="C33" s="148"/>
      <c r="D33" s="149"/>
      <c r="E33" s="150"/>
      <c r="F33" s="151"/>
      <c r="G33" s="9"/>
    </row>
    <row r="34" spans="1:7" ht="12.75" customHeight="1" x14ac:dyDescent="0.25">
      <c r="A34" s="52"/>
      <c r="B34" s="152"/>
      <c r="C34" s="148"/>
      <c r="D34" s="149"/>
      <c r="E34" s="110"/>
      <c r="F34" s="110"/>
      <c r="G34" s="9"/>
    </row>
    <row r="35" spans="1:7" ht="12.75" customHeight="1" x14ac:dyDescent="0.25">
      <c r="A35" s="52"/>
      <c r="B35" s="152"/>
      <c r="C35" s="148"/>
      <c r="D35" s="149"/>
      <c r="E35" s="110"/>
      <c r="F35" s="110"/>
      <c r="G35" s="9"/>
    </row>
    <row r="36" spans="1:7" ht="12.75" customHeight="1" x14ac:dyDescent="0.25">
      <c r="A36" s="52"/>
      <c r="B36" s="152"/>
      <c r="C36" s="148"/>
      <c r="D36" s="149"/>
      <c r="E36" s="110"/>
      <c r="F36" s="110"/>
      <c r="G36" s="9"/>
    </row>
    <row r="37" spans="1:7" ht="12.75" customHeight="1" x14ac:dyDescent="0.25">
      <c r="A37" s="52"/>
      <c r="B37" s="152"/>
      <c r="C37" s="148"/>
      <c r="D37" s="149"/>
      <c r="E37" s="110"/>
      <c r="F37" s="110"/>
      <c r="G37" s="9"/>
    </row>
    <row r="38" spans="1:7" ht="12.75" customHeight="1" x14ac:dyDescent="0.25">
      <c r="A38" s="52"/>
      <c r="B38" s="152"/>
      <c r="C38" s="148"/>
      <c r="D38" s="149"/>
      <c r="E38" s="110"/>
      <c r="F38" s="110"/>
      <c r="G38" s="9"/>
    </row>
    <row r="39" spans="1:7" ht="12.75" customHeight="1" x14ac:dyDescent="0.25">
      <c r="A39" s="52"/>
      <c r="B39" s="152"/>
      <c r="C39" s="148"/>
      <c r="D39" s="149"/>
      <c r="E39" s="110"/>
      <c r="F39" s="110"/>
      <c r="G39" s="9"/>
    </row>
    <row r="40" spans="1:7" ht="12.75" customHeight="1" x14ac:dyDescent="0.25">
      <c r="A40" s="52"/>
      <c r="B40" s="152"/>
      <c r="C40" s="148"/>
      <c r="D40" s="149"/>
      <c r="E40" s="110"/>
      <c r="F40" s="110"/>
      <c r="G40" s="9"/>
    </row>
    <row r="41" spans="1:7" ht="12.75" customHeight="1" x14ac:dyDescent="0.25">
      <c r="A41" s="52"/>
      <c r="B41" s="147" t="s">
        <v>45</v>
      </c>
      <c r="C41" s="148"/>
      <c r="D41" s="149"/>
      <c r="E41" s="110"/>
      <c r="F41" s="110"/>
      <c r="G41" s="9"/>
    </row>
    <row r="42" spans="1:7" ht="12.75" customHeight="1" x14ac:dyDescent="0.25">
      <c r="A42" s="52"/>
      <c r="B42" s="147" t="s">
        <v>46</v>
      </c>
      <c r="C42" s="148"/>
      <c r="D42" s="149"/>
      <c r="E42" s="110"/>
      <c r="F42" s="110"/>
      <c r="G42" s="9"/>
    </row>
    <row r="43" spans="1:7" ht="12.75" customHeight="1" thickBot="1" x14ac:dyDescent="0.3">
      <c r="A43" s="50"/>
      <c r="B43" s="150"/>
      <c r="C43" s="110"/>
      <c r="D43" s="151"/>
      <c r="E43" s="122"/>
      <c r="F43" s="122"/>
      <c r="G43" s="10"/>
    </row>
    <row r="44" spans="1:7" ht="12.75" customHeight="1" x14ac:dyDescent="0.25">
      <c r="A44" s="158" t="s">
        <v>47</v>
      </c>
      <c r="B44" s="159"/>
      <c r="C44" s="159"/>
      <c r="D44" s="159"/>
      <c r="E44" s="159"/>
      <c r="F44" s="160"/>
      <c r="G44" s="164">
        <f>SUM(G23:G43)</f>
        <v>119.30978032400002</v>
      </c>
    </row>
    <row r="45" spans="1:7" ht="12.75" customHeight="1" thickBot="1" x14ac:dyDescent="0.3">
      <c r="A45" s="161"/>
      <c r="B45" s="162"/>
      <c r="C45" s="162"/>
      <c r="D45" s="162"/>
      <c r="E45" s="162"/>
      <c r="F45" s="163"/>
      <c r="G45" s="165"/>
    </row>
    <row r="46" spans="1:7" ht="12.75" customHeight="1" x14ac:dyDescent="0.25">
      <c r="A46" s="166"/>
      <c r="B46" s="156"/>
      <c r="C46" s="156"/>
      <c r="D46" s="156"/>
      <c r="E46" s="156"/>
      <c r="F46" s="156"/>
      <c r="G46" s="167"/>
    </row>
    <row r="47" spans="1:7" ht="12.75" customHeight="1" x14ac:dyDescent="0.25">
      <c r="A47" s="109"/>
      <c r="B47" s="110"/>
      <c r="C47" s="110"/>
      <c r="D47" s="110"/>
      <c r="E47" s="110"/>
      <c r="F47" s="110"/>
      <c r="G47" s="111"/>
    </row>
    <row r="48" spans="1:7" ht="12.75" customHeight="1" x14ac:dyDescent="0.25">
      <c r="A48" s="109"/>
      <c r="B48" s="110"/>
      <c r="C48" s="110"/>
      <c r="D48" s="110"/>
      <c r="E48" s="110"/>
      <c r="F48" s="110"/>
      <c r="G48" s="111"/>
    </row>
    <row r="49" spans="1:7" ht="12.75" customHeight="1" x14ac:dyDescent="0.25">
      <c r="A49" s="109"/>
      <c r="B49" s="110"/>
      <c r="C49" s="110"/>
      <c r="D49" s="110"/>
      <c r="E49" s="110"/>
      <c r="F49" s="110"/>
      <c r="G49" s="111"/>
    </row>
    <row r="50" spans="1:7" ht="12.75" customHeight="1" x14ac:dyDescent="0.25">
      <c r="A50" s="109"/>
      <c r="B50" s="110"/>
      <c r="C50" s="110"/>
      <c r="D50" s="110"/>
      <c r="E50" s="110"/>
      <c r="F50" s="110"/>
      <c r="G50" s="111"/>
    </row>
    <row r="51" spans="1:7" ht="20.25" customHeight="1" thickBot="1" x14ac:dyDescent="0.3">
      <c r="A51" s="109"/>
      <c r="B51" s="110"/>
      <c r="C51" s="110"/>
      <c r="D51" s="110"/>
      <c r="E51" s="110"/>
      <c r="F51" s="110"/>
      <c r="G51" s="111"/>
    </row>
    <row r="52" spans="1:7" ht="12.75" customHeight="1" x14ac:dyDescent="0.3">
      <c r="A52" s="109"/>
      <c r="B52" s="168"/>
      <c r="C52" s="168"/>
      <c r="D52" s="170" t="s">
        <v>48</v>
      </c>
      <c r="E52" s="170"/>
      <c r="F52" s="170"/>
      <c r="G52" s="111"/>
    </row>
    <row r="53" spans="1:7" ht="12.75" customHeight="1" x14ac:dyDescent="0.25">
      <c r="A53" s="169"/>
      <c r="B53" s="168"/>
      <c r="C53" s="168"/>
      <c r="D53" s="171"/>
      <c r="E53" s="171"/>
      <c r="F53" s="171"/>
      <c r="G53" s="111"/>
    </row>
    <row r="54" spans="1:7" ht="9" customHeight="1" thickBot="1" x14ac:dyDescent="0.3">
      <c r="A54" s="121"/>
      <c r="B54" s="122"/>
      <c r="C54" s="122"/>
      <c r="D54" s="122"/>
      <c r="E54" s="122"/>
      <c r="F54" s="122"/>
      <c r="G54" s="179"/>
    </row>
    <row r="55" spans="1:7" s="4" customFormat="1" ht="9" customHeight="1" x14ac:dyDescent="0.2">
      <c r="A55" s="180" t="s">
        <v>49</v>
      </c>
      <c r="B55" s="181"/>
      <c r="C55" s="181" t="s">
        <v>20</v>
      </c>
      <c r="D55" s="181"/>
      <c r="E55" s="181" t="s">
        <v>24</v>
      </c>
      <c r="F55" s="181"/>
      <c r="G55" s="182"/>
    </row>
    <row r="56" spans="1:7" s="4" customFormat="1" ht="9" customHeight="1" x14ac:dyDescent="0.2">
      <c r="A56" s="172" t="s">
        <v>50</v>
      </c>
      <c r="B56" s="173"/>
      <c r="C56" s="183" t="s">
        <v>51</v>
      </c>
      <c r="D56" s="183"/>
      <c r="E56" s="173" t="s">
        <v>52</v>
      </c>
      <c r="F56" s="173"/>
      <c r="G56" s="175"/>
    </row>
    <row r="57" spans="1:7" s="4" customFormat="1" ht="4.5" customHeight="1" x14ac:dyDescent="0.2">
      <c r="A57" s="172"/>
      <c r="B57" s="173"/>
      <c r="C57" s="174"/>
      <c r="D57" s="173"/>
      <c r="E57" s="173"/>
      <c r="F57" s="173"/>
      <c r="G57" s="175"/>
    </row>
    <row r="58" spans="1:7" s="4" customFormat="1" ht="9" customHeight="1" x14ac:dyDescent="0.2">
      <c r="A58" s="176" t="s">
        <v>53</v>
      </c>
      <c r="B58" s="177"/>
      <c r="C58" s="177" t="s">
        <v>54</v>
      </c>
      <c r="D58" s="177"/>
      <c r="E58" s="177" t="s">
        <v>55</v>
      </c>
      <c r="F58" s="177"/>
      <c r="G58" s="178"/>
    </row>
    <row r="59" spans="1:7" s="4" customFormat="1" ht="9" customHeight="1" x14ac:dyDescent="0.2">
      <c r="A59" s="172" t="s">
        <v>56</v>
      </c>
      <c r="B59" s="173"/>
      <c r="C59" s="173" t="s">
        <v>57</v>
      </c>
      <c r="D59" s="173"/>
      <c r="E59" s="173" t="s">
        <v>58</v>
      </c>
      <c r="F59" s="173"/>
      <c r="G59" s="175"/>
    </row>
    <row r="60" spans="1:7" s="4" customFormat="1" ht="4.5" customHeight="1" x14ac:dyDescent="0.2">
      <c r="A60" s="172"/>
      <c r="B60" s="173"/>
      <c r="C60" s="173"/>
      <c r="D60" s="173"/>
      <c r="E60" s="173"/>
      <c r="F60" s="173"/>
      <c r="G60" s="175"/>
    </row>
    <row r="61" spans="1:7" s="4" customFormat="1" ht="9" customHeight="1" x14ac:dyDescent="0.2">
      <c r="A61" s="184" t="s">
        <v>59</v>
      </c>
      <c r="B61" s="185"/>
      <c r="C61" s="185"/>
      <c r="D61" s="185"/>
      <c r="E61" s="177" t="s">
        <v>60</v>
      </c>
      <c r="F61" s="177"/>
      <c r="G61" s="178"/>
    </row>
    <row r="62" spans="1:7" s="4" customFormat="1" ht="9" customHeight="1" x14ac:dyDescent="0.2">
      <c r="A62" s="172" t="s">
        <v>46</v>
      </c>
      <c r="B62" s="173"/>
      <c r="C62" s="186"/>
      <c r="D62" s="187"/>
      <c r="E62" s="188" t="s">
        <v>61</v>
      </c>
      <c r="F62" s="187"/>
      <c r="G62" s="189"/>
    </row>
    <row r="63" spans="1:7" s="4" customFormat="1" ht="6.75" customHeight="1" x14ac:dyDescent="0.2">
      <c r="A63" s="198"/>
      <c r="B63" s="199"/>
      <c r="C63" s="186"/>
      <c r="D63" s="187"/>
      <c r="E63" s="186"/>
      <c r="F63" s="187"/>
      <c r="G63" s="189"/>
    </row>
    <row r="64" spans="1:7" s="4" customFormat="1" ht="9" customHeight="1" x14ac:dyDescent="0.2">
      <c r="A64" s="184"/>
      <c r="B64" s="185"/>
      <c r="C64" s="185" t="s">
        <v>62</v>
      </c>
      <c r="D64" s="185"/>
      <c r="E64" s="177" t="s">
        <v>63</v>
      </c>
      <c r="F64" s="177"/>
      <c r="G64" s="178"/>
    </row>
    <row r="65" spans="1:7" s="4" customFormat="1" ht="9" customHeight="1" x14ac:dyDescent="0.2">
      <c r="A65" s="190"/>
      <c r="B65" s="191"/>
      <c r="C65" s="191" t="s">
        <v>64</v>
      </c>
      <c r="D65" s="191"/>
      <c r="E65" s="187" t="s">
        <v>65</v>
      </c>
      <c r="F65" s="187"/>
      <c r="G65" s="189"/>
    </row>
    <row r="66" spans="1:7" s="4" customFormat="1" ht="4.5" customHeight="1" x14ac:dyDescent="0.2">
      <c r="A66" s="192"/>
      <c r="B66" s="193"/>
      <c r="C66" s="193"/>
      <c r="D66" s="193"/>
      <c r="E66" s="193"/>
      <c r="F66" s="193"/>
      <c r="G66" s="194"/>
    </row>
    <row r="67" spans="1:7" s="4" customFormat="1" ht="9" customHeight="1" thickBot="1" x14ac:dyDescent="0.25">
      <c r="A67" s="195"/>
      <c r="B67" s="196"/>
      <c r="C67" s="196"/>
      <c r="D67" s="196"/>
      <c r="E67" s="196"/>
      <c r="F67" s="196"/>
      <c r="G67" s="197"/>
    </row>
  </sheetData>
  <mergeCells count="137">
    <mergeCell ref="D17:F17"/>
    <mergeCell ref="A17:B17"/>
    <mergeCell ref="A10:B10"/>
    <mergeCell ref="A11:B11"/>
    <mergeCell ref="A12:B12"/>
    <mergeCell ref="A9:C9"/>
    <mergeCell ref="D9:E9"/>
    <mergeCell ref="F9:G9"/>
    <mergeCell ref="A13:B13"/>
    <mergeCell ref="D14:F14"/>
    <mergeCell ref="D15:F15"/>
    <mergeCell ref="D16:F16"/>
    <mergeCell ref="A14:B14"/>
    <mergeCell ref="A15:B15"/>
    <mergeCell ref="A16:B16"/>
    <mergeCell ref="D10:F10"/>
    <mergeCell ref="D11:F11"/>
    <mergeCell ref="D12:F12"/>
    <mergeCell ref="D13:F13"/>
    <mergeCell ref="D1:G2"/>
    <mergeCell ref="D3:G3"/>
    <mergeCell ref="D4:E4"/>
    <mergeCell ref="D5:E5"/>
    <mergeCell ref="D6:E6"/>
    <mergeCell ref="F4:G4"/>
    <mergeCell ref="F5:G5"/>
    <mergeCell ref="F6:G6"/>
    <mergeCell ref="A8:C8"/>
    <mergeCell ref="D7:E7"/>
    <mergeCell ref="D8:E8"/>
    <mergeCell ref="F7:G7"/>
    <mergeCell ref="F8:G8"/>
    <mergeCell ref="A1:C1"/>
    <mergeCell ref="A2:C2"/>
    <mergeCell ref="A3:C3"/>
    <mergeCell ref="A4:C4"/>
    <mergeCell ref="A5:C5"/>
    <mergeCell ref="A6:C6"/>
    <mergeCell ref="A7:C7"/>
    <mergeCell ref="D19:E19"/>
    <mergeCell ref="D20:E20"/>
    <mergeCell ref="A21:A22"/>
    <mergeCell ref="G21:G22"/>
    <mergeCell ref="E21:F22"/>
    <mergeCell ref="B21:D22"/>
    <mergeCell ref="F18:G18"/>
    <mergeCell ref="F19:G19"/>
    <mergeCell ref="F20:G20"/>
    <mergeCell ref="A18:C18"/>
    <mergeCell ref="A19:C19"/>
    <mergeCell ref="A20:C20"/>
    <mergeCell ref="D18:E18"/>
    <mergeCell ref="E23:F23"/>
    <mergeCell ref="B23:D23"/>
    <mergeCell ref="B34:D34"/>
    <mergeCell ref="E34:F34"/>
    <mergeCell ref="E25:F25"/>
    <mergeCell ref="B26:D26"/>
    <mergeCell ref="E26:F26"/>
    <mergeCell ref="B28:D28"/>
    <mergeCell ref="E28:F28"/>
    <mergeCell ref="B27:D27"/>
    <mergeCell ref="E27:F27"/>
    <mergeCell ref="B29:D29"/>
    <mergeCell ref="E29:F29"/>
    <mergeCell ref="B24:D24"/>
    <mergeCell ref="E24:F24"/>
    <mergeCell ref="B25:D25"/>
    <mergeCell ref="B42:D42"/>
    <mergeCell ref="E42:F42"/>
    <mergeCell ref="B37:D37"/>
    <mergeCell ref="E37:F37"/>
    <mergeCell ref="B35:D35"/>
    <mergeCell ref="E35:F35"/>
    <mergeCell ref="B36:D36"/>
    <mergeCell ref="E36:F36"/>
    <mergeCell ref="B30:D30"/>
    <mergeCell ref="E30:F30"/>
    <mergeCell ref="B31:D31"/>
    <mergeCell ref="E31:F31"/>
    <mergeCell ref="B32:D32"/>
    <mergeCell ref="E32:F32"/>
    <mergeCell ref="B38:D38"/>
    <mergeCell ref="E38:F38"/>
    <mergeCell ref="B39:D39"/>
    <mergeCell ref="E39:F39"/>
    <mergeCell ref="B40:D40"/>
    <mergeCell ref="E40:F40"/>
    <mergeCell ref="B33:D33"/>
    <mergeCell ref="E33:F33"/>
    <mergeCell ref="B41:D41"/>
    <mergeCell ref="E41:F41"/>
    <mergeCell ref="E56:G56"/>
    <mergeCell ref="C56:D56"/>
    <mergeCell ref="A56:B56"/>
    <mergeCell ref="A57:B57"/>
    <mergeCell ref="C57:D57"/>
    <mergeCell ref="E57:G57"/>
    <mergeCell ref="A60:B60"/>
    <mergeCell ref="B43:D43"/>
    <mergeCell ref="E43:F43"/>
    <mergeCell ref="G44:G45"/>
    <mergeCell ref="A46:G51"/>
    <mergeCell ref="A44:F45"/>
    <mergeCell ref="G52:G53"/>
    <mergeCell ref="A52:C53"/>
    <mergeCell ref="D52:F52"/>
    <mergeCell ref="D53:F53"/>
    <mergeCell ref="A54:G54"/>
    <mergeCell ref="A55:B55"/>
    <mergeCell ref="C55:D55"/>
    <mergeCell ref="E55:G55"/>
    <mergeCell ref="C60:D60"/>
    <mergeCell ref="E60:G60"/>
    <mergeCell ref="C58:D58"/>
    <mergeCell ref="E58:G58"/>
    <mergeCell ref="A59:B59"/>
    <mergeCell ref="C59:D59"/>
    <mergeCell ref="E59:G59"/>
    <mergeCell ref="A58:B58"/>
    <mergeCell ref="E64:G64"/>
    <mergeCell ref="A61:B61"/>
    <mergeCell ref="C61:D61"/>
    <mergeCell ref="E61:G61"/>
    <mergeCell ref="A62:B62"/>
    <mergeCell ref="C62:D62"/>
    <mergeCell ref="E62:G62"/>
    <mergeCell ref="A66:G66"/>
    <mergeCell ref="A67:G67"/>
    <mergeCell ref="A65:B65"/>
    <mergeCell ref="C65:D65"/>
    <mergeCell ref="E65:G65"/>
    <mergeCell ref="A63:B63"/>
    <mergeCell ref="C63:D63"/>
    <mergeCell ref="E63:G63"/>
    <mergeCell ref="A64:B64"/>
    <mergeCell ref="C64:D64"/>
  </mergeCells>
  <phoneticPr fontId="0" type="noConversion"/>
  <hyperlinks>
    <hyperlink ref="E62" r:id="rId1" xr:uid="{00000000-0004-0000-0300-000000000000}"/>
  </hyperlinks>
  <pageMargins left="0.55118110236220474" right="0.55118110236220474" top="0.39" bottom="0.39370078740157483" header="0.51181102362204722" footer="0.51181102362204722"/>
  <pageSetup paperSize="9" orientation="portrait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9"/>
  <sheetViews>
    <sheetView workbookViewId="0">
      <selection activeCell="F27" sqref="F27"/>
    </sheetView>
  </sheetViews>
  <sheetFormatPr defaultRowHeight="12.5" x14ac:dyDescent="0.25"/>
  <sheetData>
    <row r="1" spans="1:2" x14ac:dyDescent="0.25">
      <c r="A1" s="11" t="s">
        <v>78</v>
      </c>
    </row>
    <row r="3" spans="1:2" x14ac:dyDescent="0.25">
      <c r="A3" s="11" t="s">
        <v>79</v>
      </c>
    </row>
    <row r="4" spans="1:2" x14ac:dyDescent="0.25">
      <c r="A4" t="s">
        <v>80</v>
      </c>
    </row>
    <row r="5" spans="1:2" x14ac:dyDescent="0.25">
      <c r="A5" t="s">
        <v>81</v>
      </c>
    </row>
    <row r="6" spans="1:2" x14ac:dyDescent="0.25">
      <c r="A6" s="11" t="s">
        <v>82</v>
      </c>
    </row>
    <row r="7" spans="1:2" x14ac:dyDescent="0.25">
      <c r="A7" s="11" t="s">
        <v>83</v>
      </c>
    </row>
    <row r="8" spans="1:2" x14ac:dyDescent="0.25">
      <c r="A8" t="s">
        <v>84</v>
      </c>
    </row>
    <row r="9" spans="1:2" x14ac:dyDescent="0.25">
      <c r="A9" t="s">
        <v>85</v>
      </c>
    </row>
    <row r="10" spans="1:2" x14ac:dyDescent="0.25">
      <c r="A10" t="s">
        <v>86</v>
      </c>
    </row>
    <row r="12" spans="1:2" x14ac:dyDescent="0.25">
      <c r="B12" t="s">
        <v>87</v>
      </c>
    </row>
    <row r="13" spans="1:2" x14ac:dyDescent="0.25">
      <c r="B13" t="s">
        <v>88</v>
      </c>
    </row>
    <row r="14" spans="1:2" x14ac:dyDescent="0.25">
      <c r="B14" t="s">
        <v>89</v>
      </c>
    </row>
    <row r="15" spans="1:2" x14ac:dyDescent="0.25">
      <c r="B15" t="s">
        <v>90</v>
      </c>
    </row>
    <row r="16" spans="1:2" x14ac:dyDescent="0.25">
      <c r="B16" t="s">
        <v>91</v>
      </c>
    </row>
    <row r="17" spans="1:2" x14ac:dyDescent="0.25">
      <c r="B17" t="s">
        <v>92</v>
      </c>
    </row>
    <row r="19" spans="1:2" x14ac:dyDescent="0.25">
      <c r="A19" t="s">
        <v>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:K26"/>
  <sheetViews>
    <sheetView showGridLines="0" zoomScale="85" zoomScaleNormal="85" workbookViewId="0">
      <pane ySplit="6" topLeftCell="A7" activePane="bottomLeft" state="frozen"/>
      <selection pane="bottomLeft" activeCell="F9" sqref="F9"/>
    </sheetView>
  </sheetViews>
  <sheetFormatPr defaultColWidth="9.1796875" defaultRowHeight="13" x14ac:dyDescent="0.3"/>
  <cols>
    <col min="1" max="1" width="10" style="21" customWidth="1"/>
    <col min="2" max="2" width="15.7265625" style="27" customWidth="1"/>
    <col min="3" max="3" width="14.81640625" style="22" customWidth="1"/>
    <col min="4" max="4" width="15.7265625" style="22" customWidth="1"/>
    <col min="5" max="5" width="9.1796875" style="22"/>
    <col min="6" max="6" width="15.26953125" style="22" customWidth="1"/>
    <col min="7" max="7" width="11.1796875" style="22" customWidth="1"/>
    <col min="8" max="8" width="11.54296875" style="22" customWidth="1"/>
    <col min="9" max="9" width="10.1796875" style="22" bestFit="1" customWidth="1"/>
    <col min="10" max="10" width="9.1796875" style="22"/>
    <col min="11" max="11" width="14.7265625" style="22" customWidth="1"/>
    <col min="12" max="16384" width="9.1796875" style="22"/>
  </cols>
  <sheetData>
    <row r="1" spans="1:11" s="20" customFormat="1" ht="22.5" customHeight="1" thickBot="1" x14ac:dyDescent="0.4">
      <c r="A1" s="200" t="s">
        <v>94</v>
      </c>
      <c r="B1" s="200"/>
      <c r="C1" s="200"/>
      <c r="D1" s="200"/>
      <c r="E1" s="200"/>
      <c r="F1" s="200"/>
      <c r="G1" s="200"/>
      <c r="H1" s="200"/>
      <c r="I1" s="19">
        <v>2014</v>
      </c>
    </row>
    <row r="2" spans="1:11" ht="12.75" customHeight="1" x14ac:dyDescent="0.3">
      <c r="B2" s="21"/>
    </row>
    <row r="3" spans="1:11" ht="22.5" customHeight="1" x14ac:dyDescent="0.3">
      <c r="A3" s="23" t="s">
        <v>95</v>
      </c>
      <c r="B3" s="24"/>
      <c r="F3" s="43">
        <f>3.92/1000</f>
        <v>3.9199999999999999E-3</v>
      </c>
    </row>
    <row r="4" spans="1:11" ht="22.5" customHeight="1" x14ac:dyDescent="0.25">
      <c r="A4" s="25" t="s">
        <v>96</v>
      </c>
      <c r="B4" s="26"/>
    </row>
    <row r="5" spans="1:11" ht="9.75" customHeight="1" x14ac:dyDescent="0.3"/>
    <row r="6" spans="1:11" ht="51.75" customHeight="1" x14ac:dyDescent="0.25">
      <c r="A6" s="34" t="s">
        <v>97</v>
      </c>
      <c r="B6" s="40" t="s">
        <v>98</v>
      </c>
      <c r="C6" s="40" t="s">
        <v>99</v>
      </c>
      <c r="D6" s="41" t="s">
        <v>100</v>
      </c>
      <c r="E6" s="41" t="s">
        <v>101</v>
      </c>
      <c r="F6" s="41" t="s">
        <v>102</v>
      </c>
      <c r="G6" s="41" t="s">
        <v>103</v>
      </c>
      <c r="H6" s="31" t="s">
        <v>104</v>
      </c>
    </row>
    <row r="7" spans="1:11" ht="12.5" x14ac:dyDescent="0.25">
      <c r="A7" s="42">
        <v>41640</v>
      </c>
      <c r="B7" s="28">
        <v>90</v>
      </c>
      <c r="C7" s="28">
        <v>20</v>
      </c>
      <c r="D7" s="33">
        <f>(B7-C7)/1000</f>
        <v>7.0000000000000007E-2</v>
      </c>
      <c r="E7" s="33">
        <f>B7/1000</f>
        <v>0.09</v>
      </c>
      <c r="F7" s="30">
        <f>D7/31</f>
        <v>2.2580645161290325E-3</v>
      </c>
      <c r="G7" s="30">
        <f t="shared" ref="G7:G12" si="0">E7/H7</f>
        <v>2.9032258064516127E-3</v>
      </c>
      <c r="H7" s="32">
        <v>31</v>
      </c>
    </row>
    <row r="8" spans="1:11" ht="12.5" x14ac:dyDescent="0.25">
      <c r="A8" s="42">
        <v>41671</v>
      </c>
      <c r="B8" s="28">
        <v>170</v>
      </c>
      <c r="C8" s="28">
        <v>100</v>
      </c>
      <c r="D8" s="33">
        <f t="shared" ref="D8:D18" si="1">(B8-C8)/1000</f>
        <v>7.0000000000000007E-2</v>
      </c>
      <c r="E8" s="33">
        <f t="shared" ref="E8:E18" si="2">B8/1000</f>
        <v>0.17</v>
      </c>
      <c r="F8" s="30">
        <f>D8/31</f>
        <v>2.2580645161290325E-3</v>
      </c>
      <c r="G8" s="30">
        <f t="shared" si="0"/>
        <v>6.0714285714285722E-3</v>
      </c>
      <c r="H8" s="32">
        <v>28</v>
      </c>
    </row>
    <row r="9" spans="1:11" ht="12.5" x14ac:dyDescent="0.25">
      <c r="A9" s="42">
        <v>41699</v>
      </c>
      <c r="B9" s="28">
        <v>290</v>
      </c>
      <c r="C9" s="28">
        <v>200</v>
      </c>
      <c r="D9" s="33">
        <f t="shared" si="1"/>
        <v>0.09</v>
      </c>
      <c r="E9" s="33">
        <f t="shared" si="2"/>
        <v>0.28999999999999998</v>
      </c>
      <c r="F9" s="30">
        <f>D9/H9</f>
        <v>2.9032258064516127E-3</v>
      </c>
      <c r="G9" s="30">
        <f t="shared" si="0"/>
        <v>9.3548387096774183E-3</v>
      </c>
      <c r="H9" s="32">
        <v>31</v>
      </c>
      <c r="J9" s="22">
        <f>120/1000/31</f>
        <v>3.8709677419354839E-3</v>
      </c>
    </row>
    <row r="10" spans="1:11" ht="12.5" x14ac:dyDescent="0.25">
      <c r="A10" s="42">
        <v>41730</v>
      </c>
      <c r="B10" s="28">
        <v>410</v>
      </c>
      <c r="C10" s="28">
        <v>350</v>
      </c>
      <c r="D10" s="33">
        <f t="shared" si="1"/>
        <v>0.06</v>
      </c>
      <c r="E10" s="33">
        <f>B10/1000</f>
        <v>0.41</v>
      </c>
      <c r="F10" s="30">
        <f t="shared" ref="F10:F18" si="3">D10/H10</f>
        <v>2E-3</v>
      </c>
      <c r="G10" s="30">
        <f t="shared" si="0"/>
        <v>1.3666666666666666E-2</v>
      </c>
      <c r="H10" s="32">
        <v>30</v>
      </c>
    </row>
    <row r="11" spans="1:11" ht="12.5" x14ac:dyDescent="0.25">
      <c r="A11" s="42">
        <v>41760</v>
      </c>
      <c r="B11" s="28">
        <v>500</v>
      </c>
      <c r="C11" s="28">
        <v>495</v>
      </c>
      <c r="D11" s="33">
        <f t="shared" si="1"/>
        <v>5.0000000000000001E-3</v>
      </c>
      <c r="E11" s="33">
        <f t="shared" si="2"/>
        <v>0.5</v>
      </c>
      <c r="F11" s="30">
        <f t="shared" si="3"/>
        <v>1.6129032258064516E-4</v>
      </c>
      <c r="G11" s="30">
        <f t="shared" si="0"/>
        <v>1.6129032258064516E-2</v>
      </c>
      <c r="H11" s="32">
        <v>31</v>
      </c>
      <c r="K11" s="22">
        <v>1.6129032258064516E-4</v>
      </c>
    </row>
    <row r="12" spans="1:11" ht="12.5" x14ac:dyDescent="0.25">
      <c r="A12" s="42">
        <v>41791</v>
      </c>
      <c r="B12" s="28">
        <v>500</v>
      </c>
      <c r="C12" s="28">
        <v>495</v>
      </c>
      <c r="D12" s="33">
        <f t="shared" si="1"/>
        <v>5.0000000000000001E-3</v>
      </c>
      <c r="E12" s="33">
        <f t="shared" si="2"/>
        <v>0.5</v>
      </c>
      <c r="F12" s="30">
        <f t="shared" si="3"/>
        <v>1.6666666666666666E-4</v>
      </c>
      <c r="G12" s="30">
        <f t="shared" si="0"/>
        <v>1.6666666666666666E-2</v>
      </c>
      <c r="H12" s="32">
        <v>30</v>
      </c>
    </row>
    <row r="13" spans="1:11" ht="12.5" x14ac:dyDescent="0.25">
      <c r="A13" s="42">
        <v>41821</v>
      </c>
      <c r="B13" s="28">
        <v>520</v>
      </c>
      <c r="C13" s="28">
        <v>516</v>
      </c>
      <c r="D13" s="33">
        <f t="shared" si="1"/>
        <v>4.0000000000000001E-3</v>
      </c>
      <c r="E13" s="33">
        <f t="shared" si="2"/>
        <v>0.52</v>
      </c>
      <c r="F13" s="30">
        <f t="shared" si="3"/>
        <v>1.2903225806451613E-4</v>
      </c>
      <c r="G13" s="30">
        <f t="shared" ref="G13:G18" si="4">E13/H13</f>
        <v>1.6774193548387096E-2</v>
      </c>
      <c r="H13" s="32">
        <v>31</v>
      </c>
    </row>
    <row r="14" spans="1:11" ht="25" x14ac:dyDescent="0.25">
      <c r="A14" s="42">
        <v>41852</v>
      </c>
      <c r="B14" s="28">
        <v>460</v>
      </c>
      <c r="C14" s="28">
        <v>211</v>
      </c>
      <c r="D14" s="33">
        <f t="shared" si="1"/>
        <v>0.249</v>
      </c>
      <c r="E14" s="33">
        <f t="shared" si="2"/>
        <v>0.46</v>
      </c>
      <c r="F14" s="30">
        <f t="shared" si="3"/>
        <v>8.032258064516129E-3</v>
      </c>
      <c r="G14" s="30">
        <f t="shared" si="4"/>
        <v>1.4838709677419355E-2</v>
      </c>
      <c r="H14" s="32">
        <v>31</v>
      </c>
      <c r="K14" s="44" t="s">
        <v>105</v>
      </c>
    </row>
    <row r="15" spans="1:11" ht="37.5" x14ac:dyDescent="0.25">
      <c r="A15" s="42">
        <v>41883</v>
      </c>
      <c r="B15" s="28">
        <v>320</v>
      </c>
      <c r="C15" s="28">
        <v>148</v>
      </c>
      <c r="D15" s="33">
        <f t="shared" si="1"/>
        <v>0.17199999999999999</v>
      </c>
      <c r="E15" s="33">
        <f t="shared" si="2"/>
        <v>0.32</v>
      </c>
      <c r="F15" s="30">
        <f t="shared" si="3"/>
        <v>5.7333333333333325E-3</v>
      </c>
      <c r="G15" s="30">
        <f t="shared" si="4"/>
        <v>1.0666666666666666E-2</v>
      </c>
      <c r="H15" s="32">
        <v>30</v>
      </c>
      <c r="K15" s="44" t="s">
        <v>106</v>
      </c>
    </row>
    <row r="16" spans="1:11" ht="14.5" x14ac:dyDescent="0.35">
      <c r="A16" s="42">
        <v>41913</v>
      </c>
      <c r="B16" s="28">
        <v>200</v>
      </c>
      <c r="C16" s="28">
        <v>27</v>
      </c>
      <c r="D16" s="33">
        <f t="shared" si="1"/>
        <v>0.17299999999999999</v>
      </c>
      <c r="E16" s="33">
        <f t="shared" si="2"/>
        <v>0.2</v>
      </c>
      <c r="F16" s="30">
        <f t="shared" si="3"/>
        <v>5.5806451612903218E-3</v>
      </c>
      <c r="G16" s="30">
        <f t="shared" si="4"/>
        <v>6.4516129032258064E-3</v>
      </c>
      <c r="H16" s="32">
        <v>31</v>
      </c>
      <c r="K16" s="45"/>
    </row>
    <row r="17" spans="1:11" ht="15.5" x14ac:dyDescent="0.35">
      <c r="A17" s="42">
        <v>41944</v>
      </c>
      <c r="B17" s="28">
        <v>100</v>
      </c>
      <c r="C17" s="28">
        <v>16</v>
      </c>
      <c r="D17" s="33">
        <f t="shared" si="1"/>
        <v>8.4000000000000005E-2</v>
      </c>
      <c r="E17" s="33">
        <f t="shared" si="2"/>
        <v>0.1</v>
      </c>
      <c r="F17" s="30">
        <f t="shared" si="3"/>
        <v>2.8E-3</v>
      </c>
      <c r="G17" s="30">
        <f t="shared" si="4"/>
        <v>3.3333333333333335E-3</v>
      </c>
      <c r="H17" s="32">
        <v>30</v>
      </c>
      <c r="K17" s="46" t="s">
        <v>107</v>
      </c>
    </row>
    <row r="18" spans="1:11" ht="15.5" x14ac:dyDescent="0.35">
      <c r="A18" s="42">
        <v>41974</v>
      </c>
      <c r="B18" s="28">
        <v>70</v>
      </c>
      <c r="C18" s="28">
        <v>20</v>
      </c>
      <c r="D18" s="33">
        <f t="shared" si="1"/>
        <v>0.05</v>
      </c>
      <c r="E18" s="33">
        <f t="shared" si="2"/>
        <v>7.0000000000000007E-2</v>
      </c>
      <c r="F18" s="30">
        <f t="shared" si="3"/>
        <v>1.6129032258064516E-3</v>
      </c>
      <c r="G18" s="30">
        <f t="shared" si="4"/>
        <v>2.2580645161290325E-3</v>
      </c>
      <c r="H18" s="32">
        <v>31</v>
      </c>
      <c r="K18" s="46" t="s">
        <v>108</v>
      </c>
    </row>
    <row r="19" spans="1:11" ht="12.5" x14ac:dyDescent="0.25">
      <c r="A19" s="34" t="s">
        <v>109</v>
      </c>
      <c r="B19" s="35">
        <f>SUM(B7:B18)</f>
        <v>3630</v>
      </c>
      <c r="C19" s="35">
        <f>SUM(C7:C18)</f>
        <v>2598</v>
      </c>
      <c r="D19" s="39">
        <f>SUM(D7:D18)</f>
        <v>1.032</v>
      </c>
      <c r="E19" s="39">
        <f>SUM(E7:E18)</f>
        <v>3.63</v>
      </c>
      <c r="F19" s="36">
        <f>SUM(F7:F18)</f>
        <v>3.3635483870967736E-2</v>
      </c>
      <c r="G19" s="36">
        <f>SUM(G9:G18)</f>
        <v>0.11013978494623655</v>
      </c>
      <c r="H19" s="37">
        <f>SUM(H7:H18)</f>
        <v>365</v>
      </c>
    </row>
    <row r="20" spans="1:11" x14ac:dyDescent="0.3">
      <c r="A20" s="38" t="s">
        <v>110</v>
      </c>
      <c r="B20" s="29">
        <f t="shared" ref="B20:H20" si="5">B19/12</f>
        <v>302.5</v>
      </c>
      <c r="C20" s="29">
        <f t="shared" si="5"/>
        <v>216.5</v>
      </c>
      <c r="D20" s="39">
        <f t="shared" si="5"/>
        <v>8.6000000000000007E-2</v>
      </c>
      <c r="E20" s="39">
        <f t="shared" si="5"/>
        <v>0.30249999999999999</v>
      </c>
      <c r="F20" s="39">
        <f t="shared" si="5"/>
        <v>2.8029569892473113E-3</v>
      </c>
      <c r="G20" s="39">
        <f t="shared" si="5"/>
        <v>9.1783154121863799E-3</v>
      </c>
      <c r="H20" s="37">
        <f t="shared" si="5"/>
        <v>30.416666666666668</v>
      </c>
    </row>
    <row r="21" spans="1:11" x14ac:dyDescent="0.3">
      <c r="K21" s="49" t="s">
        <v>111</v>
      </c>
    </row>
    <row r="22" spans="1:11" x14ac:dyDescent="0.3">
      <c r="K22" s="49" t="s">
        <v>112</v>
      </c>
    </row>
    <row r="23" spans="1:11" ht="14" x14ac:dyDescent="0.3">
      <c r="K23" s="47"/>
    </row>
    <row r="24" spans="1:11" ht="14" x14ac:dyDescent="0.3">
      <c r="D24" s="54">
        <f>120/1000/31</f>
        <v>3.8709677419354839E-3</v>
      </c>
      <c r="K24" s="47"/>
    </row>
    <row r="25" spans="1:11" ht="14" x14ac:dyDescent="0.3">
      <c r="K25" s="48"/>
    </row>
    <row r="26" spans="1:11" ht="50.5" x14ac:dyDescent="0.3">
      <c r="K26" s="44" t="s">
        <v>113</v>
      </c>
    </row>
  </sheetData>
  <mergeCells count="1">
    <mergeCell ref="A1:H1"/>
  </mergeCells>
  <dataValidations count="1">
    <dataValidation type="whole" allowBlank="1" showInputMessage="1" showErrorMessage="1" sqref="I1" xr:uid="{00000000-0002-0000-0500-000000000000}">
      <formula1>2011</formula1>
      <formula2>2020</formula2>
    </dataValidation>
  </dataValidations>
  <hyperlinks>
    <hyperlink ref="K14" r:id="rId1" display="https://pwd.sse-d.sk/" xr:uid="{00000000-0004-0000-0500-000000000000}"/>
    <hyperlink ref="K15" r:id="rId2" display="https://pwd.sse-d.sk/MIP/Account/LogOn" xr:uid="{00000000-0004-0000-0500-000001000000}"/>
    <hyperlink ref="K26" r:id="rId3" display="https://www.isom.sk/portal/Pages/Login.aspx?lang=sk-SK" xr:uid="{00000000-0004-0000-0500-000002000000}"/>
  </hyperlinks>
  <pageMargins left="0.70000000000000007" right="0.70000000000000007" top="0.75000000000000011" bottom="0.75000000000000011" header="0.30000000000000004" footer="0.30000000000000004"/>
  <pageSetup scale="90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01"/>
  <sheetViews>
    <sheetView topLeftCell="A181" workbookViewId="0">
      <selection activeCell="K188" sqref="K188"/>
    </sheetView>
  </sheetViews>
  <sheetFormatPr defaultRowHeight="12.5" x14ac:dyDescent="0.25"/>
  <cols>
    <col min="1" max="1" width="12.7265625" customWidth="1"/>
    <col min="9" max="9" width="15.7265625" customWidth="1"/>
  </cols>
  <sheetData>
    <row r="1" spans="1:10" ht="13" x14ac:dyDescent="0.3">
      <c r="A1" s="14" t="s">
        <v>114</v>
      </c>
    </row>
    <row r="2" spans="1:10" ht="13" x14ac:dyDescent="0.3">
      <c r="A2" s="15" t="s">
        <v>115</v>
      </c>
      <c r="B2" s="15" t="s">
        <v>116</v>
      </c>
      <c r="C2" s="15" t="s">
        <v>117</v>
      </c>
    </row>
    <row r="4" spans="1:10" x14ac:dyDescent="0.25">
      <c r="A4" s="13">
        <v>41487</v>
      </c>
      <c r="B4">
        <f>550/31/1000</f>
        <v>1.7741935483870968E-2</v>
      </c>
      <c r="C4">
        <f>B4-3.5</f>
        <v>-3.4822580645161292</v>
      </c>
      <c r="I4">
        <f>550/31</f>
        <v>17.741935483870968</v>
      </c>
    </row>
    <row r="5" spans="1:10" x14ac:dyDescent="0.25">
      <c r="A5" s="13">
        <v>41488</v>
      </c>
      <c r="B5">
        <f t="shared" ref="B5:B34" si="0">550/31</f>
        <v>17.741935483870968</v>
      </c>
      <c r="C5">
        <f t="shared" ref="C5:C35" si="1">B5-3.5</f>
        <v>14.241935483870968</v>
      </c>
    </row>
    <row r="6" spans="1:10" x14ac:dyDescent="0.25">
      <c r="A6" s="13">
        <v>41489</v>
      </c>
      <c r="B6">
        <f t="shared" si="0"/>
        <v>17.741935483870968</v>
      </c>
      <c r="C6">
        <f t="shared" si="1"/>
        <v>14.241935483870968</v>
      </c>
      <c r="I6" t="s">
        <v>116</v>
      </c>
      <c r="J6">
        <v>550</v>
      </c>
    </row>
    <row r="7" spans="1:10" x14ac:dyDescent="0.25">
      <c r="A7" s="13">
        <v>41490</v>
      </c>
      <c r="B7">
        <f t="shared" si="0"/>
        <v>17.741935483870968</v>
      </c>
      <c r="C7">
        <f t="shared" si="1"/>
        <v>14.241935483870968</v>
      </c>
      <c r="I7" t="s">
        <v>118</v>
      </c>
      <c r="J7">
        <f>J6-J8</f>
        <v>441.5</v>
      </c>
    </row>
    <row r="8" spans="1:10" x14ac:dyDescent="0.25">
      <c r="A8" s="13">
        <v>41491</v>
      </c>
      <c r="B8">
        <f t="shared" si="0"/>
        <v>17.741935483870968</v>
      </c>
      <c r="C8">
        <f t="shared" si="1"/>
        <v>14.241935483870968</v>
      </c>
      <c r="I8" t="s">
        <v>119</v>
      </c>
      <c r="J8">
        <f>31*3.5</f>
        <v>108.5</v>
      </c>
    </row>
    <row r="9" spans="1:10" x14ac:dyDescent="0.25">
      <c r="A9" s="13">
        <v>41492</v>
      </c>
      <c r="B9">
        <f t="shared" si="0"/>
        <v>17.741935483870968</v>
      </c>
      <c r="C9">
        <f t="shared" si="1"/>
        <v>14.241935483870968</v>
      </c>
    </row>
    <row r="10" spans="1:10" x14ac:dyDescent="0.25">
      <c r="A10" s="13">
        <v>41493</v>
      </c>
      <c r="B10">
        <f t="shared" si="0"/>
        <v>17.741935483870968</v>
      </c>
      <c r="C10">
        <f t="shared" si="1"/>
        <v>14.241935483870968</v>
      </c>
    </row>
    <row r="11" spans="1:10" x14ac:dyDescent="0.25">
      <c r="A11" s="13">
        <v>41494</v>
      </c>
      <c r="B11">
        <f t="shared" si="0"/>
        <v>17.741935483870968</v>
      </c>
      <c r="C11">
        <f t="shared" si="1"/>
        <v>14.241935483870968</v>
      </c>
    </row>
    <row r="12" spans="1:10" x14ac:dyDescent="0.25">
      <c r="A12" s="13">
        <v>41495</v>
      </c>
      <c r="B12">
        <f t="shared" si="0"/>
        <v>17.741935483870968</v>
      </c>
      <c r="C12">
        <f t="shared" si="1"/>
        <v>14.241935483870968</v>
      </c>
    </row>
    <row r="13" spans="1:10" x14ac:dyDescent="0.25">
      <c r="A13" s="13">
        <v>41496</v>
      </c>
      <c r="B13">
        <f t="shared" si="0"/>
        <v>17.741935483870968</v>
      </c>
      <c r="C13">
        <f t="shared" si="1"/>
        <v>14.241935483870968</v>
      </c>
    </row>
    <row r="14" spans="1:10" x14ac:dyDescent="0.25">
      <c r="A14" s="13">
        <v>41497</v>
      </c>
      <c r="B14">
        <f t="shared" si="0"/>
        <v>17.741935483870968</v>
      </c>
      <c r="C14">
        <f t="shared" si="1"/>
        <v>14.241935483870968</v>
      </c>
    </row>
    <row r="15" spans="1:10" x14ac:dyDescent="0.25">
      <c r="A15" s="13">
        <v>41498</v>
      </c>
      <c r="B15">
        <f t="shared" si="0"/>
        <v>17.741935483870968</v>
      </c>
      <c r="C15">
        <f t="shared" si="1"/>
        <v>14.241935483870968</v>
      </c>
    </row>
    <row r="16" spans="1:10" x14ac:dyDescent="0.25">
      <c r="A16" s="13">
        <v>41499</v>
      </c>
      <c r="B16">
        <f t="shared" si="0"/>
        <v>17.741935483870968</v>
      </c>
      <c r="C16">
        <f t="shared" si="1"/>
        <v>14.241935483870968</v>
      </c>
    </row>
    <row r="17" spans="1:3" x14ac:dyDescent="0.25">
      <c r="A17" s="13">
        <v>41500</v>
      </c>
      <c r="B17">
        <f t="shared" si="0"/>
        <v>17.741935483870968</v>
      </c>
      <c r="C17">
        <f t="shared" si="1"/>
        <v>14.241935483870968</v>
      </c>
    </row>
    <row r="18" spans="1:3" x14ac:dyDescent="0.25">
      <c r="A18" s="13">
        <v>41501</v>
      </c>
      <c r="B18">
        <f t="shared" si="0"/>
        <v>17.741935483870968</v>
      </c>
      <c r="C18">
        <f t="shared" si="1"/>
        <v>14.241935483870968</v>
      </c>
    </row>
    <row r="19" spans="1:3" x14ac:dyDescent="0.25">
      <c r="A19" s="13">
        <v>41502</v>
      </c>
      <c r="B19">
        <f t="shared" si="0"/>
        <v>17.741935483870968</v>
      </c>
      <c r="C19">
        <f t="shared" si="1"/>
        <v>14.241935483870968</v>
      </c>
    </row>
    <row r="20" spans="1:3" x14ac:dyDescent="0.25">
      <c r="A20" s="13">
        <v>41503</v>
      </c>
      <c r="B20">
        <f t="shared" si="0"/>
        <v>17.741935483870968</v>
      </c>
      <c r="C20">
        <f t="shared" si="1"/>
        <v>14.241935483870968</v>
      </c>
    </row>
    <row r="21" spans="1:3" x14ac:dyDescent="0.25">
      <c r="A21" s="13">
        <v>41504</v>
      </c>
      <c r="B21">
        <f t="shared" si="0"/>
        <v>17.741935483870968</v>
      </c>
      <c r="C21">
        <f t="shared" si="1"/>
        <v>14.241935483870968</v>
      </c>
    </row>
    <row r="22" spans="1:3" x14ac:dyDescent="0.25">
      <c r="A22" s="13">
        <v>41505</v>
      </c>
      <c r="B22">
        <f t="shared" si="0"/>
        <v>17.741935483870968</v>
      </c>
      <c r="C22">
        <f t="shared" si="1"/>
        <v>14.241935483870968</v>
      </c>
    </row>
    <row r="23" spans="1:3" x14ac:dyDescent="0.25">
      <c r="A23" s="13">
        <v>41506</v>
      </c>
      <c r="B23">
        <f t="shared" si="0"/>
        <v>17.741935483870968</v>
      </c>
      <c r="C23">
        <f t="shared" si="1"/>
        <v>14.241935483870968</v>
      </c>
    </row>
    <row r="24" spans="1:3" x14ac:dyDescent="0.25">
      <c r="A24" s="13">
        <v>41507</v>
      </c>
      <c r="B24">
        <f t="shared" si="0"/>
        <v>17.741935483870968</v>
      </c>
      <c r="C24">
        <f t="shared" si="1"/>
        <v>14.241935483870968</v>
      </c>
    </row>
    <row r="25" spans="1:3" x14ac:dyDescent="0.25">
      <c r="A25" s="13">
        <v>41508</v>
      </c>
      <c r="B25">
        <f t="shared" si="0"/>
        <v>17.741935483870968</v>
      </c>
      <c r="C25">
        <f t="shared" si="1"/>
        <v>14.241935483870968</v>
      </c>
    </row>
    <row r="26" spans="1:3" x14ac:dyDescent="0.25">
      <c r="A26" s="13">
        <v>41509</v>
      </c>
      <c r="B26">
        <f t="shared" si="0"/>
        <v>17.741935483870968</v>
      </c>
      <c r="C26">
        <f t="shared" si="1"/>
        <v>14.241935483870968</v>
      </c>
    </row>
    <row r="27" spans="1:3" x14ac:dyDescent="0.25">
      <c r="A27" s="13">
        <v>41510</v>
      </c>
      <c r="B27">
        <f t="shared" si="0"/>
        <v>17.741935483870968</v>
      </c>
      <c r="C27">
        <f t="shared" si="1"/>
        <v>14.241935483870968</v>
      </c>
    </row>
    <row r="28" spans="1:3" x14ac:dyDescent="0.25">
      <c r="A28" s="13">
        <v>41511</v>
      </c>
      <c r="B28">
        <f t="shared" si="0"/>
        <v>17.741935483870968</v>
      </c>
      <c r="C28">
        <f t="shared" si="1"/>
        <v>14.241935483870968</v>
      </c>
    </row>
    <row r="29" spans="1:3" x14ac:dyDescent="0.25">
      <c r="A29" s="13">
        <v>41512</v>
      </c>
      <c r="B29">
        <f t="shared" si="0"/>
        <v>17.741935483870968</v>
      </c>
      <c r="C29">
        <f t="shared" si="1"/>
        <v>14.241935483870968</v>
      </c>
    </row>
    <row r="30" spans="1:3" x14ac:dyDescent="0.25">
      <c r="A30" s="13">
        <v>41513</v>
      </c>
      <c r="B30">
        <f t="shared" si="0"/>
        <v>17.741935483870968</v>
      </c>
      <c r="C30">
        <f t="shared" si="1"/>
        <v>14.241935483870968</v>
      </c>
    </row>
    <row r="31" spans="1:3" x14ac:dyDescent="0.25">
      <c r="A31" s="13">
        <v>41514</v>
      </c>
      <c r="B31">
        <f t="shared" si="0"/>
        <v>17.741935483870968</v>
      </c>
      <c r="C31">
        <f t="shared" si="1"/>
        <v>14.241935483870968</v>
      </c>
    </row>
    <row r="32" spans="1:3" x14ac:dyDescent="0.25">
      <c r="A32" s="13">
        <v>41515</v>
      </c>
      <c r="B32">
        <f t="shared" si="0"/>
        <v>17.741935483870968</v>
      </c>
      <c r="C32">
        <f t="shared" si="1"/>
        <v>14.241935483870968</v>
      </c>
    </row>
    <row r="33" spans="1:10" x14ac:dyDescent="0.25">
      <c r="A33" s="13">
        <v>41516</v>
      </c>
      <c r="B33">
        <f t="shared" si="0"/>
        <v>17.741935483870968</v>
      </c>
      <c r="C33">
        <f t="shared" si="1"/>
        <v>14.241935483870968</v>
      </c>
    </row>
    <row r="34" spans="1:10" x14ac:dyDescent="0.25">
      <c r="A34" s="13">
        <v>41517</v>
      </c>
      <c r="B34">
        <f t="shared" si="0"/>
        <v>17.741935483870968</v>
      </c>
      <c r="C34">
        <f t="shared" si="1"/>
        <v>14.241935483870968</v>
      </c>
    </row>
    <row r="35" spans="1:10" x14ac:dyDescent="0.25">
      <c r="A35" s="13">
        <v>41518</v>
      </c>
      <c r="B35">
        <f>300/30</f>
        <v>10</v>
      </c>
      <c r="C35">
        <f t="shared" si="1"/>
        <v>6.5</v>
      </c>
      <c r="I35" t="s">
        <v>116</v>
      </c>
      <c r="J35">
        <v>300</v>
      </c>
    </row>
    <row r="36" spans="1:10" x14ac:dyDescent="0.25">
      <c r="A36" s="13">
        <v>41519</v>
      </c>
      <c r="B36">
        <f t="shared" ref="B36:B64" si="2">300/30</f>
        <v>10</v>
      </c>
      <c r="C36">
        <f t="shared" ref="C36:C65" si="3">B36-3.5</f>
        <v>6.5</v>
      </c>
      <c r="I36" t="s">
        <v>118</v>
      </c>
      <c r="J36">
        <f>C35*30</f>
        <v>195</v>
      </c>
    </row>
    <row r="37" spans="1:10" x14ac:dyDescent="0.25">
      <c r="A37" s="13">
        <v>41520</v>
      </c>
      <c r="B37">
        <f t="shared" si="2"/>
        <v>10</v>
      </c>
      <c r="C37">
        <f t="shared" si="3"/>
        <v>6.5</v>
      </c>
      <c r="I37" t="s">
        <v>119</v>
      </c>
      <c r="J37">
        <f>30*3.5</f>
        <v>105</v>
      </c>
    </row>
    <row r="38" spans="1:10" x14ac:dyDescent="0.25">
      <c r="A38" s="13">
        <v>41521</v>
      </c>
      <c r="B38">
        <f t="shared" si="2"/>
        <v>10</v>
      </c>
      <c r="C38">
        <f t="shared" si="3"/>
        <v>6.5</v>
      </c>
    </row>
    <row r="39" spans="1:10" x14ac:dyDescent="0.25">
      <c r="A39" s="13">
        <v>41522</v>
      </c>
      <c r="B39">
        <f t="shared" si="2"/>
        <v>10</v>
      </c>
      <c r="C39">
        <f t="shared" si="3"/>
        <v>6.5</v>
      </c>
    </row>
    <row r="40" spans="1:10" x14ac:dyDescent="0.25">
      <c r="A40" s="13">
        <v>41523</v>
      </c>
      <c r="B40">
        <f t="shared" si="2"/>
        <v>10</v>
      </c>
      <c r="C40">
        <f t="shared" si="3"/>
        <v>6.5</v>
      </c>
    </row>
    <row r="41" spans="1:10" x14ac:dyDescent="0.25">
      <c r="A41" s="13">
        <v>41524</v>
      </c>
      <c r="B41">
        <f t="shared" si="2"/>
        <v>10</v>
      </c>
      <c r="C41">
        <f t="shared" si="3"/>
        <v>6.5</v>
      </c>
    </row>
    <row r="42" spans="1:10" x14ac:dyDescent="0.25">
      <c r="A42" s="13">
        <v>41525</v>
      </c>
      <c r="B42">
        <f t="shared" si="2"/>
        <v>10</v>
      </c>
      <c r="C42">
        <f t="shared" si="3"/>
        <v>6.5</v>
      </c>
    </row>
    <row r="43" spans="1:10" x14ac:dyDescent="0.25">
      <c r="A43" s="13">
        <v>41526</v>
      </c>
      <c r="B43">
        <f t="shared" si="2"/>
        <v>10</v>
      </c>
      <c r="C43">
        <f t="shared" si="3"/>
        <v>6.5</v>
      </c>
    </row>
    <row r="44" spans="1:10" x14ac:dyDescent="0.25">
      <c r="A44" s="13">
        <v>41527</v>
      </c>
      <c r="B44">
        <f t="shared" si="2"/>
        <v>10</v>
      </c>
      <c r="C44">
        <f t="shared" si="3"/>
        <v>6.5</v>
      </c>
    </row>
    <row r="45" spans="1:10" x14ac:dyDescent="0.25">
      <c r="A45" s="13">
        <v>41528</v>
      </c>
      <c r="B45">
        <f t="shared" si="2"/>
        <v>10</v>
      </c>
      <c r="C45">
        <f t="shared" si="3"/>
        <v>6.5</v>
      </c>
    </row>
    <row r="46" spans="1:10" x14ac:dyDescent="0.25">
      <c r="A46" s="13">
        <v>41529</v>
      </c>
      <c r="B46">
        <f t="shared" si="2"/>
        <v>10</v>
      </c>
      <c r="C46">
        <f t="shared" si="3"/>
        <v>6.5</v>
      </c>
    </row>
    <row r="47" spans="1:10" x14ac:dyDescent="0.25">
      <c r="A47" s="13">
        <v>41530</v>
      </c>
      <c r="B47">
        <f t="shared" si="2"/>
        <v>10</v>
      </c>
      <c r="C47">
        <f t="shared" si="3"/>
        <v>6.5</v>
      </c>
    </row>
    <row r="48" spans="1:10" x14ac:dyDescent="0.25">
      <c r="A48" s="13">
        <v>41531</v>
      </c>
      <c r="B48">
        <f t="shared" si="2"/>
        <v>10</v>
      </c>
      <c r="C48">
        <f t="shared" si="3"/>
        <v>6.5</v>
      </c>
    </row>
    <row r="49" spans="1:3" x14ac:dyDescent="0.25">
      <c r="A49" s="13">
        <v>41532</v>
      </c>
      <c r="B49">
        <f t="shared" si="2"/>
        <v>10</v>
      </c>
      <c r="C49">
        <f t="shared" si="3"/>
        <v>6.5</v>
      </c>
    </row>
    <row r="50" spans="1:3" x14ac:dyDescent="0.25">
      <c r="A50" s="13">
        <v>41533</v>
      </c>
      <c r="B50">
        <f t="shared" si="2"/>
        <v>10</v>
      </c>
      <c r="C50">
        <f t="shared" si="3"/>
        <v>6.5</v>
      </c>
    </row>
    <row r="51" spans="1:3" x14ac:dyDescent="0.25">
      <c r="A51" s="13">
        <v>41534</v>
      </c>
      <c r="B51">
        <f t="shared" si="2"/>
        <v>10</v>
      </c>
      <c r="C51">
        <f t="shared" si="3"/>
        <v>6.5</v>
      </c>
    </row>
    <row r="52" spans="1:3" x14ac:dyDescent="0.25">
      <c r="A52" s="13">
        <v>41535</v>
      </c>
      <c r="B52">
        <f t="shared" si="2"/>
        <v>10</v>
      </c>
      <c r="C52">
        <f t="shared" si="3"/>
        <v>6.5</v>
      </c>
    </row>
    <row r="53" spans="1:3" x14ac:dyDescent="0.25">
      <c r="A53" s="13">
        <v>41536</v>
      </c>
      <c r="B53">
        <f t="shared" si="2"/>
        <v>10</v>
      </c>
      <c r="C53">
        <f t="shared" si="3"/>
        <v>6.5</v>
      </c>
    </row>
    <row r="54" spans="1:3" x14ac:dyDescent="0.25">
      <c r="A54" s="13">
        <v>41537</v>
      </c>
      <c r="B54">
        <f t="shared" si="2"/>
        <v>10</v>
      </c>
      <c r="C54">
        <f t="shared" si="3"/>
        <v>6.5</v>
      </c>
    </row>
    <row r="55" spans="1:3" x14ac:dyDescent="0.25">
      <c r="A55" s="13">
        <v>41538</v>
      </c>
      <c r="B55">
        <f t="shared" si="2"/>
        <v>10</v>
      </c>
      <c r="C55">
        <f t="shared" si="3"/>
        <v>6.5</v>
      </c>
    </row>
    <row r="56" spans="1:3" x14ac:dyDescent="0.25">
      <c r="A56" s="13">
        <v>41539</v>
      </c>
      <c r="B56">
        <f t="shared" si="2"/>
        <v>10</v>
      </c>
      <c r="C56">
        <f t="shared" si="3"/>
        <v>6.5</v>
      </c>
    </row>
    <row r="57" spans="1:3" x14ac:dyDescent="0.25">
      <c r="A57" s="13">
        <v>41540</v>
      </c>
      <c r="B57">
        <f t="shared" si="2"/>
        <v>10</v>
      </c>
      <c r="C57">
        <f t="shared" si="3"/>
        <v>6.5</v>
      </c>
    </row>
    <row r="58" spans="1:3" x14ac:dyDescent="0.25">
      <c r="A58" s="13">
        <v>41541</v>
      </c>
      <c r="B58">
        <f t="shared" si="2"/>
        <v>10</v>
      </c>
      <c r="C58">
        <f t="shared" si="3"/>
        <v>6.5</v>
      </c>
    </row>
    <row r="59" spans="1:3" x14ac:dyDescent="0.25">
      <c r="A59" s="13">
        <v>41542</v>
      </c>
      <c r="B59">
        <f t="shared" si="2"/>
        <v>10</v>
      </c>
      <c r="C59">
        <f t="shared" si="3"/>
        <v>6.5</v>
      </c>
    </row>
    <row r="60" spans="1:3" x14ac:dyDescent="0.25">
      <c r="A60" s="13">
        <v>41543</v>
      </c>
      <c r="B60">
        <f t="shared" si="2"/>
        <v>10</v>
      </c>
      <c r="C60">
        <f t="shared" si="3"/>
        <v>6.5</v>
      </c>
    </row>
    <row r="61" spans="1:3" x14ac:dyDescent="0.25">
      <c r="A61" s="13">
        <v>41544</v>
      </c>
      <c r="B61">
        <f t="shared" si="2"/>
        <v>10</v>
      </c>
      <c r="C61">
        <f t="shared" si="3"/>
        <v>6.5</v>
      </c>
    </row>
    <row r="62" spans="1:3" x14ac:dyDescent="0.25">
      <c r="A62" s="13">
        <v>41545</v>
      </c>
      <c r="B62">
        <f t="shared" si="2"/>
        <v>10</v>
      </c>
      <c r="C62">
        <f t="shared" si="3"/>
        <v>6.5</v>
      </c>
    </row>
    <row r="63" spans="1:3" x14ac:dyDescent="0.25">
      <c r="A63" s="13">
        <v>41546</v>
      </c>
      <c r="B63">
        <f t="shared" si="2"/>
        <v>10</v>
      </c>
      <c r="C63">
        <f t="shared" si="3"/>
        <v>6.5</v>
      </c>
    </row>
    <row r="64" spans="1:3" x14ac:dyDescent="0.25">
      <c r="A64" s="13">
        <v>41547</v>
      </c>
      <c r="B64">
        <f t="shared" si="2"/>
        <v>10</v>
      </c>
      <c r="C64">
        <f t="shared" si="3"/>
        <v>6.5</v>
      </c>
    </row>
    <row r="65" spans="1:10" x14ac:dyDescent="0.25">
      <c r="A65" s="13">
        <v>41548</v>
      </c>
      <c r="B65">
        <f>J65/31</f>
        <v>6.4516129032258061</v>
      </c>
      <c r="C65">
        <f t="shared" si="3"/>
        <v>2.9516129032258061</v>
      </c>
      <c r="I65" t="s">
        <v>116</v>
      </c>
      <c r="J65">
        <v>200</v>
      </c>
    </row>
    <row r="66" spans="1:10" x14ac:dyDescent="0.25">
      <c r="A66" s="13">
        <v>41549</v>
      </c>
      <c r="I66" t="s">
        <v>118</v>
      </c>
      <c r="J66">
        <f>C65*30</f>
        <v>88.548387096774178</v>
      </c>
    </row>
    <row r="67" spans="1:10" x14ac:dyDescent="0.25">
      <c r="A67" s="13">
        <v>41550</v>
      </c>
      <c r="I67" t="s">
        <v>119</v>
      </c>
      <c r="J67">
        <f>30*3.5</f>
        <v>105</v>
      </c>
    </row>
    <row r="68" spans="1:10" x14ac:dyDescent="0.25">
      <c r="A68" s="13">
        <v>41551</v>
      </c>
    </row>
    <row r="69" spans="1:10" x14ac:dyDescent="0.25">
      <c r="A69" s="13">
        <v>41552</v>
      </c>
    </row>
    <row r="70" spans="1:10" x14ac:dyDescent="0.25">
      <c r="A70" s="13">
        <v>41553</v>
      </c>
    </row>
    <row r="71" spans="1:10" x14ac:dyDescent="0.25">
      <c r="A71" s="13">
        <v>41554</v>
      </c>
    </row>
    <row r="72" spans="1:10" x14ac:dyDescent="0.25">
      <c r="A72" s="13">
        <v>41555</v>
      </c>
    </row>
    <row r="73" spans="1:10" x14ac:dyDescent="0.25">
      <c r="A73" s="13">
        <v>41556</v>
      </c>
    </row>
    <row r="74" spans="1:10" x14ac:dyDescent="0.25">
      <c r="A74" s="13">
        <v>41557</v>
      </c>
    </row>
    <row r="75" spans="1:10" x14ac:dyDescent="0.25">
      <c r="A75" s="13">
        <v>41558</v>
      </c>
    </row>
    <row r="76" spans="1:10" x14ac:dyDescent="0.25">
      <c r="A76" s="13">
        <v>41559</v>
      </c>
    </row>
    <row r="77" spans="1:10" x14ac:dyDescent="0.25">
      <c r="A77" s="13">
        <v>41560</v>
      </c>
    </row>
    <row r="78" spans="1:10" x14ac:dyDescent="0.25">
      <c r="A78" s="13">
        <v>41561</v>
      </c>
    </row>
    <row r="79" spans="1:10" x14ac:dyDescent="0.25">
      <c r="A79" s="13">
        <v>41562</v>
      </c>
    </row>
    <row r="80" spans="1:10" x14ac:dyDescent="0.25">
      <c r="A80" s="13">
        <v>41563</v>
      </c>
    </row>
    <row r="81" spans="1:10" x14ac:dyDescent="0.25">
      <c r="A81" s="13">
        <v>41564</v>
      </c>
    </row>
    <row r="82" spans="1:10" x14ac:dyDescent="0.25">
      <c r="A82" s="13">
        <v>41565</v>
      </c>
    </row>
    <row r="83" spans="1:10" x14ac:dyDescent="0.25">
      <c r="A83" s="13">
        <v>41566</v>
      </c>
    </row>
    <row r="84" spans="1:10" x14ac:dyDescent="0.25">
      <c r="A84" s="13">
        <v>41567</v>
      </c>
    </row>
    <row r="85" spans="1:10" x14ac:dyDescent="0.25">
      <c r="A85" s="13">
        <v>41568</v>
      </c>
    </row>
    <row r="86" spans="1:10" x14ac:dyDescent="0.25">
      <c r="A86" s="13">
        <v>41569</v>
      </c>
    </row>
    <row r="87" spans="1:10" x14ac:dyDescent="0.25">
      <c r="A87" s="13">
        <v>41570</v>
      </c>
    </row>
    <row r="88" spans="1:10" x14ac:dyDescent="0.25">
      <c r="A88" s="13">
        <v>41571</v>
      </c>
    </row>
    <row r="89" spans="1:10" x14ac:dyDescent="0.25">
      <c r="A89" s="13">
        <v>41572</v>
      </c>
    </row>
    <row r="90" spans="1:10" x14ac:dyDescent="0.25">
      <c r="A90" s="13">
        <v>41573</v>
      </c>
    </row>
    <row r="91" spans="1:10" x14ac:dyDescent="0.25">
      <c r="A91" s="13">
        <v>41574</v>
      </c>
    </row>
    <row r="92" spans="1:10" x14ac:dyDescent="0.25">
      <c r="A92" s="13">
        <v>41575</v>
      </c>
    </row>
    <row r="93" spans="1:10" x14ac:dyDescent="0.25">
      <c r="A93" s="13">
        <v>41576</v>
      </c>
    </row>
    <row r="94" spans="1:10" x14ac:dyDescent="0.25">
      <c r="A94" s="13">
        <v>41577</v>
      </c>
    </row>
    <row r="95" spans="1:10" x14ac:dyDescent="0.25">
      <c r="A95" s="13">
        <v>41578</v>
      </c>
    </row>
    <row r="96" spans="1:10" x14ac:dyDescent="0.25">
      <c r="A96" s="13">
        <v>41579</v>
      </c>
      <c r="B96">
        <f>J96/31</f>
        <v>3.225806451612903</v>
      </c>
      <c r="C96">
        <f>J98/31</f>
        <v>2.2580645161290325</v>
      </c>
      <c r="I96" t="s">
        <v>116</v>
      </c>
      <c r="J96">
        <v>100</v>
      </c>
    </row>
    <row r="97" spans="1:10" x14ac:dyDescent="0.25">
      <c r="A97" s="13">
        <v>41580</v>
      </c>
      <c r="I97" t="s">
        <v>118</v>
      </c>
      <c r="J97">
        <v>30</v>
      </c>
    </row>
    <row r="98" spans="1:10" x14ac:dyDescent="0.25">
      <c r="A98" s="13">
        <v>41581</v>
      </c>
      <c r="I98" t="s">
        <v>119</v>
      </c>
      <c r="J98">
        <v>70</v>
      </c>
    </row>
    <row r="99" spans="1:10" x14ac:dyDescent="0.25">
      <c r="A99" s="13">
        <v>41582</v>
      </c>
    </row>
    <row r="100" spans="1:10" x14ac:dyDescent="0.25">
      <c r="A100" s="13">
        <v>41583</v>
      </c>
    </row>
    <row r="101" spans="1:10" x14ac:dyDescent="0.25">
      <c r="A101" s="13">
        <v>41584</v>
      </c>
    </row>
    <row r="102" spans="1:10" x14ac:dyDescent="0.25">
      <c r="A102" s="13">
        <v>41585</v>
      </c>
    </row>
    <row r="103" spans="1:10" x14ac:dyDescent="0.25">
      <c r="A103" s="13">
        <v>41586</v>
      </c>
    </row>
    <row r="104" spans="1:10" x14ac:dyDescent="0.25">
      <c r="A104" s="13">
        <v>41587</v>
      </c>
    </row>
    <row r="105" spans="1:10" x14ac:dyDescent="0.25">
      <c r="A105" s="13">
        <v>41588</v>
      </c>
    </row>
    <row r="106" spans="1:10" x14ac:dyDescent="0.25">
      <c r="A106" s="13">
        <v>41589</v>
      </c>
    </row>
    <row r="107" spans="1:10" x14ac:dyDescent="0.25">
      <c r="A107" s="13">
        <v>41590</v>
      </c>
    </row>
    <row r="108" spans="1:10" x14ac:dyDescent="0.25">
      <c r="A108" s="13">
        <v>41591</v>
      </c>
    </row>
    <row r="109" spans="1:10" x14ac:dyDescent="0.25">
      <c r="A109" s="13">
        <v>41592</v>
      </c>
    </row>
    <row r="110" spans="1:10" x14ac:dyDescent="0.25">
      <c r="A110" s="13">
        <v>41593</v>
      </c>
    </row>
    <row r="111" spans="1:10" x14ac:dyDescent="0.25">
      <c r="A111" s="13">
        <v>41594</v>
      </c>
    </row>
    <row r="112" spans="1:10" x14ac:dyDescent="0.25">
      <c r="A112" s="13">
        <v>41595</v>
      </c>
    </row>
    <row r="113" spans="1:10" x14ac:dyDescent="0.25">
      <c r="A113" s="13">
        <v>41596</v>
      </c>
    </row>
    <row r="114" spans="1:10" x14ac:dyDescent="0.25">
      <c r="A114" s="13">
        <v>41597</v>
      </c>
    </row>
    <row r="115" spans="1:10" x14ac:dyDescent="0.25">
      <c r="A115" s="13">
        <v>41598</v>
      </c>
    </row>
    <row r="116" spans="1:10" x14ac:dyDescent="0.25">
      <c r="A116" s="13">
        <v>41599</v>
      </c>
    </row>
    <row r="117" spans="1:10" x14ac:dyDescent="0.25">
      <c r="A117" s="13">
        <v>41600</v>
      </c>
    </row>
    <row r="118" spans="1:10" x14ac:dyDescent="0.25">
      <c r="A118" s="13">
        <v>41601</v>
      </c>
    </row>
    <row r="119" spans="1:10" x14ac:dyDescent="0.25">
      <c r="A119" s="13">
        <v>41602</v>
      </c>
    </row>
    <row r="120" spans="1:10" x14ac:dyDescent="0.25">
      <c r="A120" s="13">
        <v>41603</v>
      </c>
    </row>
    <row r="121" spans="1:10" x14ac:dyDescent="0.25">
      <c r="A121" s="13">
        <v>41604</v>
      </c>
    </row>
    <row r="122" spans="1:10" x14ac:dyDescent="0.25">
      <c r="A122" s="13">
        <v>41605</v>
      </c>
    </row>
    <row r="123" spans="1:10" x14ac:dyDescent="0.25">
      <c r="A123" s="13">
        <v>41606</v>
      </c>
    </row>
    <row r="124" spans="1:10" x14ac:dyDescent="0.25">
      <c r="A124" s="13">
        <v>41607</v>
      </c>
    </row>
    <row r="125" spans="1:10" x14ac:dyDescent="0.25">
      <c r="A125" s="13">
        <v>41608</v>
      </c>
    </row>
    <row r="126" spans="1:10" x14ac:dyDescent="0.25">
      <c r="A126" s="13">
        <v>41609</v>
      </c>
      <c r="B126">
        <f>J126/31</f>
        <v>2.2580645161290325</v>
      </c>
      <c r="C126">
        <f>J127/31</f>
        <v>1.1290322580645162</v>
      </c>
      <c r="I126" t="s">
        <v>116</v>
      </c>
      <c r="J126">
        <v>70</v>
      </c>
    </row>
    <row r="127" spans="1:10" x14ac:dyDescent="0.25">
      <c r="A127" s="13">
        <v>41610</v>
      </c>
      <c r="I127" t="s">
        <v>118</v>
      </c>
      <c r="J127">
        <v>35</v>
      </c>
    </row>
    <row r="128" spans="1:10" x14ac:dyDescent="0.25">
      <c r="A128" s="13">
        <v>41611</v>
      </c>
      <c r="I128" t="s">
        <v>119</v>
      </c>
      <c r="J128">
        <v>35</v>
      </c>
    </row>
    <row r="129" spans="1:1" x14ac:dyDescent="0.25">
      <c r="A129" s="13">
        <v>41612</v>
      </c>
    </row>
    <row r="130" spans="1:1" x14ac:dyDescent="0.25">
      <c r="A130" s="13">
        <v>41613</v>
      </c>
    </row>
    <row r="131" spans="1:1" x14ac:dyDescent="0.25">
      <c r="A131" s="13">
        <v>41614</v>
      </c>
    </row>
    <row r="132" spans="1:1" x14ac:dyDescent="0.25">
      <c r="A132" s="13">
        <v>41615</v>
      </c>
    </row>
    <row r="133" spans="1:1" x14ac:dyDescent="0.25">
      <c r="A133" s="13">
        <v>41616</v>
      </c>
    </row>
    <row r="134" spans="1:1" x14ac:dyDescent="0.25">
      <c r="A134" s="13">
        <v>41617</v>
      </c>
    </row>
    <row r="135" spans="1:1" x14ac:dyDescent="0.25">
      <c r="A135" s="13">
        <v>41618</v>
      </c>
    </row>
    <row r="136" spans="1:1" x14ac:dyDescent="0.25">
      <c r="A136" s="13">
        <v>41619</v>
      </c>
    </row>
    <row r="137" spans="1:1" x14ac:dyDescent="0.25">
      <c r="A137" s="13">
        <v>41620</v>
      </c>
    </row>
    <row r="138" spans="1:1" x14ac:dyDescent="0.25">
      <c r="A138" s="13">
        <v>41621</v>
      </c>
    </row>
    <row r="139" spans="1:1" x14ac:dyDescent="0.25">
      <c r="A139" s="13">
        <v>41622</v>
      </c>
    </row>
    <row r="140" spans="1:1" x14ac:dyDescent="0.25">
      <c r="A140" s="13">
        <v>41623</v>
      </c>
    </row>
    <row r="141" spans="1:1" x14ac:dyDescent="0.25">
      <c r="A141" s="13">
        <v>41624</v>
      </c>
    </row>
    <row r="142" spans="1:1" x14ac:dyDescent="0.25">
      <c r="A142" s="13">
        <v>41625</v>
      </c>
    </row>
    <row r="143" spans="1:1" x14ac:dyDescent="0.25">
      <c r="A143" s="13">
        <v>41626</v>
      </c>
    </row>
    <row r="144" spans="1:1" x14ac:dyDescent="0.25">
      <c r="A144" s="13">
        <v>41627</v>
      </c>
    </row>
    <row r="145" spans="1:11" x14ac:dyDescent="0.25">
      <c r="A145" s="13">
        <v>41628</v>
      </c>
    </row>
    <row r="146" spans="1:11" x14ac:dyDescent="0.25">
      <c r="A146" s="13">
        <v>41629</v>
      </c>
    </row>
    <row r="147" spans="1:11" x14ac:dyDescent="0.25">
      <c r="A147" s="13">
        <v>41630</v>
      </c>
    </row>
    <row r="148" spans="1:11" x14ac:dyDescent="0.25">
      <c r="A148" s="13">
        <v>41631</v>
      </c>
    </row>
    <row r="149" spans="1:11" x14ac:dyDescent="0.25">
      <c r="A149" s="13">
        <v>41632</v>
      </c>
    </row>
    <row r="150" spans="1:11" x14ac:dyDescent="0.25">
      <c r="A150" s="13">
        <v>41633</v>
      </c>
    </row>
    <row r="151" spans="1:11" x14ac:dyDescent="0.25">
      <c r="A151" s="13">
        <v>41634</v>
      </c>
    </row>
    <row r="152" spans="1:11" x14ac:dyDescent="0.25">
      <c r="A152" s="13">
        <v>41635</v>
      </c>
    </row>
    <row r="153" spans="1:11" x14ac:dyDescent="0.25">
      <c r="A153" s="13">
        <v>41636</v>
      </c>
    </row>
    <row r="154" spans="1:11" x14ac:dyDescent="0.25">
      <c r="A154" s="13">
        <v>41637</v>
      </c>
    </row>
    <row r="155" spans="1:11" x14ac:dyDescent="0.25">
      <c r="A155" s="13">
        <v>41638</v>
      </c>
    </row>
    <row r="156" spans="1:11" x14ac:dyDescent="0.25">
      <c r="A156" s="13">
        <v>41639</v>
      </c>
    </row>
    <row r="157" spans="1:11" x14ac:dyDescent="0.25">
      <c r="A157" s="13">
        <v>41640</v>
      </c>
      <c r="B157">
        <f>J157/31/1000</f>
        <v>2.9032258064516131E-3</v>
      </c>
      <c r="C157">
        <f>J158/31/1000</f>
        <v>1.4516129032258066E-3</v>
      </c>
      <c r="I157" t="s">
        <v>116</v>
      </c>
      <c r="J157">
        <v>90</v>
      </c>
      <c r="K157">
        <f>J157/1000</f>
        <v>0.09</v>
      </c>
    </row>
    <row r="158" spans="1:11" x14ac:dyDescent="0.25">
      <c r="A158" s="13">
        <v>41641</v>
      </c>
      <c r="I158" t="s">
        <v>118</v>
      </c>
      <c r="J158">
        <v>45</v>
      </c>
      <c r="K158">
        <f>J158/1000</f>
        <v>4.4999999999999998E-2</v>
      </c>
    </row>
    <row r="159" spans="1:11" x14ac:dyDescent="0.25">
      <c r="A159" s="13">
        <v>41642</v>
      </c>
      <c r="I159" t="s">
        <v>119</v>
      </c>
      <c r="J159">
        <v>45</v>
      </c>
      <c r="K159">
        <f>J159/1000</f>
        <v>4.4999999999999998E-2</v>
      </c>
    </row>
    <row r="160" spans="1:11" x14ac:dyDescent="0.25">
      <c r="A160" s="13">
        <v>41643</v>
      </c>
    </row>
    <row r="161" spans="1:1" x14ac:dyDescent="0.25">
      <c r="A161" s="13">
        <v>41644</v>
      </c>
    </row>
    <row r="162" spans="1:1" x14ac:dyDescent="0.25">
      <c r="A162" s="13">
        <v>41645</v>
      </c>
    </row>
    <row r="163" spans="1:1" x14ac:dyDescent="0.25">
      <c r="A163" s="13">
        <v>41646</v>
      </c>
    </row>
    <row r="164" spans="1:1" x14ac:dyDescent="0.25">
      <c r="A164" s="13">
        <v>41647</v>
      </c>
    </row>
    <row r="165" spans="1:1" x14ac:dyDescent="0.25">
      <c r="A165" s="13">
        <v>41648</v>
      </c>
    </row>
    <row r="166" spans="1:1" x14ac:dyDescent="0.25">
      <c r="A166" s="13">
        <v>41649</v>
      </c>
    </row>
    <row r="167" spans="1:1" x14ac:dyDescent="0.25">
      <c r="A167" s="13">
        <v>41650</v>
      </c>
    </row>
    <row r="168" spans="1:1" x14ac:dyDescent="0.25">
      <c r="A168" s="13">
        <v>41651</v>
      </c>
    </row>
    <row r="169" spans="1:1" x14ac:dyDescent="0.25">
      <c r="A169" s="13">
        <v>41652</v>
      </c>
    </row>
    <row r="170" spans="1:1" x14ac:dyDescent="0.25">
      <c r="A170" s="13">
        <v>41653</v>
      </c>
    </row>
    <row r="171" spans="1:1" x14ac:dyDescent="0.25">
      <c r="A171" s="13">
        <v>41654</v>
      </c>
    </row>
    <row r="172" spans="1:1" x14ac:dyDescent="0.25">
      <c r="A172" s="13">
        <v>41655</v>
      </c>
    </row>
    <row r="173" spans="1:1" x14ac:dyDescent="0.25">
      <c r="A173" s="13">
        <v>41656</v>
      </c>
    </row>
    <row r="174" spans="1:1" x14ac:dyDescent="0.25">
      <c r="A174" s="13">
        <v>41657</v>
      </c>
    </row>
    <row r="175" spans="1:1" x14ac:dyDescent="0.25">
      <c r="A175" s="13">
        <v>41658</v>
      </c>
    </row>
    <row r="176" spans="1:1" x14ac:dyDescent="0.25">
      <c r="A176" s="13">
        <v>41659</v>
      </c>
    </row>
    <row r="177" spans="1:11" x14ac:dyDescent="0.25">
      <c r="A177" s="13">
        <v>41660</v>
      </c>
    </row>
    <row r="178" spans="1:11" x14ac:dyDescent="0.25">
      <c r="A178" s="13">
        <v>41661</v>
      </c>
    </row>
    <row r="179" spans="1:11" x14ac:dyDescent="0.25">
      <c r="A179" s="13">
        <v>41662</v>
      </c>
    </row>
    <row r="180" spans="1:11" x14ac:dyDescent="0.25">
      <c r="A180" s="13">
        <v>41663</v>
      </c>
    </row>
    <row r="181" spans="1:11" x14ac:dyDescent="0.25">
      <c r="A181" s="13">
        <v>41664</v>
      </c>
    </row>
    <row r="182" spans="1:11" x14ac:dyDescent="0.25">
      <c r="A182" s="13">
        <v>41665</v>
      </c>
    </row>
    <row r="183" spans="1:11" x14ac:dyDescent="0.25">
      <c r="A183" s="13">
        <v>41666</v>
      </c>
    </row>
    <row r="184" spans="1:11" x14ac:dyDescent="0.25">
      <c r="A184" s="13">
        <v>41667</v>
      </c>
    </row>
    <row r="185" spans="1:11" x14ac:dyDescent="0.25">
      <c r="A185" s="13">
        <v>41668</v>
      </c>
    </row>
    <row r="186" spans="1:11" x14ac:dyDescent="0.25">
      <c r="A186" s="13">
        <v>41669</v>
      </c>
    </row>
    <row r="187" spans="1:11" x14ac:dyDescent="0.25">
      <c r="A187" s="13">
        <v>41670</v>
      </c>
    </row>
    <row r="188" spans="1:11" x14ac:dyDescent="0.25">
      <c r="A188" s="13">
        <v>41671</v>
      </c>
      <c r="B188">
        <f>K188/28</f>
        <v>7.1428571428571435E-3</v>
      </c>
      <c r="I188" t="s">
        <v>116</v>
      </c>
      <c r="J188">
        <v>200</v>
      </c>
      <c r="K188">
        <f>J188/1000</f>
        <v>0.2</v>
      </c>
    </row>
    <row r="189" spans="1:11" x14ac:dyDescent="0.25">
      <c r="A189" s="13">
        <v>41672</v>
      </c>
      <c r="I189" t="s">
        <v>118</v>
      </c>
      <c r="J189">
        <v>150</v>
      </c>
      <c r="K189">
        <f>J189/1000</f>
        <v>0.15</v>
      </c>
    </row>
    <row r="190" spans="1:11" x14ac:dyDescent="0.25">
      <c r="A190" s="13">
        <v>41673</v>
      </c>
      <c r="B190">
        <f>K190/28</f>
        <v>1.7857142857142859E-3</v>
      </c>
      <c r="I190" t="s">
        <v>119</v>
      </c>
      <c r="J190">
        <v>50</v>
      </c>
      <c r="K190">
        <f>J190/1000</f>
        <v>0.05</v>
      </c>
    </row>
    <row r="191" spans="1:11" x14ac:dyDescent="0.25">
      <c r="A191" s="13">
        <v>41674</v>
      </c>
    </row>
    <row r="192" spans="1:11" x14ac:dyDescent="0.25">
      <c r="A192" s="13">
        <v>41675</v>
      </c>
    </row>
    <row r="193" spans="1:1" x14ac:dyDescent="0.25">
      <c r="A193" s="13">
        <v>41676</v>
      </c>
    </row>
    <row r="194" spans="1:1" x14ac:dyDescent="0.25">
      <c r="A194" s="13">
        <v>41677</v>
      </c>
    </row>
    <row r="195" spans="1:1" x14ac:dyDescent="0.25">
      <c r="A195" s="13">
        <v>41678</v>
      </c>
    </row>
    <row r="196" spans="1:1" x14ac:dyDescent="0.25">
      <c r="A196" s="13">
        <v>41679</v>
      </c>
    </row>
    <row r="197" spans="1:1" x14ac:dyDescent="0.25">
      <c r="A197" s="13">
        <v>41680</v>
      </c>
    </row>
    <row r="198" spans="1:1" x14ac:dyDescent="0.25">
      <c r="A198" s="13">
        <v>41681</v>
      </c>
    </row>
    <row r="199" spans="1:1" x14ac:dyDescent="0.25">
      <c r="A199" s="13">
        <v>41682</v>
      </c>
    </row>
    <row r="200" spans="1:1" x14ac:dyDescent="0.25">
      <c r="A200" s="13">
        <v>41683</v>
      </c>
    </row>
    <row r="201" spans="1:1" x14ac:dyDescent="0.25">
      <c r="A201" s="13">
        <v>41684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9"/>
  <sheetViews>
    <sheetView topLeftCell="H25" workbookViewId="0">
      <selection activeCell="R36" sqref="R36:S36"/>
    </sheetView>
  </sheetViews>
  <sheetFormatPr defaultRowHeight="12.5" x14ac:dyDescent="0.25"/>
  <cols>
    <col min="2" max="2" width="12.453125" customWidth="1"/>
    <col min="3" max="3" width="15.1796875" customWidth="1"/>
    <col min="4" max="5" width="15.1796875" style="17" customWidth="1"/>
    <col min="6" max="6" width="22.54296875" style="17" customWidth="1"/>
    <col min="7" max="7" width="20.54296875" style="17" customWidth="1"/>
    <col min="8" max="8" width="16.7265625" customWidth="1"/>
    <col min="9" max="9" width="20.26953125" customWidth="1"/>
  </cols>
  <sheetData>
    <row r="1" spans="1:13" ht="13" x14ac:dyDescent="0.3">
      <c r="A1" s="14" t="s">
        <v>114</v>
      </c>
    </row>
    <row r="2" spans="1:13" ht="13" x14ac:dyDescent="0.3">
      <c r="A2" s="15" t="s">
        <v>115</v>
      </c>
      <c r="B2" s="15" t="s">
        <v>116</v>
      </c>
      <c r="C2" s="15" t="s">
        <v>117</v>
      </c>
      <c r="D2" s="15" t="s">
        <v>120</v>
      </c>
      <c r="E2" s="15" t="s">
        <v>121</v>
      </c>
      <c r="F2" s="15" t="s">
        <v>122</v>
      </c>
      <c r="G2" s="15" t="s">
        <v>123</v>
      </c>
      <c r="H2" s="15" t="s">
        <v>124</v>
      </c>
      <c r="I2" s="15" t="s">
        <v>125</v>
      </c>
      <c r="J2">
        <f>D20-D6</f>
        <v>279.19000000000005</v>
      </c>
      <c r="K2">
        <f>J2/14</f>
        <v>19.942142857142862</v>
      </c>
      <c r="L2">
        <f>E20-E6</f>
        <v>225</v>
      </c>
      <c r="M2">
        <f>225/14</f>
        <v>16.071428571428573</v>
      </c>
    </row>
    <row r="3" spans="1:13" ht="13" x14ac:dyDescent="0.3">
      <c r="A3" s="16">
        <v>41455</v>
      </c>
      <c r="B3" s="15"/>
      <c r="C3" s="15"/>
      <c r="D3" s="15">
        <v>1708.68</v>
      </c>
      <c r="E3" s="15">
        <v>1204</v>
      </c>
      <c r="F3" s="15"/>
      <c r="G3" s="15"/>
      <c r="H3" s="15"/>
      <c r="I3" s="15"/>
    </row>
    <row r="4" spans="1:13" x14ac:dyDescent="0.25">
      <c r="A4" s="12">
        <v>41456</v>
      </c>
      <c r="B4">
        <f>M4/31</f>
        <v>19.35483870967742</v>
      </c>
      <c r="C4">
        <f>B4*M5</f>
        <v>13.662239089184062</v>
      </c>
      <c r="D4" s="17">
        <v>1732.18</v>
      </c>
      <c r="E4" s="17">
        <v>1224</v>
      </c>
      <c r="F4" s="17">
        <f t="shared" ref="F4:G6" si="0">D4-D3</f>
        <v>23.5</v>
      </c>
      <c r="G4" s="17">
        <f t="shared" si="0"/>
        <v>20</v>
      </c>
      <c r="J4" s="11" t="s">
        <v>126</v>
      </c>
      <c r="M4">
        <v>600</v>
      </c>
    </row>
    <row r="5" spans="1:13" x14ac:dyDescent="0.25">
      <c r="A5" s="13">
        <v>41457</v>
      </c>
      <c r="B5">
        <v>19.35483870967742</v>
      </c>
      <c r="C5">
        <v>13.662239089184062</v>
      </c>
      <c r="D5" s="17">
        <v>1756.16</v>
      </c>
      <c r="E5" s="17">
        <v>1244</v>
      </c>
      <c r="F5" s="17">
        <f t="shared" si="0"/>
        <v>23.980000000000018</v>
      </c>
      <c r="G5" s="17">
        <f t="shared" si="0"/>
        <v>20</v>
      </c>
      <c r="J5" s="11" t="s">
        <v>127</v>
      </c>
      <c r="M5">
        <f>1200/1700</f>
        <v>0.70588235294117652</v>
      </c>
    </row>
    <row r="6" spans="1:13" x14ac:dyDescent="0.25">
      <c r="A6" s="12">
        <v>41458</v>
      </c>
      <c r="B6">
        <v>19.35483870967742</v>
      </c>
      <c r="C6">
        <v>13.662239089184062</v>
      </c>
      <c r="D6" s="17">
        <f>1780.92-0.56</f>
        <v>1780.3600000000001</v>
      </c>
      <c r="E6" s="17">
        <v>1264</v>
      </c>
      <c r="F6" s="17">
        <f t="shared" si="0"/>
        <v>24.200000000000045</v>
      </c>
      <c r="G6" s="17">
        <f t="shared" si="0"/>
        <v>20</v>
      </c>
    </row>
    <row r="7" spans="1:13" x14ac:dyDescent="0.25">
      <c r="A7" s="13">
        <v>41459</v>
      </c>
      <c r="B7">
        <v>19.35483870967742</v>
      </c>
      <c r="C7">
        <v>13.662239089184062</v>
      </c>
      <c r="D7" s="17">
        <f>D6+23.01</f>
        <v>1803.3700000000001</v>
      </c>
      <c r="E7" s="17">
        <f t="shared" ref="E7:E13" si="1">E6+G7</f>
        <v>1283</v>
      </c>
      <c r="F7" s="17">
        <v>23.01</v>
      </c>
      <c r="G7" s="17">
        <v>19</v>
      </c>
    </row>
    <row r="8" spans="1:13" x14ac:dyDescent="0.25">
      <c r="A8" s="12">
        <v>41460</v>
      </c>
      <c r="B8">
        <v>19.35483870967742</v>
      </c>
      <c r="C8">
        <v>13.662239089184062</v>
      </c>
      <c r="D8" s="17">
        <f t="shared" ref="D8:D13" si="2">D7+F8</f>
        <v>1823.42</v>
      </c>
      <c r="E8" s="17">
        <f t="shared" si="1"/>
        <v>1301</v>
      </c>
      <c r="F8" s="17">
        <v>20.05</v>
      </c>
      <c r="G8" s="17">
        <v>18</v>
      </c>
    </row>
    <row r="9" spans="1:13" x14ac:dyDescent="0.25">
      <c r="A9" s="13">
        <v>41461</v>
      </c>
      <c r="B9">
        <v>19.35483870967742</v>
      </c>
      <c r="C9">
        <v>13.662239089184062</v>
      </c>
      <c r="D9" s="17">
        <f t="shared" si="2"/>
        <v>1845.49</v>
      </c>
      <c r="E9" s="17">
        <f t="shared" si="1"/>
        <v>1320</v>
      </c>
      <c r="F9" s="17">
        <v>22.07</v>
      </c>
      <c r="G9" s="17">
        <v>19</v>
      </c>
    </row>
    <row r="10" spans="1:13" x14ac:dyDescent="0.25">
      <c r="A10" s="12">
        <v>41462</v>
      </c>
      <c r="B10">
        <v>19.35483870967742</v>
      </c>
      <c r="C10">
        <v>13.662239089184062</v>
      </c>
      <c r="D10" s="17">
        <f t="shared" si="2"/>
        <v>1864.56</v>
      </c>
      <c r="E10" s="17">
        <f t="shared" si="1"/>
        <v>1335</v>
      </c>
      <c r="F10" s="17">
        <v>19.07</v>
      </c>
      <c r="G10" s="17">
        <v>15</v>
      </c>
    </row>
    <row r="11" spans="1:13" x14ac:dyDescent="0.25">
      <c r="A11" s="13">
        <v>41463</v>
      </c>
      <c r="B11">
        <v>19.35483870967742</v>
      </c>
      <c r="C11">
        <v>13.662239089184062</v>
      </c>
      <c r="D11" s="17">
        <f t="shared" si="2"/>
        <v>1882.86</v>
      </c>
      <c r="E11" s="17">
        <f t="shared" si="1"/>
        <v>1349</v>
      </c>
      <c r="F11" s="17">
        <v>18.3</v>
      </c>
      <c r="G11" s="17">
        <v>14</v>
      </c>
    </row>
    <row r="12" spans="1:13" x14ac:dyDescent="0.25">
      <c r="A12" s="12">
        <v>41464</v>
      </c>
      <c r="B12">
        <v>19.35483870967742</v>
      </c>
      <c r="C12">
        <v>13.662239089184062</v>
      </c>
      <c r="D12" s="17">
        <f t="shared" si="2"/>
        <v>1901.9599999999998</v>
      </c>
      <c r="E12" s="17">
        <f t="shared" si="1"/>
        <v>1365</v>
      </c>
      <c r="F12" s="17">
        <v>19.100000000000001</v>
      </c>
      <c r="G12" s="17">
        <v>16</v>
      </c>
      <c r="I12">
        <f>(D18-D12)/5</f>
        <v>22.700000000000092</v>
      </c>
    </row>
    <row r="13" spans="1:13" x14ac:dyDescent="0.25">
      <c r="A13" s="13">
        <v>41465</v>
      </c>
      <c r="B13">
        <v>19.35483870967742</v>
      </c>
      <c r="C13">
        <v>13.662239089184062</v>
      </c>
      <c r="D13" s="17">
        <f t="shared" si="2"/>
        <v>1924.2899999999997</v>
      </c>
      <c r="E13" s="17">
        <f t="shared" si="1"/>
        <v>1387</v>
      </c>
      <c r="F13" s="17">
        <v>22.33</v>
      </c>
      <c r="G13" s="17">
        <v>22</v>
      </c>
    </row>
    <row r="14" spans="1:13" x14ac:dyDescent="0.25">
      <c r="A14" s="12">
        <v>41466</v>
      </c>
      <c r="B14">
        <v>19.35483870967742</v>
      </c>
      <c r="C14">
        <v>13.662239089184062</v>
      </c>
      <c r="D14" s="17">
        <f t="shared" ref="D14:E16" si="3">D13+F14</f>
        <v>1947.2999999999997</v>
      </c>
      <c r="E14" s="17">
        <f t="shared" si="3"/>
        <v>1409</v>
      </c>
      <c r="F14" s="17">
        <v>23.01</v>
      </c>
      <c r="G14" s="17">
        <v>22</v>
      </c>
    </row>
    <row r="15" spans="1:13" x14ac:dyDescent="0.25">
      <c r="A15" s="13">
        <v>41467</v>
      </c>
      <c r="B15">
        <v>19.35483870967742</v>
      </c>
      <c r="C15">
        <v>13.662239089184062</v>
      </c>
      <c r="D15" s="17">
        <f t="shared" si="3"/>
        <v>1969.7999999999997</v>
      </c>
      <c r="E15" s="17">
        <f t="shared" si="3"/>
        <v>1431</v>
      </c>
      <c r="F15" s="17">
        <v>22.5</v>
      </c>
      <c r="G15" s="17">
        <v>22</v>
      </c>
    </row>
    <row r="16" spans="1:13" x14ac:dyDescent="0.25">
      <c r="A16" s="12">
        <v>41468</v>
      </c>
      <c r="B16">
        <v>19.35483870967742</v>
      </c>
      <c r="C16">
        <v>13.662239089184062</v>
      </c>
      <c r="D16" s="17">
        <f t="shared" si="3"/>
        <v>1993.3499999999997</v>
      </c>
      <c r="E16" s="17">
        <f t="shared" si="3"/>
        <v>1453</v>
      </c>
      <c r="F16" s="17">
        <v>23.55</v>
      </c>
      <c r="G16" s="17">
        <v>22</v>
      </c>
    </row>
    <row r="17" spans="1:8" x14ac:dyDescent="0.25">
      <c r="A17" s="13">
        <v>41469</v>
      </c>
      <c r="B17">
        <v>19.35483870967742</v>
      </c>
      <c r="C17">
        <v>13.662239089184062</v>
      </c>
      <c r="D17" s="17">
        <f>D18-F18</f>
        <v>1994.3900000000003</v>
      </c>
      <c r="E17" s="17">
        <f>E18-G18</f>
        <v>1457</v>
      </c>
      <c r="F17" s="17">
        <f>D17-D16</f>
        <v>1.0400000000006457</v>
      </c>
      <c r="G17" s="17">
        <v>1</v>
      </c>
    </row>
    <row r="18" spans="1:8" x14ac:dyDescent="0.25">
      <c r="A18" s="12">
        <v>41470</v>
      </c>
      <c r="B18">
        <v>19.35483870967742</v>
      </c>
      <c r="C18">
        <v>13.662239089184062</v>
      </c>
      <c r="D18" s="17">
        <f>D19-F18</f>
        <v>2015.4600000000003</v>
      </c>
      <c r="E18" s="17">
        <f>E19-G18</f>
        <v>1468</v>
      </c>
      <c r="F18" s="17">
        <v>21.07</v>
      </c>
      <c r="G18" s="17">
        <v>11</v>
      </c>
    </row>
    <row r="19" spans="1:8" x14ac:dyDescent="0.25">
      <c r="A19" s="13">
        <v>41471</v>
      </c>
      <c r="B19">
        <v>19.35483870967742</v>
      </c>
      <c r="C19">
        <v>13.662239089184062</v>
      </c>
      <c r="D19" s="17">
        <f>D20-F20</f>
        <v>2036.5300000000002</v>
      </c>
      <c r="E19" s="17">
        <f>E20-G20</f>
        <v>1479</v>
      </c>
      <c r="F19" s="17">
        <v>18.329999999999998</v>
      </c>
      <c r="G19" s="17">
        <v>9</v>
      </c>
    </row>
    <row r="20" spans="1:8" x14ac:dyDescent="0.25">
      <c r="A20" s="12">
        <v>41472</v>
      </c>
      <c r="B20">
        <v>19.35483870967742</v>
      </c>
      <c r="C20">
        <v>13.662239089184062</v>
      </c>
      <c r="D20" s="17">
        <v>2059.5500000000002</v>
      </c>
      <c r="E20" s="17">
        <v>1489</v>
      </c>
      <c r="F20" s="17">
        <v>23.02</v>
      </c>
      <c r="G20" s="17">
        <v>10</v>
      </c>
    </row>
    <row r="21" spans="1:8" x14ac:dyDescent="0.25">
      <c r="A21" s="13">
        <v>41473</v>
      </c>
      <c r="B21">
        <v>19.35483870967742</v>
      </c>
      <c r="C21">
        <v>13.662239089184062</v>
      </c>
      <c r="D21" s="17" t="s">
        <v>128</v>
      </c>
      <c r="E21" s="17">
        <v>1505</v>
      </c>
      <c r="F21" s="17" t="s">
        <v>129</v>
      </c>
      <c r="G21" s="17">
        <f>E21-E20</f>
        <v>16</v>
      </c>
    </row>
    <row r="22" spans="1:8" x14ac:dyDescent="0.25">
      <c r="A22" s="12">
        <v>41474</v>
      </c>
      <c r="B22">
        <v>19.35483870967742</v>
      </c>
      <c r="C22">
        <v>13.662239089184062</v>
      </c>
    </row>
    <row r="23" spans="1:8" x14ac:dyDescent="0.25">
      <c r="A23" s="13">
        <v>41475</v>
      </c>
      <c r="B23">
        <v>19.35483870967742</v>
      </c>
      <c r="C23">
        <v>13.662239089184062</v>
      </c>
    </row>
    <row r="24" spans="1:8" x14ac:dyDescent="0.25">
      <c r="A24" s="12">
        <v>41476</v>
      </c>
      <c r="B24">
        <v>19.35483870967742</v>
      </c>
      <c r="C24">
        <v>13.662239089184062</v>
      </c>
      <c r="D24" s="17">
        <v>2144.62</v>
      </c>
      <c r="E24" s="17">
        <v>1556</v>
      </c>
      <c r="F24" s="17">
        <v>24.6</v>
      </c>
      <c r="H24" t="s">
        <v>130</v>
      </c>
    </row>
    <row r="25" spans="1:8" x14ac:dyDescent="0.25">
      <c r="A25" s="13">
        <v>41477</v>
      </c>
      <c r="B25">
        <v>19.35483870967742</v>
      </c>
      <c r="C25">
        <v>13.662239089184062</v>
      </c>
      <c r="D25" s="17">
        <v>2167.2600000000002</v>
      </c>
      <c r="E25" s="17">
        <v>1577</v>
      </c>
      <c r="F25" s="17">
        <f>D25-D24</f>
        <v>22.640000000000327</v>
      </c>
      <c r="G25" s="17">
        <f>E25-E24</f>
        <v>21</v>
      </c>
      <c r="H25" t="s">
        <v>130</v>
      </c>
    </row>
    <row r="26" spans="1:8" x14ac:dyDescent="0.25">
      <c r="A26" s="12">
        <v>41478</v>
      </c>
      <c r="B26">
        <v>19.35483870967742</v>
      </c>
      <c r="C26">
        <v>13.662239089184062</v>
      </c>
      <c r="D26" s="17">
        <v>2189.44</v>
      </c>
      <c r="E26" s="17">
        <v>1596</v>
      </c>
      <c r="F26" s="17">
        <f>D26-D25</f>
        <v>22.179999999999836</v>
      </c>
      <c r="G26" s="17">
        <f>E26-E25</f>
        <v>19</v>
      </c>
      <c r="H26" t="s">
        <v>130</v>
      </c>
    </row>
    <row r="27" spans="1:8" x14ac:dyDescent="0.25">
      <c r="A27" s="13">
        <v>41479</v>
      </c>
      <c r="B27">
        <v>19.35483870967742</v>
      </c>
      <c r="C27">
        <v>13.662239089184062</v>
      </c>
    </row>
    <row r="28" spans="1:8" x14ac:dyDescent="0.25">
      <c r="A28" s="12">
        <v>41480</v>
      </c>
      <c r="B28">
        <v>19.35483870967742</v>
      </c>
      <c r="C28">
        <v>13.662239089184062</v>
      </c>
    </row>
    <row r="29" spans="1:8" x14ac:dyDescent="0.25">
      <c r="A29" s="13">
        <v>41481</v>
      </c>
      <c r="B29">
        <v>19.35483870967742</v>
      </c>
      <c r="C29">
        <v>13.662239089184062</v>
      </c>
    </row>
    <row r="30" spans="1:8" x14ac:dyDescent="0.25">
      <c r="A30" s="12">
        <v>41482</v>
      </c>
      <c r="B30">
        <v>19.35483870967742</v>
      </c>
      <c r="C30">
        <v>13.662239089184062</v>
      </c>
    </row>
    <row r="31" spans="1:8" x14ac:dyDescent="0.25">
      <c r="A31" s="13">
        <v>41483</v>
      </c>
      <c r="B31">
        <v>19.35483870967742</v>
      </c>
      <c r="C31">
        <v>13.662239089184062</v>
      </c>
    </row>
    <row r="32" spans="1:8" x14ac:dyDescent="0.25">
      <c r="A32" s="12">
        <v>41484</v>
      </c>
      <c r="B32">
        <v>19.35483870967742</v>
      </c>
      <c r="C32">
        <v>13.662239089184062</v>
      </c>
    </row>
    <row r="33" spans="1:9" x14ac:dyDescent="0.25">
      <c r="A33" s="13">
        <v>41485</v>
      </c>
      <c r="B33">
        <v>19.35483870967742</v>
      </c>
      <c r="C33">
        <v>13.662239089184062</v>
      </c>
    </row>
    <row r="34" spans="1:9" x14ac:dyDescent="0.25">
      <c r="A34" s="12">
        <v>41486</v>
      </c>
      <c r="B34">
        <v>19.35483870967742</v>
      </c>
      <c r="C34">
        <v>13.662239089184062</v>
      </c>
      <c r="D34" s="17">
        <v>2338.21</v>
      </c>
      <c r="E34" s="17">
        <v>1720</v>
      </c>
      <c r="F34" s="17">
        <v>16.68</v>
      </c>
      <c r="H34">
        <f>D34-D3</f>
        <v>629.53</v>
      </c>
      <c r="I34">
        <f>E34-E3</f>
        <v>516</v>
      </c>
    </row>
    <row r="35" spans="1:9" x14ac:dyDescent="0.25">
      <c r="A35" s="12">
        <v>41487</v>
      </c>
    </row>
    <row r="36" spans="1:9" x14ac:dyDescent="0.25">
      <c r="A36" s="12">
        <v>41488</v>
      </c>
      <c r="H36">
        <f>H34/31</f>
        <v>20.307419354838707</v>
      </c>
      <c r="I36">
        <f>H34-I34</f>
        <v>113.52999999999997</v>
      </c>
    </row>
    <row r="38" spans="1:9" x14ac:dyDescent="0.25">
      <c r="I38">
        <f>I36/31</f>
        <v>3.662258064516128</v>
      </c>
    </row>
    <row r="39" spans="1:9" x14ac:dyDescent="0.25">
      <c r="A39" s="13">
        <v>41491</v>
      </c>
      <c r="D39" s="17" t="s">
        <v>131</v>
      </c>
      <c r="E39" s="17">
        <v>1803</v>
      </c>
      <c r="F39" s="17" t="s">
        <v>132</v>
      </c>
      <c r="I39">
        <f>I34/31</f>
        <v>16.64516129032258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96"/>
  <sheetViews>
    <sheetView zoomScale="85" zoomScaleNormal="85" workbookViewId="0">
      <selection activeCell="B81" sqref="B81"/>
    </sheetView>
  </sheetViews>
  <sheetFormatPr defaultRowHeight="12.5" x14ac:dyDescent="0.25"/>
  <cols>
    <col min="1" max="1" width="12.453125" style="62" bestFit="1" customWidth="1"/>
    <col min="2" max="2" width="16.453125" style="62" customWidth="1"/>
    <col min="3" max="3" width="14.81640625" style="62" customWidth="1"/>
    <col min="4" max="4" width="16.1796875" style="62" customWidth="1"/>
    <col min="5" max="5" width="9.1796875" style="62"/>
    <col min="6" max="6" width="18.54296875" style="62" customWidth="1"/>
    <col min="7" max="7" width="20.54296875" style="62" customWidth="1"/>
    <col min="8" max="8" width="25.26953125" style="62" customWidth="1"/>
    <col min="9" max="12" width="26.54296875" style="62" customWidth="1"/>
    <col min="13" max="13" width="26.26953125" style="60" customWidth="1"/>
    <col min="14" max="16384" width="8.7265625" style="60"/>
  </cols>
  <sheetData>
    <row r="1" spans="1:14" ht="13" x14ac:dyDescent="0.3">
      <c r="A1" s="55" t="s">
        <v>97</v>
      </c>
      <c r="B1" s="56" t="s">
        <v>133</v>
      </c>
      <c r="C1" s="56" t="s">
        <v>134</v>
      </c>
      <c r="D1" s="56" t="s">
        <v>116</v>
      </c>
      <c r="E1" s="56" t="s">
        <v>117</v>
      </c>
      <c r="F1" s="56" t="s">
        <v>135</v>
      </c>
      <c r="G1" s="56" t="s">
        <v>136</v>
      </c>
      <c r="H1" s="56" t="s">
        <v>137</v>
      </c>
      <c r="I1" s="57" t="s">
        <v>138</v>
      </c>
      <c r="J1" s="58" t="s">
        <v>139</v>
      </c>
      <c r="K1" s="58" t="s">
        <v>140</v>
      </c>
      <c r="L1" s="58" t="s">
        <v>141</v>
      </c>
      <c r="M1" s="59" t="s">
        <v>142</v>
      </c>
      <c r="N1" s="58" t="s">
        <v>143</v>
      </c>
    </row>
    <row r="2" spans="1:14" x14ac:dyDescent="0.25">
      <c r="A2" s="61">
        <v>41621</v>
      </c>
      <c r="B2" s="62">
        <v>5.6</v>
      </c>
      <c r="C2" s="62">
        <v>7</v>
      </c>
      <c r="D2" s="63">
        <f>SUM(Mesiace!D22)</f>
        <v>38.960000000000036</v>
      </c>
      <c r="E2" s="63" t="s">
        <v>144</v>
      </c>
      <c r="F2" s="63" t="s">
        <v>144</v>
      </c>
      <c r="G2" s="63" t="s">
        <v>144</v>
      </c>
      <c r="H2" s="63" t="s">
        <v>144</v>
      </c>
      <c r="I2" s="63" t="s">
        <v>144</v>
      </c>
      <c r="J2" s="64">
        <f>SUM(J3:J19)</f>
        <v>481.53140952700005</v>
      </c>
      <c r="K2" s="64">
        <f>SUM(K3:K21)</f>
        <v>242.91887439999996</v>
      </c>
      <c r="L2" s="64">
        <f>SUM(L3:L8)</f>
        <v>438.80263422320013</v>
      </c>
      <c r="N2" s="60">
        <f>SUM(N3:N15)</f>
        <v>796.9389334199999</v>
      </c>
    </row>
    <row r="3" spans="1:14" x14ac:dyDescent="0.25">
      <c r="A3" s="61">
        <v>41455</v>
      </c>
      <c r="B3" s="65">
        <v>1708.68</v>
      </c>
      <c r="C3" s="65">
        <v>1204</v>
      </c>
      <c r="D3" s="62">
        <f t="shared" ref="D3:E63" si="0">B3-B2</f>
        <v>1703.0800000000002</v>
      </c>
      <c r="E3" s="62">
        <f t="shared" si="0"/>
        <v>1197</v>
      </c>
      <c r="F3" s="62">
        <f t="shared" ref="F3:F82" si="1">D3-E3</f>
        <v>506.08000000000015</v>
      </c>
      <c r="G3" s="62">
        <f>D3/199</f>
        <v>8.5581909547738704</v>
      </c>
      <c r="H3" s="62">
        <f>E3/199</f>
        <v>6.0150753768844218</v>
      </c>
      <c r="I3" s="62">
        <f>F3/199</f>
        <v>2.5431155778894481</v>
      </c>
      <c r="J3" s="62">
        <f t="shared" ref="J3:J78" si="2">0.0700553*D3</f>
        <v>119.30978032400002</v>
      </c>
      <c r="K3" s="62">
        <f t="shared" ref="K3:K26" si="3">0.0490547*E3</f>
        <v>58.718475900000001</v>
      </c>
      <c r="L3" s="62">
        <f t="shared" ref="L3:L9" si="4">0.8*(J3+K3)+(0.15*F3)</f>
        <v>218.33460497920004</v>
      </c>
      <c r="M3" s="66" t="s">
        <v>145</v>
      </c>
      <c r="N3" s="60">
        <f>1*(J3+K3)+(0.15*F3)</f>
        <v>253.94025622400005</v>
      </c>
    </row>
    <row r="4" spans="1:14" x14ac:dyDescent="0.25">
      <c r="A4" s="61">
        <v>41486</v>
      </c>
      <c r="B4" s="65">
        <v>2338.21</v>
      </c>
      <c r="C4" s="65">
        <v>1720</v>
      </c>
      <c r="D4" s="62">
        <f t="shared" si="0"/>
        <v>629.53</v>
      </c>
      <c r="E4" s="62">
        <f t="shared" si="0"/>
        <v>516</v>
      </c>
      <c r="F4" s="62">
        <f t="shared" si="1"/>
        <v>113.52999999999997</v>
      </c>
      <c r="G4" s="62">
        <f t="shared" ref="G4:I5" si="5">D4/31</f>
        <v>20.307419354838707</v>
      </c>
      <c r="H4" s="62">
        <f t="shared" si="5"/>
        <v>16.64516129032258</v>
      </c>
      <c r="I4" s="62">
        <f t="shared" si="5"/>
        <v>3.662258064516128</v>
      </c>
      <c r="J4" s="62">
        <f t="shared" si="2"/>
        <v>44.101913009</v>
      </c>
      <c r="K4" s="62">
        <f t="shared" si="3"/>
        <v>25.3122252</v>
      </c>
      <c r="L4" s="62">
        <f t="shared" si="4"/>
        <v>72.560810567199994</v>
      </c>
      <c r="N4" s="60">
        <f t="shared" ref="N4:N67" si="6">1*(J4+K4)+(0.15*F4)</f>
        <v>86.443638209</v>
      </c>
    </row>
    <row r="5" spans="1:14" x14ac:dyDescent="0.25">
      <c r="A5" s="61">
        <v>41487</v>
      </c>
      <c r="B5" s="62">
        <v>2839.77</v>
      </c>
      <c r="C5" s="62">
        <v>2106</v>
      </c>
      <c r="D5" s="62">
        <f t="shared" si="0"/>
        <v>501.55999999999995</v>
      </c>
      <c r="E5" s="62">
        <f t="shared" si="0"/>
        <v>386</v>
      </c>
      <c r="F5" s="62">
        <f t="shared" si="1"/>
        <v>115.55999999999995</v>
      </c>
      <c r="G5" s="62">
        <f t="shared" si="5"/>
        <v>16.179354838709674</v>
      </c>
      <c r="H5" s="62">
        <f t="shared" si="5"/>
        <v>12.451612903225806</v>
      </c>
      <c r="I5" s="62">
        <f t="shared" si="5"/>
        <v>3.727741935483869</v>
      </c>
      <c r="J5" s="62">
        <f t="shared" si="2"/>
        <v>35.136936267999999</v>
      </c>
      <c r="K5" s="62">
        <f t="shared" si="3"/>
        <v>18.935114200000001</v>
      </c>
      <c r="L5" s="62">
        <f t="shared" si="4"/>
        <v>60.591640374400001</v>
      </c>
      <c r="N5" s="60">
        <f t="shared" si="6"/>
        <v>71.406050467999989</v>
      </c>
    </row>
    <row r="6" spans="1:14" x14ac:dyDescent="0.25">
      <c r="A6" s="61">
        <v>41518</v>
      </c>
      <c r="B6" s="62">
        <v>3150.86</v>
      </c>
      <c r="C6" s="62">
        <v>2317</v>
      </c>
      <c r="D6" s="62">
        <f t="shared" si="0"/>
        <v>311.09000000000015</v>
      </c>
      <c r="E6" s="62">
        <f t="shared" si="0"/>
        <v>211</v>
      </c>
      <c r="F6" s="62">
        <f t="shared" si="1"/>
        <v>100.09000000000015</v>
      </c>
      <c r="G6" s="62">
        <f>D6/30</f>
        <v>10.369666666666671</v>
      </c>
      <c r="H6" s="62">
        <f>E6/30</f>
        <v>7.0333333333333332</v>
      </c>
      <c r="I6" s="62">
        <f>F6/30</f>
        <v>3.336333333333338</v>
      </c>
      <c r="J6" s="62">
        <f t="shared" si="2"/>
        <v>21.79350327700001</v>
      </c>
      <c r="K6" s="62">
        <f t="shared" si="3"/>
        <v>10.350541699999999</v>
      </c>
      <c r="L6" s="62">
        <f t="shared" si="4"/>
        <v>40.728735981600025</v>
      </c>
      <c r="N6" s="60">
        <f t="shared" si="6"/>
        <v>47.157544977000029</v>
      </c>
    </row>
    <row r="7" spans="1:14" x14ac:dyDescent="0.25">
      <c r="A7" s="61">
        <v>41548</v>
      </c>
      <c r="B7" s="62">
        <v>3388.89</v>
      </c>
      <c r="C7" s="62">
        <v>2465</v>
      </c>
      <c r="D7" s="62">
        <f t="shared" si="0"/>
        <v>238.02999999999975</v>
      </c>
      <c r="E7" s="62">
        <f t="shared" si="0"/>
        <v>148</v>
      </c>
      <c r="F7" s="62">
        <f t="shared" si="1"/>
        <v>90.029999999999745</v>
      </c>
      <c r="G7" s="62">
        <f>D7/31</f>
        <v>7.678387096774185</v>
      </c>
      <c r="H7" s="62">
        <f>E7/31</f>
        <v>4.774193548387097</v>
      </c>
      <c r="I7" s="62">
        <f>F7/31</f>
        <v>2.9041935483870884</v>
      </c>
      <c r="J7" s="62">
        <f t="shared" si="2"/>
        <v>16.675263058999981</v>
      </c>
      <c r="K7" s="62">
        <f t="shared" si="3"/>
        <v>7.2600955999999996</v>
      </c>
      <c r="L7" s="62">
        <f t="shared" si="4"/>
        <v>32.652786927199948</v>
      </c>
      <c r="N7" s="60">
        <f t="shared" si="6"/>
        <v>37.439858658999938</v>
      </c>
    </row>
    <row r="8" spans="1:14" x14ac:dyDescent="0.25">
      <c r="A8" s="61">
        <v>41579</v>
      </c>
      <c r="B8" s="62">
        <v>3471.03</v>
      </c>
      <c r="C8" s="62">
        <v>2492</v>
      </c>
      <c r="D8" s="62">
        <f t="shared" si="0"/>
        <v>82.140000000000327</v>
      </c>
      <c r="E8" s="62">
        <f t="shared" si="0"/>
        <v>27</v>
      </c>
      <c r="F8" s="62">
        <f t="shared" si="1"/>
        <v>55.140000000000327</v>
      </c>
      <c r="G8" s="62">
        <f>D8/30</f>
        <v>2.7380000000000111</v>
      </c>
      <c r="H8" s="62">
        <f>E8/30</f>
        <v>0.9</v>
      </c>
      <c r="I8" s="62">
        <f>F8/30</f>
        <v>1.838000000000011</v>
      </c>
      <c r="J8" s="62">
        <f t="shared" si="2"/>
        <v>5.7543423420000233</v>
      </c>
      <c r="K8" s="62">
        <f t="shared" si="3"/>
        <v>1.3244769000000001</v>
      </c>
      <c r="L8" s="62">
        <f t="shared" si="4"/>
        <v>13.934055393600067</v>
      </c>
      <c r="N8" s="60">
        <f t="shared" si="6"/>
        <v>15.349819242000072</v>
      </c>
    </row>
    <row r="9" spans="1:14" x14ac:dyDescent="0.25">
      <c r="A9" s="61">
        <v>41609</v>
      </c>
      <c r="B9" s="62">
        <v>3530.17</v>
      </c>
      <c r="C9" s="62">
        <v>2508</v>
      </c>
      <c r="D9" s="62">
        <f t="shared" si="0"/>
        <v>59.139999999999873</v>
      </c>
      <c r="E9" s="62">
        <f t="shared" si="0"/>
        <v>16</v>
      </c>
      <c r="F9" s="62">
        <f t="shared" si="1"/>
        <v>43.139999999999873</v>
      </c>
      <c r="G9" s="62">
        <f t="shared" ref="G9:I63" si="7">D9/31</f>
        <v>1.9077419354838669</v>
      </c>
      <c r="H9" s="62">
        <f t="shared" si="7"/>
        <v>0.5161290322580645</v>
      </c>
      <c r="I9" s="62">
        <f t="shared" si="7"/>
        <v>1.3916129032258024</v>
      </c>
      <c r="J9" s="62">
        <f t="shared" si="2"/>
        <v>4.1430704419999911</v>
      </c>
      <c r="K9" s="62">
        <f t="shared" si="3"/>
        <v>0.7848752</v>
      </c>
      <c r="L9" s="62">
        <f t="shared" si="4"/>
        <v>10.413356513599973</v>
      </c>
      <c r="N9" s="60">
        <f t="shared" si="6"/>
        <v>11.398945641999973</v>
      </c>
    </row>
    <row r="10" spans="1:14" x14ac:dyDescent="0.25">
      <c r="A10" s="61">
        <v>41640</v>
      </c>
      <c r="B10" s="62">
        <v>3600.19</v>
      </c>
      <c r="C10" s="62">
        <v>2528</v>
      </c>
      <c r="D10" s="62">
        <f t="shared" si="0"/>
        <v>70.019999999999982</v>
      </c>
      <c r="E10" s="62">
        <f t="shared" si="0"/>
        <v>20</v>
      </c>
      <c r="F10" s="62">
        <f t="shared" si="1"/>
        <v>50.019999999999982</v>
      </c>
      <c r="G10" s="62">
        <f t="shared" si="7"/>
        <v>2.2587096774193545</v>
      </c>
      <c r="H10" s="62">
        <f t="shared" si="7"/>
        <v>0.64516129032258063</v>
      </c>
      <c r="I10" s="62">
        <f t="shared" si="7"/>
        <v>1.6135483870967735</v>
      </c>
      <c r="J10" s="62">
        <f t="shared" si="2"/>
        <v>4.9052721059999991</v>
      </c>
      <c r="K10" s="62">
        <f t="shared" si="3"/>
        <v>0.98109400000000002</v>
      </c>
      <c r="L10" s="62">
        <f>0.8*(J10+K10)+(0.15*F10)</f>
        <v>12.212092884799997</v>
      </c>
      <c r="N10" s="60">
        <f t="shared" si="6"/>
        <v>13.389366105999995</v>
      </c>
    </row>
    <row r="11" spans="1:14" x14ac:dyDescent="0.25">
      <c r="A11" s="61">
        <v>41671</v>
      </c>
      <c r="B11" s="62">
        <f>3739.53-2.86</f>
        <v>3736.67</v>
      </c>
      <c r="C11" s="62">
        <v>2592</v>
      </c>
      <c r="D11" s="62">
        <f t="shared" si="0"/>
        <v>136.48000000000002</v>
      </c>
      <c r="E11" s="62">
        <f t="shared" si="0"/>
        <v>64</v>
      </c>
      <c r="F11" s="62">
        <f t="shared" si="1"/>
        <v>72.480000000000018</v>
      </c>
      <c r="G11" s="62">
        <f t="shared" si="7"/>
        <v>4.402580645161291</v>
      </c>
      <c r="H11" s="62">
        <f t="shared" si="7"/>
        <v>2.064516129032258</v>
      </c>
      <c r="I11" s="62">
        <f t="shared" si="7"/>
        <v>2.338064516129033</v>
      </c>
      <c r="J11" s="62">
        <f t="shared" si="2"/>
        <v>9.5611473440000019</v>
      </c>
      <c r="K11" s="62">
        <f t="shared" si="3"/>
        <v>3.1395008</v>
      </c>
      <c r="L11" s="62">
        <f>0.8*(J11+K11)+(0.15*F11)</f>
        <v>21.032518515200003</v>
      </c>
      <c r="N11" s="60">
        <f t="shared" si="6"/>
        <v>23.572648144000006</v>
      </c>
    </row>
    <row r="12" spans="1:14" x14ac:dyDescent="0.25">
      <c r="A12" s="61">
        <v>41699</v>
      </c>
      <c r="B12" s="62">
        <v>4067.06</v>
      </c>
      <c r="C12" s="62">
        <v>2812</v>
      </c>
      <c r="D12" s="62">
        <f t="shared" si="0"/>
        <v>330.38999999999987</v>
      </c>
      <c r="E12" s="62">
        <f t="shared" si="0"/>
        <v>220</v>
      </c>
      <c r="F12" s="62">
        <f t="shared" si="1"/>
        <v>110.38999999999987</v>
      </c>
      <c r="G12" s="62">
        <f t="shared" si="7"/>
        <v>10.657741935483866</v>
      </c>
      <c r="H12" s="62">
        <f t="shared" si="7"/>
        <v>7.096774193548387</v>
      </c>
      <c r="I12" s="62">
        <f t="shared" si="7"/>
        <v>3.5609677419354799</v>
      </c>
      <c r="J12" s="62">
        <f t="shared" si="2"/>
        <v>23.145570566999993</v>
      </c>
      <c r="K12" s="62">
        <f t="shared" si="3"/>
        <v>10.792033999999999</v>
      </c>
      <c r="L12" s="62">
        <f>0.8*(J12+K12)+(0.15*F12)</f>
        <v>43.708583653599973</v>
      </c>
      <c r="N12" s="60">
        <f t="shared" si="6"/>
        <v>50.496104566999975</v>
      </c>
    </row>
    <row r="13" spans="1:14" x14ac:dyDescent="0.25">
      <c r="A13" s="61">
        <v>41730</v>
      </c>
      <c r="B13" s="62">
        <v>4450.04</v>
      </c>
      <c r="C13" s="62">
        <v>3069</v>
      </c>
      <c r="D13" s="62">
        <f t="shared" si="0"/>
        <v>382.98</v>
      </c>
      <c r="E13" s="62">
        <f t="shared" si="0"/>
        <v>257</v>
      </c>
      <c r="F13" s="62">
        <f t="shared" si="1"/>
        <v>125.98000000000002</v>
      </c>
      <c r="G13" s="62">
        <f t="shared" si="7"/>
        <v>12.354193548387098</v>
      </c>
      <c r="H13" s="62">
        <f t="shared" si="7"/>
        <v>8.2903225806451619</v>
      </c>
      <c r="I13" s="62">
        <f t="shared" si="7"/>
        <v>4.063870967741936</v>
      </c>
      <c r="J13" s="62">
        <f t="shared" si="2"/>
        <v>26.829778794000003</v>
      </c>
      <c r="K13" s="62">
        <f t="shared" si="3"/>
        <v>12.607057899999999</v>
      </c>
      <c r="L13" s="62">
        <f>0.8*(J13+K13)+(0.15*F13)</f>
        <v>50.446469355200009</v>
      </c>
      <c r="N13" s="60">
        <f t="shared" si="6"/>
        <v>58.333836693999999</v>
      </c>
    </row>
    <row r="14" spans="1:14" x14ac:dyDescent="0.25">
      <c r="A14" s="61">
        <v>41760</v>
      </c>
      <c r="B14" s="62">
        <v>4934.38</v>
      </c>
      <c r="C14" s="62">
        <v>3425</v>
      </c>
      <c r="D14" s="62">
        <f t="shared" si="0"/>
        <v>484.34000000000015</v>
      </c>
      <c r="E14" s="62">
        <f t="shared" si="0"/>
        <v>356</v>
      </c>
      <c r="F14" s="62">
        <f t="shared" si="1"/>
        <v>128.34000000000015</v>
      </c>
      <c r="G14" s="62">
        <f t="shared" si="7"/>
        <v>15.62387096774194</v>
      </c>
      <c r="H14" s="62">
        <f t="shared" si="7"/>
        <v>11.483870967741936</v>
      </c>
      <c r="I14" s="62">
        <f t="shared" si="7"/>
        <v>4.140000000000005</v>
      </c>
      <c r="J14" s="62">
        <f t="shared" si="2"/>
        <v>33.93058400200001</v>
      </c>
      <c r="K14" s="62">
        <f t="shared" si="3"/>
        <v>17.463473199999999</v>
      </c>
      <c r="L14" s="62">
        <f>0.8*(J14+K14)+(0.15*F14)</f>
        <v>60.366245761600041</v>
      </c>
      <c r="N14" s="60">
        <f t="shared" si="6"/>
        <v>70.645057202000032</v>
      </c>
    </row>
    <row r="15" spans="1:14" x14ac:dyDescent="0.25">
      <c r="A15" s="61">
        <v>41791</v>
      </c>
      <c r="B15" s="62">
        <v>5407</v>
      </c>
      <c r="C15" s="62">
        <v>3887</v>
      </c>
      <c r="D15" s="62">
        <f t="shared" si="0"/>
        <v>472.61999999999989</v>
      </c>
      <c r="E15" s="62">
        <f t="shared" si="0"/>
        <v>462</v>
      </c>
      <c r="F15" s="62">
        <f t="shared" si="1"/>
        <v>10.619999999999891</v>
      </c>
      <c r="G15" s="62">
        <f t="shared" si="7"/>
        <v>15.2458064516129</v>
      </c>
      <c r="H15" s="62">
        <f t="shared" si="7"/>
        <v>14.903225806451612</v>
      </c>
      <c r="I15" s="62">
        <f t="shared" si="7"/>
        <v>0.34258064516128678</v>
      </c>
      <c r="J15" s="62">
        <f t="shared" si="2"/>
        <v>33.109535885999996</v>
      </c>
      <c r="K15" s="62">
        <f t="shared" si="3"/>
        <v>22.663271399999999</v>
      </c>
      <c r="L15" s="62">
        <f t="shared" ref="L15:L78" si="8">0.8*(J15+K15)+(0.15*F15)</f>
        <v>46.211245828799981</v>
      </c>
      <c r="N15" s="60">
        <f t="shared" si="6"/>
        <v>57.365807285999978</v>
      </c>
    </row>
    <row r="16" spans="1:14" x14ac:dyDescent="0.25">
      <c r="A16" s="61">
        <v>41821</v>
      </c>
      <c r="B16" s="62">
        <v>6018.33</v>
      </c>
      <c r="C16" s="62">
        <v>4308</v>
      </c>
      <c r="D16" s="62">
        <f t="shared" si="0"/>
        <v>611.32999999999993</v>
      </c>
      <c r="E16" s="62">
        <f t="shared" si="0"/>
        <v>421</v>
      </c>
      <c r="F16" s="62">
        <f t="shared" si="1"/>
        <v>190.32999999999993</v>
      </c>
      <c r="G16" s="62">
        <f t="shared" si="7"/>
        <v>19.72032258064516</v>
      </c>
      <c r="H16" s="62">
        <f t="shared" si="7"/>
        <v>13.580645161290322</v>
      </c>
      <c r="I16" s="62">
        <f t="shared" si="7"/>
        <v>6.139677419354836</v>
      </c>
      <c r="J16" s="62">
        <f t="shared" si="2"/>
        <v>42.826906548999993</v>
      </c>
      <c r="K16" s="62">
        <f t="shared" si="3"/>
        <v>20.652028699999999</v>
      </c>
      <c r="L16" s="62">
        <f t="shared" si="8"/>
        <v>79.33264819919998</v>
      </c>
      <c r="N16" s="60">
        <f t="shared" si="6"/>
        <v>92.028435248999983</v>
      </c>
    </row>
    <row r="17" spans="1:14" x14ac:dyDescent="0.25">
      <c r="A17" s="61">
        <v>41852</v>
      </c>
      <c r="B17" s="62">
        <v>6404.59</v>
      </c>
      <c r="C17" s="62">
        <v>4597</v>
      </c>
      <c r="D17" s="62">
        <f t="shared" si="0"/>
        <v>386.26000000000022</v>
      </c>
      <c r="E17" s="62">
        <f t="shared" si="0"/>
        <v>289</v>
      </c>
      <c r="F17" s="62">
        <f t="shared" si="1"/>
        <v>97.260000000000218</v>
      </c>
      <c r="G17" s="62">
        <f t="shared" si="7"/>
        <v>12.460000000000006</v>
      </c>
      <c r="H17" s="62">
        <f t="shared" si="7"/>
        <v>9.32258064516129</v>
      </c>
      <c r="I17" s="62">
        <f t="shared" si="7"/>
        <v>3.1374193548387166</v>
      </c>
      <c r="J17" s="62">
        <f t="shared" si="2"/>
        <v>27.059560178000016</v>
      </c>
      <c r="K17" s="62">
        <f t="shared" si="3"/>
        <v>14.176808299999999</v>
      </c>
      <c r="L17" s="62">
        <f t="shared" si="8"/>
        <v>47.578094782400051</v>
      </c>
      <c r="M17" s="62"/>
      <c r="N17" s="60">
        <f t="shared" si="6"/>
        <v>55.825368478000051</v>
      </c>
    </row>
    <row r="18" spans="1:14" x14ac:dyDescent="0.25">
      <c r="A18" s="61">
        <v>41883</v>
      </c>
      <c r="B18" s="62">
        <v>6693.07</v>
      </c>
      <c r="C18" s="62">
        <v>4807</v>
      </c>
      <c r="D18" s="62">
        <f t="shared" si="0"/>
        <v>288.47999999999956</v>
      </c>
      <c r="E18" s="62">
        <f t="shared" si="0"/>
        <v>210</v>
      </c>
      <c r="F18" s="62">
        <f t="shared" si="1"/>
        <v>78.479999999999563</v>
      </c>
      <c r="G18" s="62">
        <f t="shared" si="7"/>
        <v>9.3058064516128898</v>
      </c>
      <c r="H18" s="62">
        <f t="shared" si="7"/>
        <v>6.774193548387097</v>
      </c>
      <c r="I18" s="62">
        <f t="shared" si="7"/>
        <v>2.5316129032257924</v>
      </c>
      <c r="J18" s="62">
        <f t="shared" si="2"/>
        <v>20.20955294399997</v>
      </c>
      <c r="K18" s="62">
        <f t="shared" si="3"/>
        <v>10.301487</v>
      </c>
      <c r="L18" s="62">
        <f t="shared" si="8"/>
        <v>36.180831955199906</v>
      </c>
      <c r="N18" s="60">
        <f t="shared" si="6"/>
        <v>42.283039943999903</v>
      </c>
    </row>
    <row r="19" spans="1:14" x14ac:dyDescent="0.25">
      <c r="A19" s="61">
        <v>41913</v>
      </c>
      <c r="B19" s="62">
        <v>6879.19</v>
      </c>
      <c r="C19" s="62">
        <v>4914</v>
      </c>
      <c r="D19" s="62">
        <f t="shared" si="0"/>
        <v>186.11999999999989</v>
      </c>
      <c r="E19" s="62">
        <f t="shared" si="0"/>
        <v>107</v>
      </c>
      <c r="F19" s="62">
        <f t="shared" si="1"/>
        <v>79.119999999999891</v>
      </c>
      <c r="G19" s="62">
        <f t="shared" si="7"/>
        <v>6.003870967741932</v>
      </c>
      <c r="H19" s="62">
        <f t="shared" si="7"/>
        <v>3.4516129032258065</v>
      </c>
      <c r="I19" s="62">
        <f t="shared" si="7"/>
        <v>2.5522580645161255</v>
      </c>
      <c r="J19" s="62">
        <f t="shared" si="2"/>
        <v>13.038692435999993</v>
      </c>
      <c r="K19" s="62">
        <f t="shared" si="3"/>
        <v>5.2488529000000002</v>
      </c>
      <c r="L19" s="62">
        <f t="shared" si="8"/>
        <v>26.498036268799979</v>
      </c>
      <c r="N19" s="60">
        <f t="shared" si="6"/>
        <v>30.155545335999975</v>
      </c>
    </row>
    <row r="20" spans="1:14" x14ac:dyDescent="0.25">
      <c r="A20" s="61">
        <v>41944</v>
      </c>
      <c r="B20" s="62">
        <v>6967.16</v>
      </c>
      <c r="C20" s="62">
        <v>4944</v>
      </c>
      <c r="D20" s="62">
        <f t="shared" si="0"/>
        <v>87.970000000000255</v>
      </c>
      <c r="E20" s="62">
        <f t="shared" si="0"/>
        <v>30</v>
      </c>
      <c r="F20" s="62">
        <f t="shared" si="1"/>
        <v>57.970000000000255</v>
      </c>
      <c r="G20" s="62">
        <f t="shared" si="7"/>
        <v>2.8377419354838791</v>
      </c>
      <c r="H20" s="62">
        <f t="shared" si="7"/>
        <v>0.967741935483871</v>
      </c>
      <c r="I20" s="62">
        <f t="shared" si="7"/>
        <v>1.8700000000000083</v>
      </c>
      <c r="J20" s="62">
        <f t="shared" si="2"/>
        <v>6.1627647410000179</v>
      </c>
      <c r="K20" s="62">
        <f t="shared" si="3"/>
        <v>1.471641</v>
      </c>
      <c r="L20" s="62">
        <f t="shared" si="8"/>
        <v>14.803024592800053</v>
      </c>
      <c r="N20" s="60">
        <f t="shared" si="6"/>
        <v>16.329905741000054</v>
      </c>
    </row>
    <row r="21" spans="1:14" x14ac:dyDescent="0.25">
      <c r="A21" s="61">
        <v>41974</v>
      </c>
      <c r="B21" s="62">
        <v>7026.04</v>
      </c>
      <c r="C21" s="62">
        <v>4959</v>
      </c>
      <c r="D21" s="62">
        <f t="shared" si="0"/>
        <v>58.880000000000109</v>
      </c>
      <c r="E21" s="62">
        <f t="shared" si="0"/>
        <v>15</v>
      </c>
      <c r="F21" s="62">
        <f t="shared" si="1"/>
        <v>43.880000000000109</v>
      </c>
      <c r="G21" s="62">
        <f t="shared" si="7"/>
        <v>1.899354838709681</v>
      </c>
      <c r="H21" s="62">
        <f t="shared" si="7"/>
        <v>0.4838709677419355</v>
      </c>
      <c r="I21" s="62">
        <f t="shared" si="7"/>
        <v>1.4154838709677455</v>
      </c>
      <c r="J21" s="62">
        <f t="shared" si="2"/>
        <v>4.1248560640000074</v>
      </c>
      <c r="K21" s="62">
        <f t="shared" si="3"/>
        <v>0.73582049999999999</v>
      </c>
      <c r="L21" s="62">
        <f t="shared" si="8"/>
        <v>10.470541251200022</v>
      </c>
      <c r="N21" s="60">
        <f t="shared" si="6"/>
        <v>11.442676564000024</v>
      </c>
    </row>
    <row r="22" spans="1:14" x14ac:dyDescent="0.25">
      <c r="A22" s="61">
        <v>42005</v>
      </c>
      <c r="B22" s="62">
        <v>7065</v>
      </c>
      <c r="C22" s="62">
        <v>4969</v>
      </c>
      <c r="D22" s="62">
        <f t="shared" si="0"/>
        <v>38.960000000000036</v>
      </c>
      <c r="E22" s="62">
        <f t="shared" si="0"/>
        <v>10</v>
      </c>
      <c r="F22" s="62">
        <f t="shared" si="1"/>
        <v>28.960000000000036</v>
      </c>
      <c r="G22" s="62">
        <f t="shared" si="7"/>
        <v>1.2567741935483883</v>
      </c>
      <c r="H22" s="62">
        <f t="shared" si="7"/>
        <v>0.32258064516129031</v>
      </c>
      <c r="I22" s="62">
        <f t="shared" si="7"/>
        <v>0.93419354838709789</v>
      </c>
      <c r="J22" s="62">
        <f t="shared" si="2"/>
        <v>2.7293544880000025</v>
      </c>
      <c r="K22" s="62">
        <f t="shared" si="3"/>
        <v>0.49054700000000001</v>
      </c>
      <c r="L22" s="62">
        <f t="shared" si="8"/>
        <v>6.9199211904000073</v>
      </c>
      <c r="N22" s="60">
        <f t="shared" si="6"/>
        <v>7.5639014880000079</v>
      </c>
    </row>
    <row r="23" spans="1:14" x14ac:dyDescent="0.25">
      <c r="A23" s="61">
        <v>42036</v>
      </c>
      <c r="B23" s="62">
        <v>7123.63</v>
      </c>
      <c r="C23" s="62">
        <v>4992</v>
      </c>
      <c r="D23" s="62">
        <f t="shared" si="0"/>
        <v>58.630000000000109</v>
      </c>
      <c r="E23" s="62">
        <f t="shared" si="0"/>
        <v>23</v>
      </c>
      <c r="F23" s="62">
        <f t="shared" si="1"/>
        <v>35.630000000000109</v>
      </c>
      <c r="G23" s="62">
        <f t="shared" si="7"/>
        <v>1.8912903225806488</v>
      </c>
      <c r="H23" s="62">
        <f t="shared" si="7"/>
        <v>0.74193548387096775</v>
      </c>
      <c r="I23" s="62">
        <f t="shared" si="7"/>
        <v>1.149354838709681</v>
      </c>
      <c r="J23" s="62">
        <f t="shared" si="2"/>
        <v>4.1073422390000074</v>
      </c>
      <c r="K23" s="62">
        <f t="shared" si="3"/>
        <v>1.1282581</v>
      </c>
      <c r="L23" s="62">
        <f t="shared" si="8"/>
        <v>9.5329802712000209</v>
      </c>
      <c r="N23" s="60">
        <f t="shared" si="6"/>
        <v>10.580100339000023</v>
      </c>
    </row>
    <row r="24" spans="1:14" x14ac:dyDescent="0.25">
      <c r="A24" s="61">
        <v>42064</v>
      </c>
      <c r="B24" s="62">
        <v>7390.57</v>
      </c>
      <c r="C24" s="62">
        <v>5157</v>
      </c>
      <c r="D24" s="62">
        <f t="shared" si="0"/>
        <v>266.9399999999996</v>
      </c>
      <c r="E24" s="62">
        <f t="shared" si="0"/>
        <v>165</v>
      </c>
      <c r="F24" s="62">
        <f t="shared" si="1"/>
        <v>101.9399999999996</v>
      </c>
      <c r="G24" s="62">
        <f t="shared" si="7"/>
        <v>8.6109677419354718</v>
      </c>
      <c r="H24" s="62">
        <f t="shared" si="7"/>
        <v>5.32258064516129</v>
      </c>
      <c r="I24" s="62">
        <f t="shared" si="7"/>
        <v>3.2883870967741808</v>
      </c>
      <c r="J24" s="62">
        <f t="shared" si="2"/>
        <v>18.700561781999973</v>
      </c>
      <c r="K24" s="62">
        <f t="shared" si="3"/>
        <v>8.0940255000000008</v>
      </c>
      <c r="L24" s="62">
        <f t="shared" si="8"/>
        <v>36.72666982559992</v>
      </c>
      <c r="N24" s="60">
        <f t="shared" si="6"/>
        <v>42.085587281999914</v>
      </c>
    </row>
    <row r="25" spans="1:14" x14ac:dyDescent="0.25">
      <c r="A25" s="61">
        <v>42095</v>
      </c>
      <c r="B25" s="62">
        <v>7815.49</v>
      </c>
      <c r="C25" s="62">
        <v>5464</v>
      </c>
      <c r="D25" s="62">
        <f t="shared" si="0"/>
        <v>424.92000000000007</v>
      </c>
      <c r="E25" s="62">
        <f t="shared" si="0"/>
        <v>307</v>
      </c>
      <c r="F25" s="62">
        <f t="shared" si="1"/>
        <v>117.92000000000007</v>
      </c>
      <c r="G25" s="62">
        <f t="shared" si="7"/>
        <v>13.70709677419355</v>
      </c>
      <c r="H25" s="62">
        <f t="shared" si="7"/>
        <v>9.9032258064516121</v>
      </c>
      <c r="I25" s="62">
        <f t="shared" si="7"/>
        <v>3.803870967741938</v>
      </c>
      <c r="J25" s="62">
        <f t="shared" si="2"/>
        <v>29.767898076000005</v>
      </c>
      <c r="K25" s="62">
        <f t="shared" si="3"/>
        <v>15.0597929</v>
      </c>
      <c r="L25" s="62">
        <f t="shared" si="8"/>
        <v>53.550152780800019</v>
      </c>
      <c r="N25" s="60">
        <f t="shared" si="6"/>
        <v>62.515690976000016</v>
      </c>
    </row>
    <row r="26" spans="1:14" x14ac:dyDescent="0.25">
      <c r="A26" s="61">
        <v>42125</v>
      </c>
      <c r="B26" s="62">
        <v>8250.2900000000009</v>
      </c>
      <c r="C26" s="62">
        <v>5789</v>
      </c>
      <c r="D26" s="62">
        <f t="shared" si="0"/>
        <v>434.80000000000109</v>
      </c>
      <c r="E26" s="62">
        <f t="shared" si="0"/>
        <v>325</v>
      </c>
      <c r="F26" s="62">
        <f t="shared" si="1"/>
        <v>109.80000000000109</v>
      </c>
      <c r="G26" s="62">
        <f t="shared" si="7"/>
        <v>14.025806451612938</v>
      </c>
      <c r="H26" s="62">
        <f t="shared" si="7"/>
        <v>10.483870967741936</v>
      </c>
      <c r="I26" s="62">
        <f t="shared" si="7"/>
        <v>3.5419354838710029</v>
      </c>
      <c r="J26" s="62">
        <f t="shared" si="2"/>
        <v>30.460044440000075</v>
      </c>
      <c r="K26" s="62">
        <f t="shared" si="3"/>
        <v>15.9427775</v>
      </c>
      <c r="L26" s="62">
        <f t="shared" si="8"/>
        <v>53.59225755200022</v>
      </c>
      <c r="N26" s="60">
        <f t="shared" si="6"/>
        <v>62.872821940000236</v>
      </c>
    </row>
    <row r="27" spans="1:14" x14ac:dyDescent="0.25">
      <c r="A27" s="61">
        <v>42156</v>
      </c>
      <c r="B27" s="62">
        <v>8740.5300000000007</v>
      </c>
      <c r="C27" s="62">
        <v>6205</v>
      </c>
      <c r="D27" s="62">
        <f t="shared" si="0"/>
        <v>490.23999999999978</v>
      </c>
      <c r="E27" s="62">
        <f t="shared" si="0"/>
        <v>416</v>
      </c>
      <c r="F27" s="62">
        <f t="shared" si="1"/>
        <v>74.239999999999782</v>
      </c>
      <c r="G27" s="62">
        <f t="shared" si="7"/>
        <v>15.81419354838709</v>
      </c>
      <c r="H27" s="62">
        <f t="shared" si="7"/>
        <v>13.419354838709678</v>
      </c>
      <c r="I27" s="62">
        <f t="shared" si="7"/>
        <v>2.3948387096774124</v>
      </c>
      <c r="J27" s="62">
        <f t="shared" si="2"/>
        <v>34.343910271999988</v>
      </c>
      <c r="K27" s="62">
        <f t="shared" ref="K27:K82" si="9">0.0490547*E27</f>
        <v>20.406755199999999</v>
      </c>
      <c r="L27" s="62">
        <f t="shared" si="8"/>
        <v>54.93653237759996</v>
      </c>
      <c r="N27" s="60">
        <f t="shared" si="6"/>
        <v>65.886665471999947</v>
      </c>
    </row>
    <row r="28" spans="1:14" x14ac:dyDescent="0.25">
      <c r="A28" s="61">
        <v>42186</v>
      </c>
      <c r="B28" s="62">
        <v>9283.6200000000008</v>
      </c>
      <c r="C28" s="62">
        <v>6668</v>
      </c>
      <c r="D28" s="62">
        <f t="shared" si="0"/>
        <v>543.09000000000015</v>
      </c>
      <c r="E28" s="62">
        <f t="shared" si="0"/>
        <v>463</v>
      </c>
      <c r="F28" s="62">
        <f t="shared" si="1"/>
        <v>80.090000000000146</v>
      </c>
      <c r="G28" s="62">
        <f t="shared" si="7"/>
        <v>17.51903225806452</v>
      </c>
      <c r="H28" s="62">
        <f t="shared" si="7"/>
        <v>14.935483870967742</v>
      </c>
      <c r="I28" s="62">
        <f t="shared" si="7"/>
        <v>2.583548387096779</v>
      </c>
      <c r="J28" s="62">
        <f t="shared" si="2"/>
        <v>38.046332877000012</v>
      </c>
      <c r="K28" s="62">
        <f t="shared" si="9"/>
        <v>22.712326099999999</v>
      </c>
      <c r="L28" s="62">
        <f t="shared" si="8"/>
        <v>60.620427181600036</v>
      </c>
      <c r="N28" s="60">
        <f t="shared" si="6"/>
        <v>72.772158977000032</v>
      </c>
    </row>
    <row r="29" spans="1:14" x14ac:dyDescent="0.25">
      <c r="A29" s="61">
        <v>42217</v>
      </c>
      <c r="B29" s="62">
        <v>9750.9</v>
      </c>
      <c r="C29" s="62">
        <v>7049</v>
      </c>
      <c r="D29" s="62">
        <f t="shared" si="0"/>
        <v>467.27999999999884</v>
      </c>
      <c r="E29" s="62">
        <f t="shared" si="0"/>
        <v>381</v>
      </c>
      <c r="F29" s="62">
        <f t="shared" si="1"/>
        <v>86.279999999998836</v>
      </c>
      <c r="G29" s="62">
        <f t="shared" si="7"/>
        <v>15.073548387096737</v>
      </c>
      <c r="H29" s="62">
        <f t="shared" si="7"/>
        <v>12.290322580645162</v>
      </c>
      <c r="I29" s="62">
        <f t="shared" si="7"/>
        <v>2.7832258064515751</v>
      </c>
      <c r="J29" s="62">
        <f t="shared" si="2"/>
        <v>32.735440583999917</v>
      </c>
      <c r="K29" s="62">
        <f t="shared" si="9"/>
        <v>18.689840700000001</v>
      </c>
      <c r="L29" s="62">
        <f t="shared" si="8"/>
        <v>54.082225027199762</v>
      </c>
      <c r="N29" s="60">
        <f t="shared" si="6"/>
        <v>64.367281283999745</v>
      </c>
    </row>
    <row r="30" spans="1:14" x14ac:dyDescent="0.25">
      <c r="A30" s="61">
        <v>42248</v>
      </c>
      <c r="B30" s="62">
        <v>10041.32</v>
      </c>
      <c r="C30" s="62">
        <v>7272</v>
      </c>
      <c r="D30" s="62">
        <f t="shared" si="0"/>
        <v>290.42000000000007</v>
      </c>
      <c r="E30" s="62">
        <f t="shared" si="0"/>
        <v>223</v>
      </c>
      <c r="F30" s="62">
        <f t="shared" si="1"/>
        <v>67.420000000000073</v>
      </c>
      <c r="G30" s="62">
        <f t="shared" si="7"/>
        <v>9.368387096774196</v>
      </c>
      <c r="H30" s="62">
        <f t="shared" si="7"/>
        <v>7.193548387096774</v>
      </c>
      <c r="I30" s="62">
        <f t="shared" si="7"/>
        <v>2.1748387096774215</v>
      </c>
      <c r="J30" s="62">
        <f t="shared" si="2"/>
        <v>20.345460226000004</v>
      </c>
      <c r="K30" s="62">
        <f t="shared" si="9"/>
        <v>10.9391981</v>
      </c>
      <c r="L30" s="62">
        <f t="shared" si="8"/>
        <v>35.140726660800013</v>
      </c>
      <c r="N30" s="60">
        <f t="shared" si="6"/>
        <v>41.397658326000013</v>
      </c>
    </row>
    <row r="31" spans="1:14" x14ac:dyDescent="0.25">
      <c r="A31" s="61">
        <v>42278</v>
      </c>
      <c r="B31" s="62">
        <v>10203.43</v>
      </c>
      <c r="C31" s="62">
        <v>7364</v>
      </c>
      <c r="D31" s="62">
        <f t="shared" si="0"/>
        <v>162.11000000000058</v>
      </c>
      <c r="E31" s="62">
        <f t="shared" si="0"/>
        <v>92</v>
      </c>
      <c r="F31" s="62">
        <f t="shared" si="1"/>
        <v>70.110000000000582</v>
      </c>
      <c r="G31" s="62">
        <f t="shared" si="7"/>
        <v>5.2293548387096962</v>
      </c>
      <c r="H31" s="62">
        <f t="shared" si="7"/>
        <v>2.967741935483871</v>
      </c>
      <c r="I31" s="62">
        <f t="shared" si="7"/>
        <v>2.2616129032258252</v>
      </c>
      <c r="J31" s="62">
        <f t="shared" si="2"/>
        <v>11.356664683000041</v>
      </c>
      <c r="K31" s="62">
        <f t="shared" si="9"/>
        <v>4.5130324000000002</v>
      </c>
      <c r="L31" s="62">
        <f t="shared" si="8"/>
        <v>23.21225766640012</v>
      </c>
      <c r="N31" s="60">
        <f t="shared" si="6"/>
        <v>26.386197083000127</v>
      </c>
    </row>
    <row r="32" spans="1:14" x14ac:dyDescent="0.25">
      <c r="A32" s="61">
        <v>42309</v>
      </c>
      <c r="B32" s="62">
        <v>10307.799999999999</v>
      </c>
      <c r="C32" s="62">
        <v>7415</v>
      </c>
      <c r="D32" s="62">
        <f t="shared" si="0"/>
        <v>104.36999999999898</v>
      </c>
      <c r="E32" s="62">
        <f t="shared" si="0"/>
        <v>51</v>
      </c>
      <c r="F32" s="62">
        <f t="shared" si="1"/>
        <v>53.369999999998981</v>
      </c>
      <c r="G32" s="62">
        <f t="shared" si="7"/>
        <v>3.3667741935483542</v>
      </c>
      <c r="H32" s="62">
        <f t="shared" si="7"/>
        <v>1.6451612903225807</v>
      </c>
      <c r="I32" s="62">
        <f t="shared" si="7"/>
        <v>1.7216129032257736</v>
      </c>
      <c r="J32" s="62">
        <f t="shared" si="2"/>
        <v>7.311671660999929</v>
      </c>
      <c r="K32" s="62">
        <f t="shared" si="9"/>
        <v>2.5017896999999998</v>
      </c>
      <c r="L32" s="62">
        <f t="shared" si="8"/>
        <v>15.85626908879979</v>
      </c>
      <c r="N32" s="60">
        <f t="shared" si="6"/>
        <v>17.818961360999776</v>
      </c>
    </row>
    <row r="33" spans="1:14" x14ac:dyDescent="0.25">
      <c r="A33" s="61">
        <v>42339</v>
      </c>
      <c r="B33" s="62">
        <v>10358.709999999999</v>
      </c>
      <c r="C33" s="62">
        <v>7427</v>
      </c>
      <c r="D33" s="62">
        <f t="shared" si="0"/>
        <v>50.909999999999854</v>
      </c>
      <c r="E33" s="62">
        <f t="shared" si="0"/>
        <v>12</v>
      </c>
      <c r="F33" s="62">
        <f t="shared" si="1"/>
        <v>38.909999999999854</v>
      </c>
      <c r="G33" s="62">
        <f t="shared" si="7"/>
        <v>1.6422580645161244</v>
      </c>
      <c r="H33" s="62">
        <f t="shared" si="7"/>
        <v>0.38709677419354838</v>
      </c>
      <c r="I33" s="62">
        <f t="shared" si="7"/>
        <v>1.255161290322576</v>
      </c>
      <c r="J33" s="62">
        <f t="shared" si="2"/>
        <v>3.5665153229999897</v>
      </c>
      <c r="K33" s="62">
        <f t="shared" si="9"/>
        <v>0.58865639999999997</v>
      </c>
      <c r="L33" s="62">
        <f t="shared" si="8"/>
        <v>9.1606373783999704</v>
      </c>
      <c r="N33" s="60">
        <f t="shared" si="6"/>
        <v>9.9916717229999676</v>
      </c>
    </row>
    <row r="34" spans="1:14" x14ac:dyDescent="0.25">
      <c r="A34" s="61">
        <v>42370</v>
      </c>
      <c r="B34" s="62">
        <v>10405.98</v>
      </c>
      <c r="C34" s="62">
        <v>7440</v>
      </c>
      <c r="D34" s="62">
        <f t="shared" si="0"/>
        <v>47.270000000000437</v>
      </c>
      <c r="E34" s="62">
        <f t="shared" si="0"/>
        <v>13</v>
      </c>
      <c r="F34" s="62">
        <f t="shared" si="1"/>
        <v>34.270000000000437</v>
      </c>
      <c r="G34" s="62">
        <f t="shared" si="7"/>
        <v>1.5248387096774334</v>
      </c>
      <c r="H34" s="62">
        <f t="shared" si="7"/>
        <v>0.41935483870967744</v>
      </c>
      <c r="I34" s="62">
        <f t="shared" si="7"/>
        <v>1.1054838709677559</v>
      </c>
      <c r="J34" s="62">
        <f t="shared" si="2"/>
        <v>3.3115140310000308</v>
      </c>
      <c r="K34" s="62">
        <f t="shared" si="9"/>
        <v>0.63771109999999998</v>
      </c>
      <c r="L34" s="62">
        <f t="shared" si="8"/>
        <v>8.2998801048000903</v>
      </c>
      <c r="N34" s="60">
        <f t="shared" si="6"/>
        <v>9.0897251310000957</v>
      </c>
    </row>
    <row r="35" spans="1:14" x14ac:dyDescent="0.25">
      <c r="A35" s="61">
        <v>42401</v>
      </c>
      <c r="B35" s="62">
        <v>10504.83</v>
      </c>
      <c r="C35" s="62">
        <v>7478</v>
      </c>
      <c r="D35" s="62">
        <f t="shared" si="0"/>
        <v>98.850000000000364</v>
      </c>
      <c r="E35" s="62">
        <f t="shared" si="0"/>
        <v>38</v>
      </c>
      <c r="F35" s="62">
        <f t="shared" si="1"/>
        <v>60.850000000000364</v>
      </c>
      <c r="G35" s="62">
        <f t="shared" si="7"/>
        <v>3.1887096774193666</v>
      </c>
      <c r="H35" s="62">
        <f t="shared" si="7"/>
        <v>1.2258064516129032</v>
      </c>
      <c r="I35" s="62">
        <f t="shared" si="7"/>
        <v>1.9629032258064634</v>
      </c>
      <c r="J35" s="62">
        <f t="shared" si="2"/>
        <v>6.9249664050000259</v>
      </c>
      <c r="K35" s="62">
        <f t="shared" si="9"/>
        <v>1.8640786</v>
      </c>
      <c r="L35" s="62">
        <f t="shared" si="8"/>
        <v>16.158736004000076</v>
      </c>
      <c r="N35" s="60">
        <f t="shared" si="6"/>
        <v>17.916545005000081</v>
      </c>
    </row>
    <row r="36" spans="1:14" x14ac:dyDescent="0.25">
      <c r="A36" s="61">
        <v>42430</v>
      </c>
      <c r="B36" s="62">
        <v>10747.83</v>
      </c>
      <c r="C36" s="62">
        <v>7622</v>
      </c>
      <c r="D36" s="62">
        <f t="shared" si="0"/>
        <v>243</v>
      </c>
      <c r="E36" s="62">
        <f t="shared" si="0"/>
        <v>144</v>
      </c>
      <c r="F36" s="62">
        <f t="shared" si="1"/>
        <v>99</v>
      </c>
      <c r="G36" s="62">
        <f t="shared" si="7"/>
        <v>7.838709677419355</v>
      </c>
      <c r="H36" s="62">
        <f t="shared" si="7"/>
        <v>4.645161290322581</v>
      </c>
      <c r="I36" s="62">
        <f t="shared" si="7"/>
        <v>3.193548387096774</v>
      </c>
      <c r="J36" s="62">
        <f t="shared" si="2"/>
        <v>17.023437900000001</v>
      </c>
      <c r="K36" s="62">
        <f t="shared" si="9"/>
        <v>7.0638768000000001</v>
      </c>
      <c r="L36" s="62">
        <f t="shared" si="8"/>
        <v>34.119851760000003</v>
      </c>
      <c r="N36" s="60">
        <f t="shared" si="6"/>
        <v>38.937314700000002</v>
      </c>
    </row>
    <row r="37" spans="1:14" x14ac:dyDescent="0.25">
      <c r="A37" s="61">
        <v>42461</v>
      </c>
      <c r="B37" s="62">
        <v>11128.6</v>
      </c>
      <c r="C37" s="62">
        <v>7888</v>
      </c>
      <c r="D37" s="62">
        <f t="shared" si="0"/>
        <v>380.77000000000044</v>
      </c>
      <c r="E37" s="62">
        <f t="shared" si="0"/>
        <v>266</v>
      </c>
      <c r="F37" s="62">
        <f t="shared" si="1"/>
        <v>114.77000000000044</v>
      </c>
      <c r="G37" s="62">
        <f t="shared" si="7"/>
        <v>12.282903225806466</v>
      </c>
      <c r="H37" s="62">
        <f t="shared" si="7"/>
        <v>8.5806451612903221</v>
      </c>
      <c r="I37" s="62">
        <f t="shared" si="7"/>
        <v>3.7022580645161431</v>
      </c>
      <c r="J37" s="62">
        <f t="shared" si="2"/>
        <v>26.674956581000032</v>
      </c>
      <c r="K37" s="62">
        <f t="shared" si="9"/>
        <v>13.048550199999999</v>
      </c>
      <c r="L37" s="62">
        <f t="shared" si="8"/>
        <v>48.994305424800089</v>
      </c>
      <c r="N37" s="60">
        <f t="shared" si="6"/>
        <v>56.939006781000103</v>
      </c>
    </row>
    <row r="38" spans="1:14" x14ac:dyDescent="0.25">
      <c r="A38" s="61">
        <v>42491</v>
      </c>
      <c r="B38" s="62">
        <v>11592.61</v>
      </c>
      <c r="C38" s="62">
        <v>8254</v>
      </c>
      <c r="D38" s="62">
        <f t="shared" ref="D38:E82" si="10">B38-B37</f>
        <v>464.01000000000022</v>
      </c>
      <c r="E38" s="62">
        <f t="shared" si="0"/>
        <v>366</v>
      </c>
      <c r="F38" s="62">
        <f t="shared" si="1"/>
        <v>98.010000000000218</v>
      </c>
      <c r="G38" s="62">
        <f t="shared" si="7"/>
        <v>14.96806451612904</v>
      </c>
      <c r="H38" s="62">
        <f t="shared" si="7"/>
        <v>11.806451612903226</v>
      </c>
      <c r="I38" s="62">
        <f t="shared" si="7"/>
        <v>3.1616129032258136</v>
      </c>
      <c r="J38" s="62">
        <f t="shared" si="2"/>
        <v>32.506359753000012</v>
      </c>
      <c r="K38" s="62">
        <f t="shared" si="9"/>
        <v>17.954020199999999</v>
      </c>
      <c r="L38" s="62">
        <f t="shared" si="8"/>
        <v>55.069803962400044</v>
      </c>
      <c r="N38" s="60">
        <f t="shared" si="6"/>
        <v>65.161879953000039</v>
      </c>
    </row>
    <row r="39" spans="1:14" x14ac:dyDescent="0.25">
      <c r="A39" s="61">
        <v>42522</v>
      </c>
      <c r="B39" s="62">
        <v>12080.47</v>
      </c>
      <c r="C39" s="62">
        <v>8636</v>
      </c>
      <c r="D39" s="62">
        <f t="shared" si="10"/>
        <v>487.85999999999876</v>
      </c>
      <c r="E39" s="62">
        <f t="shared" si="0"/>
        <v>382</v>
      </c>
      <c r="F39" s="62">
        <f t="shared" si="1"/>
        <v>105.85999999999876</v>
      </c>
      <c r="G39" s="62">
        <f t="shared" si="7"/>
        <v>15.73741935483867</v>
      </c>
      <c r="H39" s="62">
        <f t="shared" si="7"/>
        <v>12.32258064516129</v>
      </c>
      <c r="I39" s="62">
        <f t="shared" si="7"/>
        <v>3.4148387096773796</v>
      </c>
      <c r="J39" s="62">
        <f t="shared" si="2"/>
        <v>34.177178657999917</v>
      </c>
      <c r="K39" s="62">
        <f t="shared" si="9"/>
        <v>18.738895400000001</v>
      </c>
      <c r="L39" s="62">
        <f t="shared" si="8"/>
        <v>58.211859246399754</v>
      </c>
      <c r="N39" s="60">
        <f t="shared" si="6"/>
        <v>68.795074057999727</v>
      </c>
    </row>
    <row r="40" spans="1:14" x14ac:dyDescent="0.25">
      <c r="A40" s="61">
        <v>42552</v>
      </c>
      <c r="B40" s="62">
        <v>12556.75</v>
      </c>
      <c r="C40" s="62">
        <v>9015</v>
      </c>
      <c r="D40" s="62">
        <f t="shared" si="10"/>
        <v>476.28000000000065</v>
      </c>
      <c r="E40" s="62">
        <f t="shared" si="0"/>
        <v>379</v>
      </c>
      <c r="F40" s="62">
        <f t="shared" si="1"/>
        <v>97.280000000000655</v>
      </c>
      <c r="G40" s="62">
        <f t="shared" si="7"/>
        <v>15.363870967741956</v>
      </c>
      <c r="H40" s="62">
        <f t="shared" si="7"/>
        <v>12.225806451612904</v>
      </c>
      <c r="I40" s="62">
        <f t="shared" si="7"/>
        <v>3.1380645161290532</v>
      </c>
      <c r="J40" s="62">
        <f t="shared" si="2"/>
        <v>33.365938284000045</v>
      </c>
      <c r="K40" s="62">
        <f t="shared" si="9"/>
        <v>18.591731299999999</v>
      </c>
      <c r="L40" s="62">
        <f t="shared" si="8"/>
        <v>56.158135667200135</v>
      </c>
      <c r="M40" s="62"/>
      <c r="N40" s="60">
        <f t="shared" si="6"/>
        <v>66.549669584000142</v>
      </c>
    </row>
    <row r="41" spans="1:14" x14ac:dyDescent="0.25">
      <c r="A41" s="61">
        <v>42583</v>
      </c>
      <c r="B41" s="62">
        <v>12982.49</v>
      </c>
      <c r="C41" s="62">
        <v>9357</v>
      </c>
      <c r="D41" s="62">
        <f t="shared" si="10"/>
        <v>425.73999999999978</v>
      </c>
      <c r="E41" s="62">
        <f t="shared" si="0"/>
        <v>342</v>
      </c>
      <c r="F41" s="62">
        <f t="shared" si="1"/>
        <v>83.739999999999782</v>
      </c>
      <c r="G41" s="62">
        <f t="shared" si="7"/>
        <v>13.733548387096768</v>
      </c>
      <c r="H41" s="62">
        <f t="shared" si="7"/>
        <v>11.03225806451613</v>
      </c>
      <c r="I41" s="62">
        <f t="shared" si="7"/>
        <v>2.7012903225806379</v>
      </c>
      <c r="J41" s="62">
        <f t="shared" si="2"/>
        <v>29.825343421999985</v>
      </c>
      <c r="K41" s="62">
        <f t="shared" si="9"/>
        <v>16.776707399999999</v>
      </c>
      <c r="L41" s="62">
        <f t="shared" si="8"/>
        <v>49.842640657599951</v>
      </c>
      <c r="N41" s="60">
        <f t="shared" si="6"/>
        <v>59.163050821999946</v>
      </c>
    </row>
    <row r="42" spans="1:14" x14ac:dyDescent="0.25">
      <c r="A42" s="61">
        <v>42614</v>
      </c>
      <c r="B42" s="62">
        <v>13324.64</v>
      </c>
      <c r="C42" s="62">
        <v>9608</v>
      </c>
      <c r="D42" s="62">
        <f t="shared" si="10"/>
        <v>342.14999999999964</v>
      </c>
      <c r="E42" s="62">
        <f t="shared" si="0"/>
        <v>251</v>
      </c>
      <c r="F42" s="62">
        <f t="shared" si="1"/>
        <v>91.149999999999636</v>
      </c>
      <c r="G42" s="62">
        <f t="shared" si="7"/>
        <v>11.037096774193536</v>
      </c>
      <c r="H42" s="62">
        <f t="shared" si="7"/>
        <v>8.0967741935483879</v>
      </c>
      <c r="I42" s="62">
        <f t="shared" si="7"/>
        <v>2.9403225806451494</v>
      </c>
      <c r="J42" s="62">
        <f t="shared" si="2"/>
        <v>23.969420894999974</v>
      </c>
      <c r="K42" s="62">
        <f t="shared" si="9"/>
        <v>12.3127297</v>
      </c>
      <c r="L42" s="62">
        <f t="shared" si="8"/>
        <v>42.698220475999925</v>
      </c>
      <c r="N42" s="60">
        <f t="shared" si="6"/>
        <v>49.954650594999919</v>
      </c>
    </row>
    <row r="43" spans="1:14" x14ac:dyDescent="0.25">
      <c r="A43" s="61">
        <v>42644</v>
      </c>
      <c r="B43" s="62">
        <v>13466.79</v>
      </c>
      <c r="C43" s="62">
        <v>9672</v>
      </c>
      <c r="D43" s="62">
        <f t="shared" si="10"/>
        <v>142.15000000000146</v>
      </c>
      <c r="E43" s="62">
        <f t="shared" si="0"/>
        <v>64</v>
      </c>
      <c r="F43" s="62">
        <f t="shared" si="1"/>
        <v>78.150000000001455</v>
      </c>
      <c r="G43" s="62">
        <f t="shared" si="7"/>
        <v>4.5854838709677885</v>
      </c>
      <c r="H43" s="62">
        <f t="shared" si="7"/>
        <v>2.064516129032258</v>
      </c>
      <c r="I43" s="62">
        <f t="shared" si="7"/>
        <v>2.520967741935531</v>
      </c>
      <c r="J43" s="62">
        <f t="shared" si="2"/>
        <v>9.9583608950001015</v>
      </c>
      <c r="K43" s="62">
        <f t="shared" si="9"/>
        <v>3.1395008</v>
      </c>
      <c r="L43" s="62">
        <f t="shared" si="8"/>
        <v>22.2007893560003</v>
      </c>
      <c r="N43" s="60">
        <f t="shared" si="6"/>
        <v>24.820361695000322</v>
      </c>
    </row>
    <row r="44" spans="1:14" x14ac:dyDescent="0.25">
      <c r="A44" s="61">
        <v>42675</v>
      </c>
      <c r="B44" s="62">
        <v>13543.97</v>
      </c>
      <c r="C44" s="62">
        <v>9698</v>
      </c>
      <c r="D44" s="62">
        <f t="shared" si="10"/>
        <v>77.179999999998472</v>
      </c>
      <c r="E44" s="62">
        <f t="shared" si="0"/>
        <v>26</v>
      </c>
      <c r="F44" s="62">
        <f t="shared" si="1"/>
        <v>51.179999999998472</v>
      </c>
      <c r="G44" s="62">
        <f t="shared" si="7"/>
        <v>2.4896774193547895</v>
      </c>
      <c r="H44" s="62">
        <f t="shared" si="7"/>
        <v>0.83870967741935487</v>
      </c>
      <c r="I44" s="62">
        <f t="shared" si="7"/>
        <v>1.6509677419354345</v>
      </c>
      <c r="J44" s="62">
        <f t="shared" si="2"/>
        <v>5.4068680539998928</v>
      </c>
      <c r="K44" s="62">
        <f t="shared" si="9"/>
        <v>1.2754222</v>
      </c>
      <c r="L44" s="62">
        <f t="shared" si="8"/>
        <v>13.022832203199686</v>
      </c>
      <c r="N44" s="60">
        <f t="shared" si="6"/>
        <v>14.359290253999664</v>
      </c>
    </row>
    <row r="45" spans="1:14" x14ac:dyDescent="0.25">
      <c r="A45" s="61">
        <v>42705</v>
      </c>
      <c r="B45" s="62">
        <v>13599.09</v>
      </c>
      <c r="C45" s="62">
        <v>9713</v>
      </c>
      <c r="D45" s="62">
        <f t="shared" si="10"/>
        <v>55.1200000000008</v>
      </c>
      <c r="E45" s="62">
        <f t="shared" si="0"/>
        <v>15</v>
      </c>
      <c r="F45" s="62">
        <f t="shared" si="1"/>
        <v>40.1200000000008</v>
      </c>
      <c r="G45" s="62">
        <f t="shared" si="7"/>
        <v>1.778064516129058</v>
      </c>
      <c r="H45" s="62">
        <f t="shared" si="7"/>
        <v>0.4838709677419355</v>
      </c>
      <c r="I45" s="62">
        <f t="shared" si="7"/>
        <v>1.2941935483871225</v>
      </c>
      <c r="J45" s="62">
        <f t="shared" si="2"/>
        <v>3.8614481360000563</v>
      </c>
      <c r="K45" s="62">
        <f t="shared" si="9"/>
        <v>0.73582049999999999</v>
      </c>
      <c r="L45" s="62">
        <f t="shared" si="8"/>
        <v>9.6958149088001644</v>
      </c>
      <c r="N45" s="60">
        <f t="shared" si="6"/>
        <v>10.615268636000176</v>
      </c>
    </row>
    <row r="46" spans="1:14" x14ac:dyDescent="0.25">
      <c r="A46" s="61">
        <v>42736</v>
      </c>
      <c r="B46" s="62">
        <v>13607.68</v>
      </c>
      <c r="C46" s="62">
        <v>9714</v>
      </c>
      <c r="D46" s="62">
        <f t="shared" si="10"/>
        <v>8.5900000000001455</v>
      </c>
      <c r="E46" s="62">
        <f t="shared" si="0"/>
        <v>1</v>
      </c>
      <c r="F46" s="62">
        <f t="shared" si="1"/>
        <v>7.5900000000001455</v>
      </c>
      <c r="G46" s="62">
        <f t="shared" si="7"/>
        <v>0.27709677419355311</v>
      </c>
      <c r="H46" s="62">
        <f t="shared" si="7"/>
        <v>3.2258064516129031E-2</v>
      </c>
      <c r="I46" s="62">
        <f t="shared" si="7"/>
        <v>0.24483870967742405</v>
      </c>
      <c r="J46" s="62">
        <f t="shared" si="2"/>
        <v>0.60177502700001018</v>
      </c>
      <c r="K46" s="62">
        <f t="shared" si="9"/>
        <v>4.90547E-2</v>
      </c>
      <c r="L46" s="62">
        <f t="shared" si="8"/>
        <v>1.65916378160003</v>
      </c>
      <c r="N46" s="60">
        <f t="shared" si="6"/>
        <v>1.7893297270000321</v>
      </c>
    </row>
    <row r="47" spans="1:14" x14ac:dyDescent="0.25">
      <c r="A47" s="61">
        <v>42767</v>
      </c>
      <c r="B47" s="62">
        <v>13715.55</v>
      </c>
      <c r="C47" s="62">
        <v>9764</v>
      </c>
      <c r="D47" s="62">
        <f t="shared" si="10"/>
        <v>107.86999999999898</v>
      </c>
      <c r="E47" s="62">
        <f t="shared" si="0"/>
        <v>50</v>
      </c>
      <c r="F47" s="62">
        <f t="shared" si="1"/>
        <v>57.869999999998981</v>
      </c>
      <c r="G47" s="62">
        <f t="shared" si="7"/>
        <v>3.4796774193548057</v>
      </c>
      <c r="H47" s="62">
        <f t="shared" si="7"/>
        <v>1.6129032258064515</v>
      </c>
      <c r="I47" s="62">
        <f t="shared" si="7"/>
        <v>1.8667741935483542</v>
      </c>
      <c r="J47" s="62">
        <f t="shared" si="2"/>
        <v>7.5568652109999288</v>
      </c>
      <c r="K47" s="62">
        <f t="shared" si="9"/>
        <v>2.4527350000000001</v>
      </c>
      <c r="L47" s="62">
        <f t="shared" si="8"/>
        <v>16.688180168799789</v>
      </c>
      <c r="N47" s="60">
        <f t="shared" si="6"/>
        <v>18.690100210999777</v>
      </c>
    </row>
    <row r="48" spans="1:14" x14ac:dyDescent="0.25">
      <c r="A48" s="61">
        <v>42795</v>
      </c>
      <c r="B48" s="62">
        <v>14009.02</v>
      </c>
      <c r="C48" s="62">
        <v>9952</v>
      </c>
      <c r="D48" s="62">
        <f t="shared" si="10"/>
        <v>293.47000000000116</v>
      </c>
      <c r="E48" s="62">
        <f t="shared" si="0"/>
        <v>188</v>
      </c>
      <c r="F48" s="62">
        <f t="shared" si="1"/>
        <v>105.47000000000116</v>
      </c>
      <c r="G48" s="62">
        <f t="shared" si="7"/>
        <v>9.4667741935484244</v>
      </c>
      <c r="H48" s="62">
        <f t="shared" si="7"/>
        <v>6.064516129032258</v>
      </c>
      <c r="I48" s="62">
        <f t="shared" si="7"/>
        <v>3.4022580645161664</v>
      </c>
      <c r="J48" s="62">
        <f t="shared" si="2"/>
        <v>20.559128891000082</v>
      </c>
      <c r="K48" s="62">
        <f t="shared" si="9"/>
        <v>9.2222836000000008</v>
      </c>
      <c r="L48" s="62">
        <f t="shared" si="8"/>
        <v>39.645629992800238</v>
      </c>
      <c r="N48" s="60">
        <f t="shared" si="6"/>
        <v>45.601912491000256</v>
      </c>
    </row>
    <row r="49" spans="1:14" x14ac:dyDescent="0.25">
      <c r="A49" s="62" t="s">
        <v>148</v>
      </c>
      <c r="B49" s="62">
        <v>14320.17</v>
      </c>
      <c r="C49" s="62">
        <v>10153</v>
      </c>
      <c r="D49" s="62">
        <f t="shared" si="10"/>
        <v>311.14999999999964</v>
      </c>
      <c r="E49" s="62">
        <f t="shared" si="0"/>
        <v>201</v>
      </c>
      <c r="F49" s="62">
        <f t="shared" si="1"/>
        <v>110.14999999999964</v>
      </c>
      <c r="G49" s="62">
        <f t="shared" si="7"/>
        <v>10.037096774193536</v>
      </c>
      <c r="H49" s="62">
        <f t="shared" si="7"/>
        <v>6.4838709677419351</v>
      </c>
      <c r="I49" s="62">
        <f t="shared" si="7"/>
        <v>3.5532258064516014</v>
      </c>
      <c r="J49" s="62">
        <f t="shared" si="2"/>
        <v>21.797706594999976</v>
      </c>
      <c r="K49" s="62">
        <f t="shared" si="9"/>
        <v>9.8599946999999997</v>
      </c>
      <c r="L49" s="62">
        <f t="shared" si="8"/>
        <v>41.848661035999925</v>
      </c>
      <c r="N49" s="60">
        <f t="shared" si="6"/>
        <v>48.180201294999918</v>
      </c>
    </row>
    <row r="50" spans="1:14" x14ac:dyDescent="0.25">
      <c r="A50" s="61">
        <v>42857</v>
      </c>
      <c r="B50" s="62">
        <v>14810.34</v>
      </c>
      <c r="C50" s="62">
        <v>10531</v>
      </c>
      <c r="D50" s="62">
        <f t="shared" si="10"/>
        <v>490.17000000000007</v>
      </c>
      <c r="E50" s="62">
        <f t="shared" si="0"/>
        <v>378</v>
      </c>
      <c r="F50" s="62">
        <f t="shared" si="1"/>
        <v>112.17000000000007</v>
      </c>
      <c r="G50" s="62">
        <f t="shared" si="7"/>
        <v>15.81193548387097</v>
      </c>
      <c r="H50" s="62">
        <f t="shared" si="7"/>
        <v>12.193548387096774</v>
      </c>
      <c r="I50" s="62">
        <f t="shared" si="7"/>
        <v>3.618387096774196</v>
      </c>
      <c r="J50" s="62">
        <f t="shared" si="2"/>
        <v>34.339006401000006</v>
      </c>
      <c r="K50" s="62">
        <f t="shared" si="9"/>
        <v>18.5426766</v>
      </c>
      <c r="L50" s="62">
        <f t="shared" si="8"/>
        <v>59.13084640080001</v>
      </c>
      <c r="N50" s="60">
        <f t="shared" si="6"/>
        <v>69.707183001000018</v>
      </c>
    </row>
    <row r="51" spans="1:14" x14ac:dyDescent="0.25">
      <c r="A51" s="62" t="s">
        <v>149</v>
      </c>
      <c r="B51" s="62">
        <v>15354.44</v>
      </c>
      <c r="C51" s="62">
        <v>10982</v>
      </c>
      <c r="D51" s="62">
        <f t="shared" si="10"/>
        <v>544.10000000000036</v>
      </c>
      <c r="E51" s="62">
        <f t="shared" si="0"/>
        <v>451</v>
      </c>
      <c r="F51" s="62">
        <f t="shared" si="1"/>
        <v>93.100000000000364</v>
      </c>
      <c r="G51" s="62">
        <f t="shared" si="7"/>
        <v>17.55161290322582</v>
      </c>
      <c r="H51" s="62">
        <f t="shared" si="7"/>
        <v>14.548387096774194</v>
      </c>
      <c r="I51" s="62">
        <f t="shared" si="7"/>
        <v>3.0032258064516246</v>
      </c>
      <c r="J51" s="62">
        <f t="shared" si="2"/>
        <v>38.117088730000027</v>
      </c>
      <c r="K51" s="62">
        <f t="shared" si="9"/>
        <v>22.123669700000001</v>
      </c>
      <c r="L51" s="62">
        <f t="shared" si="8"/>
        <v>62.157606744000077</v>
      </c>
      <c r="N51" s="60">
        <f t="shared" si="6"/>
        <v>74.205758430000088</v>
      </c>
    </row>
    <row r="52" spans="1:14" x14ac:dyDescent="0.25">
      <c r="A52" s="62" t="s">
        <v>150</v>
      </c>
      <c r="B52" s="62">
        <v>15823.24</v>
      </c>
      <c r="C52" s="62">
        <v>11364</v>
      </c>
      <c r="D52" s="62">
        <f t="shared" si="10"/>
        <v>468.79999999999927</v>
      </c>
      <c r="E52" s="62">
        <f t="shared" si="0"/>
        <v>382</v>
      </c>
      <c r="F52" s="62">
        <f t="shared" si="1"/>
        <v>86.799999999999272</v>
      </c>
      <c r="G52" s="62">
        <f t="shared" si="7"/>
        <v>15.122580645161268</v>
      </c>
      <c r="H52" s="62">
        <f t="shared" si="7"/>
        <v>12.32258064516129</v>
      </c>
      <c r="I52" s="62">
        <f t="shared" si="7"/>
        <v>2.7999999999999767</v>
      </c>
      <c r="J52" s="62">
        <f t="shared" si="2"/>
        <v>32.841924639999952</v>
      </c>
      <c r="K52" s="62">
        <f t="shared" si="9"/>
        <v>18.738895400000001</v>
      </c>
      <c r="L52" s="62">
        <f t="shared" si="8"/>
        <v>54.284656031999852</v>
      </c>
      <c r="N52" s="60">
        <f t="shared" si="6"/>
        <v>64.600820039999846</v>
      </c>
    </row>
    <row r="53" spans="1:14" x14ac:dyDescent="0.25">
      <c r="A53" s="67">
        <v>42964</v>
      </c>
      <c r="B53" s="62">
        <v>16336.08</v>
      </c>
      <c r="C53" s="62">
        <v>11787</v>
      </c>
      <c r="D53" s="62">
        <f t="shared" si="10"/>
        <v>512.84000000000015</v>
      </c>
      <c r="E53" s="62">
        <f t="shared" si="0"/>
        <v>423</v>
      </c>
      <c r="F53" s="62">
        <f t="shared" si="1"/>
        <v>89.840000000000146</v>
      </c>
      <c r="G53" s="62">
        <f t="shared" si="7"/>
        <v>16.543225806451616</v>
      </c>
      <c r="H53" s="62">
        <f t="shared" si="7"/>
        <v>13.64516129032258</v>
      </c>
      <c r="I53" s="62">
        <f t="shared" si="7"/>
        <v>2.898064516129037</v>
      </c>
      <c r="J53" s="62">
        <f t="shared" si="2"/>
        <v>35.927160052000012</v>
      </c>
      <c r="K53" s="62">
        <f t="shared" si="9"/>
        <v>20.750138100000001</v>
      </c>
      <c r="L53" s="62">
        <f t="shared" si="8"/>
        <v>58.817838521600031</v>
      </c>
      <c r="N53" s="60">
        <f t="shared" si="6"/>
        <v>70.153298152000033</v>
      </c>
    </row>
    <row r="54" spans="1:14" x14ac:dyDescent="0.25">
      <c r="A54" s="68">
        <v>42979</v>
      </c>
      <c r="B54" s="62">
        <v>16598.48</v>
      </c>
      <c r="C54" s="62">
        <v>11964</v>
      </c>
      <c r="D54" s="62">
        <f t="shared" si="10"/>
        <v>262.39999999999964</v>
      </c>
      <c r="E54" s="62">
        <f t="shared" si="0"/>
        <v>177</v>
      </c>
      <c r="F54" s="62">
        <f t="shared" si="1"/>
        <v>85.399999999999636</v>
      </c>
      <c r="G54" s="62">
        <f t="shared" si="7"/>
        <v>8.4645161290322459</v>
      </c>
      <c r="H54" s="62">
        <f t="shared" si="7"/>
        <v>5.709677419354839</v>
      </c>
      <c r="I54" s="62">
        <f t="shared" si="7"/>
        <v>2.7548387096774074</v>
      </c>
      <c r="J54" s="62">
        <f t="shared" si="2"/>
        <v>18.382510719999974</v>
      </c>
      <c r="K54" s="62">
        <f t="shared" si="9"/>
        <v>8.6826819000000004</v>
      </c>
      <c r="L54" s="62">
        <f t="shared" si="8"/>
        <v>34.462154095999928</v>
      </c>
      <c r="N54" s="60">
        <f t="shared" si="6"/>
        <v>39.875192619999922</v>
      </c>
    </row>
    <row r="55" spans="1:14" x14ac:dyDescent="0.25">
      <c r="A55" s="68">
        <v>43009</v>
      </c>
      <c r="B55" s="62">
        <v>16780.39</v>
      </c>
      <c r="C55" s="62">
        <v>12069</v>
      </c>
      <c r="D55" s="62">
        <f t="shared" si="10"/>
        <v>181.90999999999985</v>
      </c>
      <c r="E55" s="62">
        <f t="shared" si="0"/>
        <v>105</v>
      </c>
      <c r="F55" s="62">
        <f t="shared" si="1"/>
        <v>76.909999999999854</v>
      </c>
      <c r="G55" s="62">
        <f t="shared" si="7"/>
        <v>5.8680645161290279</v>
      </c>
      <c r="H55" s="62">
        <f t="shared" si="7"/>
        <v>3.3870967741935485</v>
      </c>
      <c r="I55" s="62">
        <f t="shared" si="7"/>
        <v>2.480967741935479</v>
      </c>
      <c r="J55" s="62">
        <f t="shared" si="2"/>
        <v>12.74375962299999</v>
      </c>
      <c r="K55" s="62">
        <f t="shared" si="9"/>
        <v>5.1507434999999999</v>
      </c>
      <c r="L55" s="62">
        <f t="shared" si="8"/>
        <v>25.852102498399969</v>
      </c>
      <c r="N55" s="60">
        <f t="shared" si="6"/>
        <v>29.431003122999968</v>
      </c>
    </row>
    <row r="56" spans="1:14" x14ac:dyDescent="0.25">
      <c r="A56" s="68">
        <v>43040</v>
      </c>
      <c r="B56" s="62">
        <v>16879</v>
      </c>
      <c r="C56" s="62">
        <v>12115</v>
      </c>
      <c r="D56" s="62">
        <f t="shared" si="10"/>
        <v>98.610000000000582</v>
      </c>
      <c r="E56" s="62">
        <f t="shared" si="0"/>
        <v>46</v>
      </c>
      <c r="F56" s="62">
        <f t="shared" si="1"/>
        <v>52.610000000000582</v>
      </c>
      <c r="G56" s="62">
        <f t="shared" si="7"/>
        <v>3.1809677419355027</v>
      </c>
      <c r="H56" s="62">
        <f t="shared" si="7"/>
        <v>1.4838709677419355</v>
      </c>
      <c r="I56" s="62">
        <f t="shared" si="7"/>
        <v>1.6970967741935672</v>
      </c>
      <c r="J56" s="62">
        <f t="shared" si="2"/>
        <v>6.9081531330000407</v>
      </c>
      <c r="K56" s="62">
        <f t="shared" si="9"/>
        <v>2.2565162000000001</v>
      </c>
      <c r="L56" s="62">
        <f t="shared" si="8"/>
        <v>15.223235466400119</v>
      </c>
      <c r="N56" s="60">
        <f t="shared" si="6"/>
        <v>17.056169333000128</v>
      </c>
    </row>
    <row r="57" spans="1:14" x14ac:dyDescent="0.25">
      <c r="A57" s="68">
        <v>43070</v>
      </c>
      <c r="B57" s="62">
        <v>16923.89</v>
      </c>
      <c r="C57" s="62">
        <v>12128</v>
      </c>
      <c r="D57" s="62">
        <f t="shared" si="10"/>
        <v>44.889999999999418</v>
      </c>
      <c r="E57" s="62">
        <f t="shared" si="0"/>
        <v>13</v>
      </c>
      <c r="F57" s="62">
        <f t="shared" si="1"/>
        <v>31.889999999999418</v>
      </c>
      <c r="G57" s="62">
        <f t="shared" si="7"/>
        <v>1.4480645161290135</v>
      </c>
      <c r="H57" s="62">
        <f t="shared" si="7"/>
        <v>0.41935483870967744</v>
      </c>
      <c r="I57" s="62">
        <f t="shared" si="7"/>
        <v>1.0287096774193361</v>
      </c>
      <c r="J57" s="62">
        <f t="shared" si="2"/>
        <v>3.1447824169999592</v>
      </c>
      <c r="K57" s="62">
        <f t="shared" si="9"/>
        <v>0.63771109999999998</v>
      </c>
      <c r="L57" s="62">
        <f t="shared" si="8"/>
        <v>7.8094948135998798</v>
      </c>
      <c r="N57" s="60">
        <f t="shared" si="6"/>
        <v>8.5659935169998711</v>
      </c>
    </row>
    <row r="58" spans="1:14" x14ac:dyDescent="0.25">
      <c r="A58" s="68">
        <v>43101</v>
      </c>
      <c r="B58" s="62">
        <v>16968.54</v>
      </c>
      <c r="C58" s="62">
        <v>12139</v>
      </c>
      <c r="D58" s="62">
        <f t="shared" si="10"/>
        <v>44.650000000001455</v>
      </c>
      <c r="E58" s="62">
        <f t="shared" si="0"/>
        <v>11</v>
      </c>
      <c r="F58" s="62">
        <f t="shared" si="1"/>
        <v>33.650000000001455</v>
      </c>
      <c r="G58" s="62">
        <f t="shared" si="7"/>
        <v>1.4403225806452082</v>
      </c>
      <c r="H58" s="62">
        <f t="shared" si="7"/>
        <v>0.35483870967741937</v>
      </c>
      <c r="I58" s="62">
        <f t="shared" si="7"/>
        <v>1.085483870967789</v>
      </c>
      <c r="J58" s="62">
        <f t="shared" si="2"/>
        <v>3.1279691450001019</v>
      </c>
      <c r="K58" s="62">
        <f t="shared" si="9"/>
        <v>0.53960169999999996</v>
      </c>
      <c r="L58" s="62">
        <f t="shared" si="8"/>
        <v>7.9815566760002996</v>
      </c>
      <c r="N58" s="60">
        <f t="shared" si="6"/>
        <v>8.7150708450003194</v>
      </c>
    </row>
    <row r="59" spans="1:14" x14ac:dyDescent="0.25">
      <c r="A59" s="68">
        <v>43132</v>
      </c>
      <c r="B59" s="62">
        <v>17109.77</v>
      </c>
      <c r="C59" s="62">
        <v>12217</v>
      </c>
      <c r="D59" s="62">
        <f t="shared" si="10"/>
        <v>141.22999999999956</v>
      </c>
      <c r="E59" s="62">
        <f t="shared" si="0"/>
        <v>78</v>
      </c>
      <c r="F59" s="62">
        <f t="shared" si="1"/>
        <v>63.229999999999563</v>
      </c>
      <c r="G59" s="62">
        <f t="shared" si="7"/>
        <v>4.5558064516128889</v>
      </c>
      <c r="H59" s="62">
        <f t="shared" si="7"/>
        <v>2.5161290322580645</v>
      </c>
      <c r="I59" s="62">
        <f t="shared" si="7"/>
        <v>2.0396774193548248</v>
      </c>
      <c r="J59" s="62">
        <f t="shared" si="2"/>
        <v>9.8939100189999696</v>
      </c>
      <c r="K59" s="62">
        <f t="shared" si="9"/>
        <v>3.8262665999999999</v>
      </c>
      <c r="L59" s="62">
        <f t="shared" si="8"/>
        <v>20.460641295199913</v>
      </c>
      <c r="N59" s="60">
        <f t="shared" si="6"/>
        <v>23.204676618999905</v>
      </c>
    </row>
    <row r="60" spans="1:14" x14ac:dyDescent="0.25">
      <c r="A60" s="68">
        <v>43160</v>
      </c>
      <c r="B60" s="62">
        <v>17357.79</v>
      </c>
      <c r="C60" s="62">
        <v>12363</v>
      </c>
      <c r="D60" s="62">
        <f t="shared" si="10"/>
        <v>248.02000000000044</v>
      </c>
      <c r="E60" s="62">
        <f t="shared" si="0"/>
        <v>146</v>
      </c>
      <c r="F60" s="62">
        <f t="shared" si="1"/>
        <v>102.02000000000044</v>
      </c>
      <c r="G60" s="62">
        <f t="shared" si="7"/>
        <v>8.0006451612903362</v>
      </c>
      <c r="H60" s="62">
        <f t="shared" si="7"/>
        <v>4.709677419354839</v>
      </c>
      <c r="I60" s="62">
        <f t="shared" si="7"/>
        <v>3.2909677419354981</v>
      </c>
      <c r="J60" s="62">
        <f t="shared" si="2"/>
        <v>17.375115506000032</v>
      </c>
      <c r="K60" s="62">
        <f t="shared" si="9"/>
        <v>7.1619862000000003</v>
      </c>
      <c r="L60" s="62">
        <f t="shared" si="8"/>
        <v>34.932681364800089</v>
      </c>
      <c r="N60" s="60">
        <f t="shared" si="6"/>
        <v>39.840101706000098</v>
      </c>
    </row>
    <row r="61" spans="1:14" x14ac:dyDescent="0.25">
      <c r="A61" s="68">
        <v>43191</v>
      </c>
      <c r="B61" s="62">
        <v>17821.349999999999</v>
      </c>
      <c r="C61" s="62">
        <v>12725</v>
      </c>
      <c r="D61" s="62">
        <f t="shared" si="10"/>
        <v>463.55999999999767</v>
      </c>
      <c r="E61" s="62">
        <f t="shared" si="0"/>
        <v>362</v>
      </c>
      <c r="F61" s="62">
        <f t="shared" si="1"/>
        <v>101.55999999999767</v>
      </c>
      <c r="G61" s="62">
        <f t="shared" si="7"/>
        <v>14.953548387096699</v>
      </c>
      <c r="H61" s="62">
        <f t="shared" si="7"/>
        <v>11.67741935483871</v>
      </c>
      <c r="I61" s="62">
        <f t="shared" si="7"/>
        <v>3.2761290322579892</v>
      </c>
      <c r="J61" s="62">
        <f t="shared" si="2"/>
        <v>32.474834867999839</v>
      </c>
      <c r="K61" s="62">
        <f t="shared" si="9"/>
        <v>17.757801399999998</v>
      </c>
      <c r="L61" s="62">
        <f t="shared" si="8"/>
        <v>55.420109014399529</v>
      </c>
      <c r="N61" s="60">
        <f t="shared" si="6"/>
        <v>65.46663626799949</v>
      </c>
    </row>
    <row r="62" spans="1:14" x14ac:dyDescent="0.25">
      <c r="A62" s="68">
        <v>43221</v>
      </c>
      <c r="B62" s="62">
        <v>18398.05</v>
      </c>
      <c r="C62" s="62">
        <v>13187</v>
      </c>
      <c r="D62" s="62">
        <f t="shared" si="10"/>
        <v>576.70000000000073</v>
      </c>
      <c r="E62" s="62">
        <f t="shared" si="0"/>
        <v>462</v>
      </c>
      <c r="F62" s="62">
        <f t="shared" si="1"/>
        <v>114.70000000000073</v>
      </c>
      <c r="G62" s="62">
        <f t="shared" si="7"/>
        <v>18.603225806451636</v>
      </c>
      <c r="H62" s="62">
        <f t="shared" si="7"/>
        <v>14.903225806451612</v>
      </c>
      <c r="I62" s="62">
        <f t="shared" si="7"/>
        <v>3.7000000000000233</v>
      </c>
      <c r="J62" s="62">
        <f t="shared" si="2"/>
        <v>40.400891510000051</v>
      </c>
      <c r="K62" s="62">
        <f t="shared" si="9"/>
        <v>22.663271399999999</v>
      </c>
      <c r="L62" s="62">
        <f t="shared" si="8"/>
        <v>67.656330328000152</v>
      </c>
      <c r="N62" s="60">
        <f t="shared" si="6"/>
        <v>80.269162910000162</v>
      </c>
    </row>
    <row r="63" spans="1:14" x14ac:dyDescent="0.25">
      <c r="A63" s="68">
        <v>43252</v>
      </c>
      <c r="B63" s="62">
        <v>18908.25</v>
      </c>
      <c r="C63" s="62">
        <v>13608</v>
      </c>
      <c r="D63" s="62">
        <f t="shared" si="10"/>
        <v>510.20000000000073</v>
      </c>
      <c r="E63" s="62">
        <f t="shared" si="0"/>
        <v>421</v>
      </c>
      <c r="F63" s="62">
        <f t="shared" si="1"/>
        <v>89.200000000000728</v>
      </c>
      <c r="G63" s="62">
        <f t="shared" si="7"/>
        <v>16.458064516129056</v>
      </c>
      <c r="H63" s="62">
        <f t="shared" si="7"/>
        <v>13.580645161290322</v>
      </c>
      <c r="I63" s="62">
        <f t="shared" si="7"/>
        <v>2.8774193548387332</v>
      </c>
      <c r="J63" s="62">
        <f t="shared" si="2"/>
        <v>35.742214060000052</v>
      </c>
      <c r="K63" s="62">
        <f t="shared" si="9"/>
        <v>20.652028699999999</v>
      </c>
      <c r="L63" s="62">
        <f t="shared" si="8"/>
        <v>58.495394208000157</v>
      </c>
      <c r="N63" s="60">
        <f t="shared" si="6"/>
        <v>69.774242760000163</v>
      </c>
    </row>
    <row r="64" spans="1:14" x14ac:dyDescent="0.25">
      <c r="A64" s="68">
        <v>43282</v>
      </c>
      <c r="B64" s="62">
        <v>19461.04</v>
      </c>
      <c r="C64" s="62">
        <v>14066</v>
      </c>
      <c r="D64" s="62">
        <f t="shared" si="10"/>
        <v>552.79000000000087</v>
      </c>
      <c r="E64" s="62">
        <f t="shared" si="10"/>
        <v>458</v>
      </c>
      <c r="F64" s="62">
        <f t="shared" si="1"/>
        <v>94.790000000000873</v>
      </c>
      <c r="G64" s="62">
        <f t="shared" ref="G64:I82" si="11">D64/31</f>
        <v>17.831935483870996</v>
      </c>
      <c r="H64" s="62">
        <f t="shared" si="11"/>
        <v>14.774193548387096</v>
      </c>
      <c r="I64" s="62">
        <f t="shared" si="11"/>
        <v>3.0577419354838993</v>
      </c>
      <c r="J64" s="62">
        <f t="shared" si="2"/>
        <v>38.725869287000059</v>
      </c>
      <c r="K64" s="62">
        <f t="shared" si="9"/>
        <v>22.467052599999999</v>
      </c>
      <c r="L64" s="62">
        <f t="shared" si="8"/>
        <v>63.172837509600171</v>
      </c>
      <c r="N64" s="60">
        <f t="shared" si="6"/>
        <v>75.411421887000188</v>
      </c>
    </row>
    <row r="65" spans="1:14" x14ac:dyDescent="0.25">
      <c r="A65" s="68">
        <v>43313</v>
      </c>
      <c r="B65" s="62">
        <v>19963.3</v>
      </c>
      <c r="C65" s="62">
        <v>14491</v>
      </c>
      <c r="D65" s="62">
        <f t="shared" si="10"/>
        <v>502.2599999999984</v>
      </c>
      <c r="E65" s="62">
        <f t="shared" si="10"/>
        <v>425</v>
      </c>
      <c r="F65" s="62">
        <f t="shared" si="1"/>
        <v>77.259999999998399</v>
      </c>
      <c r="G65" s="62">
        <f t="shared" si="11"/>
        <v>16.201935483870916</v>
      </c>
      <c r="H65" s="62">
        <f t="shared" si="11"/>
        <v>13.709677419354838</v>
      </c>
      <c r="I65" s="62">
        <f t="shared" si="11"/>
        <v>2.4922580645160775</v>
      </c>
      <c r="J65" s="62">
        <f t="shared" si="2"/>
        <v>35.185974977999891</v>
      </c>
      <c r="K65" s="62">
        <f t="shared" si="9"/>
        <v>20.848247499999999</v>
      </c>
      <c r="L65" s="62">
        <f t="shared" si="8"/>
        <v>56.416377982399673</v>
      </c>
      <c r="N65" s="60">
        <f t="shared" si="6"/>
        <v>67.623222477999647</v>
      </c>
    </row>
    <row r="66" spans="1:14" x14ac:dyDescent="0.25">
      <c r="A66" s="68">
        <v>43344</v>
      </c>
      <c r="B66" s="62">
        <v>20351.23</v>
      </c>
      <c r="C66" s="62">
        <v>14795</v>
      </c>
      <c r="D66" s="62">
        <f t="shared" si="10"/>
        <v>387.93000000000029</v>
      </c>
      <c r="E66" s="62">
        <f t="shared" si="10"/>
        <v>304</v>
      </c>
      <c r="F66" s="62">
        <f t="shared" si="1"/>
        <v>83.930000000000291</v>
      </c>
      <c r="G66" s="62">
        <f t="shared" si="11"/>
        <v>12.513870967741944</v>
      </c>
      <c r="H66" s="62">
        <f t="shared" si="11"/>
        <v>9.806451612903226</v>
      </c>
      <c r="I66" s="62">
        <f t="shared" si="11"/>
        <v>2.7074193548387191</v>
      </c>
      <c r="J66" s="62">
        <f t="shared" si="2"/>
        <v>27.17655252900002</v>
      </c>
      <c r="K66" s="62">
        <f t="shared" si="9"/>
        <v>14.9126288</v>
      </c>
      <c r="L66" s="62">
        <f t="shared" si="8"/>
        <v>46.260845063200058</v>
      </c>
      <c r="N66" s="60">
        <f t="shared" si="6"/>
        <v>54.678681329000064</v>
      </c>
    </row>
    <row r="67" spans="1:14" x14ac:dyDescent="0.25">
      <c r="A67" s="68">
        <v>43374</v>
      </c>
      <c r="B67" s="62">
        <v>20581.3</v>
      </c>
      <c r="C67" s="62">
        <v>14944</v>
      </c>
      <c r="D67" s="62">
        <f t="shared" si="10"/>
        <v>230.06999999999971</v>
      </c>
      <c r="E67" s="62">
        <f t="shared" si="10"/>
        <v>149</v>
      </c>
      <c r="F67" s="62">
        <f t="shared" si="1"/>
        <v>81.069999999999709</v>
      </c>
      <c r="G67" s="62">
        <f t="shared" si="11"/>
        <v>7.4216129032257969</v>
      </c>
      <c r="H67" s="62">
        <f t="shared" si="11"/>
        <v>4.806451612903226</v>
      </c>
      <c r="I67" s="62">
        <f t="shared" si="11"/>
        <v>2.6151612903225714</v>
      </c>
      <c r="J67" s="62">
        <f t="shared" si="2"/>
        <v>16.11762287099998</v>
      </c>
      <c r="K67" s="62">
        <f t="shared" si="9"/>
        <v>7.3091502999999998</v>
      </c>
      <c r="L67" s="62">
        <f t="shared" si="8"/>
        <v>30.90191853679994</v>
      </c>
      <c r="N67" s="60">
        <f t="shared" si="6"/>
        <v>35.587273170999936</v>
      </c>
    </row>
    <row r="68" spans="1:14" x14ac:dyDescent="0.25">
      <c r="A68" s="68">
        <v>43405</v>
      </c>
      <c r="B68" s="62">
        <v>20703.77</v>
      </c>
      <c r="C68" s="62">
        <v>15006</v>
      </c>
      <c r="D68" s="62">
        <f t="shared" si="10"/>
        <v>122.47000000000116</v>
      </c>
      <c r="E68" s="62">
        <f t="shared" si="10"/>
        <v>62</v>
      </c>
      <c r="F68" s="62">
        <f t="shared" si="1"/>
        <v>60.470000000001164</v>
      </c>
      <c r="G68" s="62">
        <f t="shared" si="11"/>
        <v>3.9506451612903599</v>
      </c>
      <c r="H68" s="62">
        <f t="shared" si="11"/>
        <v>2</v>
      </c>
      <c r="I68" s="62">
        <f t="shared" si="11"/>
        <v>1.9506451612903601</v>
      </c>
      <c r="J68" s="62">
        <f t="shared" si="2"/>
        <v>8.5796725910000813</v>
      </c>
      <c r="K68" s="62">
        <f t="shared" si="9"/>
        <v>3.0413914000000002</v>
      </c>
      <c r="L68" s="62">
        <f t="shared" si="8"/>
        <v>18.367351192800243</v>
      </c>
      <c r="N68" s="60">
        <f t="shared" ref="N68:N82" si="12">1*(J68+K68)+(0.15*F68)</f>
        <v>20.691563991000258</v>
      </c>
    </row>
    <row r="69" spans="1:14" x14ac:dyDescent="0.25">
      <c r="A69" s="68">
        <v>43435</v>
      </c>
      <c r="B69" s="62">
        <v>20751.759999999998</v>
      </c>
      <c r="C69" s="62">
        <v>15018</v>
      </c>
      <c r="D69" s="62">
        <f t="shared" si="10"/>
        <v>47.989999999997963</v>
      </c>
      <c r="E69" s="62">
        <f t="shared" si="10"/>
        <v>12</v>
      </c>
      <c r="F69" s="62">
        <f t="shared" si="1"/>
        <v>35.989999999997963</v>
      </c>
      <c r="G69" s="62">
        <f t="shared" si="11"/>
        <v>1.5480645161289666</v>
      </c>
      <c r="H69" s="62">
        <f t="shared" si="11"/>
        <v>0.38709677419354838</v>
      </c>
      <c r="I69" s="62">
        <f t="shared" si="11"/>
        <v>1.1609677419354181</v>
      </c>
      <c r="J69" s="62">
        <f t="shared" si="2"/>
        <v>3.3619538469998571</v>
      </c>
      <c r="K69" s="62">
        <f t="shared" si="9"/>
        <v>0.58865639999999997</v>
      </c>
      <c r="L69" s="62">
        <f t="shared" si="8"/>
        <v>8.5589881975995787</v>
      </c>
      <c r="N69" s="60">
        <f t="shared" si="12"/>
        <v>9.3491102469995511</v>
      </c>
    </row>
    <row r="70" spans="1:14" x14ac:dyDescent="0.25">
      <c r="A70" s="68">
        <v>43466</v>
      </c>
      <c r="B70" s="62">
        <v>20798.03</v>
      </c>
      <c r="C70" s="62">
        <v>15034</v>
      </c>
      <c r="D70" s="62">
        <f t="shared" si="10"/>
        <v>46.270000000000437</v>
      </c>
      <c r="E70" s="62">
        <f t="shared" si="10"/>
        <v>16</v>
      </c>
      <c r="F70" s="62">
        <f t="shared" si="1"/>
        <v>30.270000000000437</v>
      </c>
      <c r="G70" s="62">
        <f t="shared" si="11"/>
        <v>1.4925806451613044</v>
      </c>
      <c r="H70" s="62">
        <f t="shared" si="11"/>
        <v>0.5161290322580645</v>
      </c>
      <c r="I70" s="62">
        <f t="shared" si="11"/>
        <v>0.9764516129032399</v>
      </c>
      <c r="J70" s="62">
        <f t="shared" si="2"/>
        <v>3.2414587310000305</v>
      </c>
      <c r="K70" s="62">
        <f t="shared" si="9"/>
        <v>0.7848752</v>
      </c>
      <c r="L70" s="62">
        <f t="shared" si="8"/>
        <v>7.7615671448000896</v>
      </c>
      <c r="N70" s="60">
        <f t="shared" si="12"/>
        <v>8.5668339310000956</v>
      </c>
    </row>
    <row r="71" spans="1:14" x14ac:dyDescent="0.25">
      <c r="A71" s="68">
        <v>43497</v>
      </c>
      <c r="B71" s="62">
        <v>20974.92</v>
      </c>
      <c r="C71" s="62">
        <v>15136</v>
      </c>
      <c r="D71" s="62">
        <f t="shared" si="10"/>
        <v>176.88999999999942</v>
      </c>
      <c r="E71" s="62">
        <f t="shared" si="10"/>
        <v>102</v>
      </c>
      <c r="F71" s="62">
        <f t="shared" si="1"/>
        <v>74.889999999999418</v>
      </c>
      <c r="G71" s="62">
        <f t="shared" si="11"/>
        <v>5.7061290322580458</v>
      </c>
      <c r="H71" s="62">
        <f t="shared" si="11"/>
        <v>3.2903225806451615</v>
      </c>
      <c r="I71" s="62">
        <f t="shared" si="11"/>
        <v>2.4158064516128843</v>
      </c>
      <c r="J71" s="62">
        <f t="shared" si="2"/>
        <v>12.392082016999959</v>
      </c>
      <c r="K71" s="62">
        <f t="shared" si="9"/>
        <v>5.0035793999999996</v>
      </c>
      <c r="L71" s="62">
        <f t="shared" si="8"/>
        <v>25.15002913359988</v>
      </c>
      <c r="N71" s="60">
        <f t="shared" si="12"/>
        <v>28.629161416999871</v>
      </c>
    </row>
    <row r="72" spans="1:14" x14ac:dyDescent="0.25">
      <c r="A72" s="68">
        <v>43525</v>
      </c>
      <c r="B72" s="62">
        <v>21277.34</v>
      </c>
      <c r="C72" s="62">
        <v>15329</v>
      </c>
      <c r="D72" s="62">
        <f t="shared" si="10"/>
        <v>302.42000000000189</v>
      </c>
      <c r="E72" s="62">
        <f t="shared" si="10"/>
        <v>193</v>
      </c>
      <c r="F72" s="62">
        <f t="shared" si="1"/>
        <v>109.42000000000189</v>
      </c>
      <c r="G72" s="62">
        <f t="shared" si="11"/>
        <v>9.7554838709678027</v>
      </c>
      <c r="H72" s="62">
        <f t="shared" si="11"/>
        <v>6.225806451612903</v>
      </c>
      <c r="I72" s="62">
        <f t="shared" si="11"/>
        <v>3.5296774193548996</v>
      </c>
      <c r="J72" s="62">
        <f t="shared" si="2"/>
        <v>21.186123826000134</v>
      </c>
      <c r="K72" s="62">
        <f t="shared" si="9"/>
        <v>9.4675571000000005</v>
      </c>
      <c r="L72" s="62">
        <f t="shared" si="8"/>
        <v>40.935944740800394</v>
      </c>
      <c r="N72" s="60">
        <f t="shared" si="12"/>
        <v>47.066680926000416</v>
      </c>
    </row>
    <row r="73" spans="1:14" x14ac:dyDescent="0.25">
      <c r="A73" s="68">
        <v>43556</v>
      </c>
      <c r="B73" s="62">
        <v>21707.34</v>
      </c>
      <c r="C73" s="62">
        <v>15647</v>
      </c>
      <c r="D73" s="62">
        <f t="shared" si="10"/>
        <v>430</v>
      </c>
      <c r="E73" s="62">
        <f t="shared" si="10"/>
        <v>318</v>
      </c>
      <c r="F73" s="62">
        <f t="shared" si="1"/>
        <v>112</v>
      </c>
      <c r="G73" s="62">
        <f t="shared" si="11"/>
        <v>13.870967741935484</v>
      </c>
      <c r="H73" s="62">
        <f t="shared" si="11"/>
        <v>10.258064516129032</v>
      </c>
      <c r="I73" s="62">
        <f t="shared" si="11"/>
        <v>3.6129032258064515</v>
      </c>
      <c r="J73" s="62">
        <f t="shared" si="2"/>
        <v>30.123778999999999</v>
      </c>
      <c r="K73" s="62">
        <f t="shared" si="9"/>
        <v>15.5993946</v>
      </c>
      <c r="L73" s="62">
        <f t="shared" si="8"/>
        <v>53.378538879999994</v>
      </c>
      <c r="N73" s="60">
        <f t="shared" si="12"/>
        <v>62.523173599999993</v>
      </c>
    </row>
    <row r="74" spans="1:14" x14ac:dyDescent="0.25">
      <c r="A74" s="68">
        <v>43586</v>
      </c>
      <c r="B74" s="62">
        <v>22102.7</v>
      </c>
      <c r="C74" s="62">
        <v>15933</v>
      </c>
      <c r="D74" s="62">
        <f t="shared" si="10"/>
        <v>395.36000000000058</v>
      </c>
      <c r="E74" s="62">
        <f t="shared" si="10"/>
        <v>286</v>
      </c>
      <c r="F74" s="62">
        <f t="shared" si="1"/>
        <v>109.36000000000058</v>
      </c>
      <c r="G74" s="62">
        <f t="shared" si="11"/>
        <v>12.753548387096792</v>
      </c>
      <c r="H74" s="62">
        <f t="shared" si="11"/>
        <v>9.2258064516129039</v>
      </c>
      <c r="I74" s="62">
        <f t="shared" si="11"/>
        <v>3.5277419354838897</v>
      </c>
      <c r="J74" s="62">
        <f t="shared" si="2"/>
        <v>27.697063408000041</v>
      </c>
      <c r="K74" s="62">
        <f t="shared" si="9"/>
        <v>14.0296442</v>
      </c>
      <c r="L74" s="62">
        <f t="shared" si="8"/>
        <v>49.785366086400117</v>
      </c>
      <c r="N74" s="60">
        <f t="shared" si="12"/>
        <v>58.130707608000122</v>
      </c>
    </row>
    <row r="75" spans="1:14" x14ac:dyDescent="0.25">
      <c r="A75" s="68">
        <v>43617</v>
      </c>
      <c r="B75" s="62">
        <v>22736.99</v>
      </c>
      <c r="C75" s="62">
        <v>16475</v>
      </c>
      <c r="D75" s="62">
        <f t="shared" si="10"/>
        <v>634.29000000000087</v>
      </c>
      <c r="E75" s="62">
        <f t="shared" si="10"/>
        <v>542</v>
      </c>
      <c r="F75" s="62">
        <f t="shared" si="1"/>
        <v>92.290000000000873</v>
      </c>
      <c r="G75" s="62">
        <f t="shared" si="11"/>
        <v>20.460967741935512</v>
      </c>
      <c r="H75" s="62">
        <f t="shared" si="11"/>
        <v>17.483870967741936</v>
      </c>
      <c r="I75" s="62">
        <f t="shared" si="11"/>
        <v>2.9770967741935768</v>
      </c>
      <c r="J75" s="62">
        <f t="shared" si="2"/>
        <v>44.435376237000064</v>
      </c>
      <c r="K75" s="62">
        <f t="shared" si="9"/>
        <v>26.587647400000002</v>
      </c>
      <c r="L75" s="62">
        <f t="shared" si="8"/>
        <v>70.661918909600189</v>
      </c>
      <c r="N75" s="60">
        <f t="shared" si="12"/>
        <v>84.866523637000199</v>
      </c>
    </row>
    <row r="76" spans="1:14" ht="14.5" x14ac:dyDescent="0.35">
      <c r="A76" s="68">
        <v>43647</v>
      </c>
      <c r="B76" s="69">
        <v>23292.17</v>
      </c>
      <c r="C76" s="69">
        <v>16932</v>
      </c>
      <c r="D76" s="62">
        <f t="shared" si="10"/>
        <v>555.17999999999665</v>
      </c>
      <c r="E76" s="62">
        <f t="shared" si="10"/>
        <v>457</v>
      </c>
      <c r="F76" s="62">
        <f t="shared" si="1"/>
        <v>98.179999999996653</v>
      </c>
      <c r="G76" s="62">
        <f t="shared" si="11"/>
        <v>17.909032258064407</v>
      </c>
      <c r="H76" s="62">
        <f t="shared" si="11"/>
        <v>14.741935483870968</v>
      </c>
      <c r="I76" s="62">
        <f t="shared" si="11"/>
        <v>3.1670967741934404</v>
      </c>
      <c r="J76" s="62">
        <f t="shared" si="2"/>
        <v>38.893301453999769</v>
      </c>
      <c r="K76" s="62">
        <f t="shared" si="9"/>
        <v>22.4179979</v>
      </c>
      <c r="L76" s="62">
        <f t="shared" si="8"/>
        <v>63.77603948319932</v>
      </c>
      <c r="N76" s="60">
        <f t="shared" si="12"/>
        <v>76.038299353999264</v>
      </c>
    </row>
    <row r="77" spans="1:14" x14ac:dyDescent="0.25">
      <c r="A77" s="68">
        <v>43678</v>
      </c>
      <c r="B77" s="70">
        <v>23774.91</v>
      </c>
      <c r="C77" s="62">
        <v>17337</v>
      </c>
      <c r="D77" s="62">
        <f t="shared" si="10"/>
        <v>482.7400000000016</v>
      </c>
      <c r="E77" s="62">
        <f t="shared" si="10"/>
        <v>405</v>
      </c>
      <c r="F77" s="62">
        <f t="shared" si="1"/>
        <v>77.740000000001601</v>
      </c>
      <c r="G77" s="62">
        <f t="shared" si="11"/>
        <v>15.572258064516181</v>
      </c>
      <c r="H77" s="62">
        <f t="shared" si="11"/>
        <v>13.064516129032258</v>
      </c>
      <c r="I77" s="62">
        <f t="shared" si="11"/>
        <v>2.5077419354839225</v>
      </c>
      <c r="J77" s="62">
        <f t="shared" si="2"/>
        <v>33.818495522000113</v>
      </c>
      <c r="K77" s="62">
        <f t="shared" si="9"/>
        <v>19.867153500000001</v>
      </c>
      <c r="L77" s="62">
        <f t="shared" si="8"/>
        <v>54.609519217600337</v>
      </c>
      <c r="N77" s="60">
        <f t="shared" si="12"/>
        <v>65.346649022000349</v>
      </c>
    </row>
    <row r="78" spans="1:14" x14ac:dyDescent="0.25">
      <c r="A78" s="68">
        <v>43709</v>
      </c>
      <c r="B78" s="62">
        <v>24103.94</v>
      </c>
      <c r="C78" s="62">
        <v>17586</v>
      </c>
      <c r="D78" s="62">
        <f t="shared" si="10"/>
        <v>329.02999999999884</v>
      </c>
      <c r="E78" s="62">
        <f t="shared" si="10"/>
        <v>249</v>
      </c>
      <c r="F78" s="62">
        <f t="shared" si="1"/>
        <v>80.029999999998836</v>
      </c>
      <c r="G78" s="62">
        <f t="shared" si="11"/>
        <v>10.613870967741898</v>
      </c>
      <c r="H78" s="62">
        <f t="shared" si="11"/>
        <v>8.0322580645161299</v>
      </c>
      <c r="I78" s="62">
        <f t="shared" si="11"/>
        <v>2.5816129032257691</v>
      </c>
      <c r="J78" s="62">
        <f t="shared" si="2"/>
        <v>23.050295358999918</v>
      </c>
      <c r="K78" s="62">
        <f t="shared" si="9"/>
        <v>12.2146203</v>
      </c>
      <c r="L78" s="62">
        <f t="shared" si="8"/>
        <v>40.216432527199757</v>
      </c>
      <c r="N78" s="60">
        <f t="shared" si="12"/>
        <v>47.269415658999741</v>
      </c>
    </row>
    <row r="79" spans="1:14" x14ac:dyDescent="0.25">
      <c r="A79" s="68">
        <v>43739</v>
      </c>
      <c r="B79" s="62">
        <v>24332.36</v>
      </c>
      <c r="C79" s="62">
        <v>17730</v>
      </c>
      <c r="D79" s="62">
        <f t="shared" si="10"/>
        <v>228.42000000000189</v>
      </c>
      <c r="E79" s="62">
        <f t="shared" si="10"/>
        <v>144</v>
      </c>
      <c r="F79" s="62">
        <f t="shared" si="1"/>
        <v>84.420000000001892</v>
      </c>
      <c r="G79" s="62">
        <f t="shared" si="11"/>
        <v>7.3683870967742546</v>
      </c>
      <c r="H79" s="62">
        <f t="shared" si="11"/>
        <v>4.645161290322581</v>
      </c>
      <c r="I79" s="62">
        <f t="shared" si="11"/>
        <v>2.7232258064516741</v>
      </c>
      <c r="J79" s="62">
        <f t="shared" ref="J79:J82" si="13">0.0700553*D79</f>
        <v>16.002031626000132</v>
      </c>
      <c r="K79" s="62">
        <f t="shared" si="9"/>
        <v>7.0638768000000001</v>
      </c>
      <c r="L79" s="62">
        <f t="shared" ref="L79:L82" si="14">0.8*(J79+K79)+(0.15*F79)</f>
        <v>31.11572674080039</v>
      </c>
      <c r="N79" s="60">
        <f t="shared" si="12"/>
        <v>35.728908426000416</v>
      </c>
    </row>
    <row r="80" spans="1:14" ht="14.5" x14ac:dyDescent="0.35">
      <c r="A80" s="68">
        <v>43770</v>
      </c>
      <c r="B80" s="62">
        <v>24406.53</v>
      </c>
      <c r="C80" s="69">
        <v>17757</v>
      </c>
      <c r="D80" s="62">
        <f>B80-B79</f>
        <v>74.169999999998254</v>
      </c>
      <c r="E80" s="62">
        <f t="shared" si="10"/>
        <v>27</v>
      </c>
      <c r="F80" s="62">
        <f t="shared" si="1"/>
        <v>47.169999999998254</v>
      </c>
      <c r="G80" s="62">
        <f t="shared" si="11"/>
        <v>2.3925806451612339</v>
      </c>
      <c r="H80" s="62">
        <f t="shared" si="11"/>
        <v>0.87096774193548387</v>
      </c>
      <c r="I80" s="62">
        <f t="shared" si="11"/>
        <v>1.5216129032257502</v>
      </c>
      <c r="J80" s="62">
        <f t="shared" si="13"/>
        <v>5.1960016009998782</v>
      </c>
      <c r="K80" s="62">
        <f t="shared" si="9"/>
        <v>1.3244769000000001</v>
      </c>
      <c r="L80" s="62">
        <f t="shared" si="14"/>
        <v>12.291882800799641</v>
      </c>
      <c r="N80" s="60">
        <f t="shared" si="12"/>
        <v>13.595978500999617</v>
      </c>
    </row>
    <row r="81" spans="1:14" x14ac:dyDescent="0.25">
      <c r="A81" s="68">
        <v>43800</v>
      </c>
      <c r="B81" s="62">
        <v>24604.560000000001</v>
      </c>
      <c r="C81" s="62">
        <v>17774</v>
      </c>
      <c r="D81" s="62">
        <f>B81-B80</f>
        <v>198.03000000000247</v>
      </c>
      <c r="E81" s="62">
        <f t="shared" si="10"/>
        <v>17</v>
      </c>
      <c r="F81" s="62">
        <f t="shared" si="1"/>
        <v>181.03000000000247</v>
      </c>
      <c r="G81" s="62">
        <f t="shared" si="11"/>
        <v>6.3880645161291119</v>
      </c>
      <c r="H81" s="62">
        <f t="shared" si="11"/>
        <v>0.54838709677419351</v>
      </c>
      <c r="I81" s="62">
        <f t="shared" si="11"/>
        <v>5.8396774193549188</v>
      </c>
      <c r="J81" s="62">
        <f t="shared" si="13"/>
        <v>13.873051059000174</v>
      </c>
      <c r="K81" s="62">
        <f t="shared" si="9"/>
        <v>0.8339299</v>
      </c>
      <c r="L81" s="62">
        <f t="shared" si="14"/>
        <v>38.920084767200507</v>
      </c>
      <c r="N81" s="60">
        <f t="shared" si="12"/>
        <v>41.861480959000545</v>
      </c>
    </row>
    <row r="82" spans="1:14" x14ac:dyDescent="0.25">
      <c r="A82" s="68">
        <v>43831</v>
      </c>
      <c r="B82" s="62">
        <v>24545.13</v>
      </c>
      <c r="C82" s="62">
        <v>17800</v>
      </c>
      <c r="D82" s="62">
        <f>B82-B81</f>
        <v>-59.430000000000291</v>
      </c>
      <c r="E82" s="62">
        <f t="shared" si="10"/>
        <v>26</v>
      </c>
      <c r="F82" s="62">
        <f t="shared" si="1"/>
        <v>-85.430000000000291</v>
      </c>
      <c r="G82" s="62">
        <f t="shared" si="11"/>
        <v>-1.9170967741935578</v>
      </c>
      <c r="H82" s="62">
        <f t="shared" si="11"/>
        <v>0.83870967741935487</v>
      </c>
      <c r="I82" s="62">
        <f t="shared" si="11"/>
        <v>-2.7558064516129126</v>
      </c>
      <c r="J82" s="62">
        <f t="shared" si="13"/>
        <v>-4.1633864790000201</v>
      </c>
      <c r="K82" s="62">
        <f t="shared" si="9"/>
        <v>1.2754222</v>
      </c>
      <c r="L82" s="62">
        <f t="shared" si="14"/>
        <v>-15.124871423200059</v>
      </c>
      <c r="N82" s="60">
        <f t="shared" si="12"/>
        <v>-15.702464279000063</v>
      </c>
    </row>
    <row r="83" spans="1:14" x14ac:dyDescent="0.25">
      <c r="A83" s="68">
        <v>43862</v>
      </c>
    </row>
    <row r="84" spans="1:14" x14ac:dyDescent="0.25">
      <c r="A84" s="68">
        <v>43891</v>
      </c>
    </row>
    <row r="85" spans="1:14" x14ac:dyDescent="0.25">
      <c r="A85" s="68">
        <v>43922</v>
      </c>
    </row>
    <row r="86" spans="1:14" x14ac:dyDescent="0.25">
      <c r="A86" s="68">
        <v>43952</v>
      </c>
    </row>
    <row r="87" spans="1:14" x14ac:dyDescent="0.25">
      <c r="A87" s="68">
        <v>43983</v>
      </c>
    </row>
    <row r="88" spans="1:14" x14ac:dyDescent="0.25">
      <c r="A88" s="68">
        <v>44013</v>
      </c>
    </row>
    <row r="89" spans="1:14" x14ac:dyDescent="0.25">
      <c r="A89" s="68">
        <v>44044</v>
      </c>
    </row>
    <row r="90" spans="1:14" x14ac:dyDescent="0.25">
      <c r="A90" s="68">
        <v>44075</v>
      </c>
    </row>
    <row r="91" spans="1:14" x14ac:dyDescent="0.25">
      <c r="A91" s="68">
        <v>44105</v>
      </c>
    </row>
    <row r="92" spans="1:14" x14ac:dyDescent="0.25">
      <c r="A92" s="68">
        <v>44136</v>
      </c>
    </row>
    <row r="93" spans="1:14" x14ac:dyDescent="0.25">
      <c r="A93" s="68">
        <v>44166</v>
      </c>
    </row>
    <row r="94" spans="1:14" x14ac:dyDescent="0.25">
      <c r="A94" s="68">
        <v>44197</v>
      </c>
    </row>
    <row r="95" spans="1:14" x14ac:dyDescent="0.25">
      <c r="A95" s="68">
        <v>44228</v>
      </c>
    </row>
    <row r="96" spans="1:14" x14ac:dyDescent="0.25">
      <c r="A96" s="68">
        <v>44256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42013</vt:lpstr>
      <vt:lpstr>32013</vt:lpstr>
      <vt:lpstr>12013</vt:lpstr>
      <vt:lpstr>22013</vt:lpstr>
      <vt:lpstr>Povinnosti</vt:lpstr>
      <vt:lpstr>Dodavka elektriny do DS</vt:lpstr>
      <vt:lpstr>Prognózy</vt:lpstr>
      <vt:lpstr>Denné záznamy</vt:lpstr>
      <vt:lpstr>Mesiace</vt:lpstr>
      <vt:lpstr>Mesiace korig.</vt:lpstr>
      <vt:lpstr>Sheet1</vt:lpstr>
      <vt:lpstr>22013 (2)</vt:lpstr>
      <vt:lpstr>Roky</vt:lpstr>
      <vt:lpstr>Nove ročné kor.</vt:lpstr>
      <vt:lpstr>Nove ročné nekor.</vt:lpstr>
      <vt:lpstr>MesiaceDodávky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Gabrhel</dc:creator>
  <cp:keywords/>
  <dc:description/>
  <cp:lastModifiedBy>Vladimír Palacka</cp:lastModifiedBy>
  <cp:revision/>
  <dcterms:created xsi:type="dcterms:W3CDTF">2005-02-08T07:55:26Z</dcterms:created>
  <dcterms:modified xsi:type="dcterms:W3CDTF">2020-05-05T17:40:02Z</dcterms:modified>
</cp:coreProperties>
</file>