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ev\2020\Photovoltaics_Power_BI\"/>
    </mc:Choice>
  </mc:AlternateContent>
  <xr:revisionPtr revIDLastSave="0" documentId="13_ncr:1_{9F825363-64DA-4C14-80A9-A59DE38EBB6F}" xr6:coauthVersionLast="44" xr6:coauthVersionMax="44" xr10:uidLastSave="{00000000-0000-0000-0000-000000000000}"/>
  <bookViews>
    <workbookView xWindow="-110" yWindow="-110" windowWidth="19420" windowHeight="10560" activeTab="1" xr2:uid="{F0846DE4-5243-468C-B23C-E79FB8825FDF}"/>
  </bookViews>
  <sheets>
    <sheet name="Fakturácia" sheetId="1" r:id="rId1"/>
    <sheet name="Výnos celk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2" l="1"/>
  <c r="H28" i="2"/>
  <c r="H19" i="2"/>
  <c r="H20" i="2"/>
  <c r="H21" i="2"/>
  <c r="H22" i="2"/>
  <c r="H23" i="2"/>
  <c r="H24" i="2"/>
  <c r="H25" i="2"/>
  <c r="H26" i="2"/>
  <c r="F9" i="2"/>
  <c r="E27" i="2"/>
  <c r="E26" i="2"/>
  <c r="E25" i="2"/>
  <c r="F27" i="2" s="1"/>
  <c r="H27" i="2" s="1"/>
  <c r="E24" i="2"/>
  <c r="E23" i="2"/>
  <c r="E22" i="2"/>
  <c r="F23" i="2" s="1"/>
  <c r="E21" i="2"/>
  <c r="E20" i="2"/>
  <c r="E19" i="2"/>
  <c r="E18" i="2"/>
  <c r="E17" i="2"/>
  <c r="E16" i="2"/>
  <c r="F19" i="2" s="1"/>
  <c r="E15" i="2"/>
  <c r="E14" i="2"/>
  <c r="E13" i="2"/>
  <c r="F15" i="2" s="1"/>
  <c r="E12" i="2"/>
  <c r="E11" i="2"/>
  <c r="E10" i="2"/>
  <c r="E9" i="2"/>
  <c r="E8" i="2"/>
  <c r="E7" i="2"/>
  <c r="E6" i="2"/>
  <c r="E5" i="2"/>
  <c r="F5" i="2" s="1"/>
  <c r="E4" i="2"/>
  <c r="E3" i="2"/>
  <c r="E2" i="2"/>
  <c r="F28" i="2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G27" i="1" l="1"/>
  <c r="H27" i="1" s="1"/>
  <c r="G26" i="1"/>
  <c r="H26" i="1" s="1"/>
  <c r="G25" i="1" l="1"/>
  <c r="H25" i="1" s="1"/>
  <c r="I27" i="1" s="1"/>
  <c r="G24" i="1"/>
  <c r="H24" i="1" s="1"/>
  <c r="J27" i="1" s="1"/>
  <c r="G23" i="1"/>
  <c r="H23" i="1" s="1"/>
  <c r="G22" i="1"/>
  <c r="H22" i="1" s="1"/>
  <c r="G21" i="1"/>
  <c r="H21" i="1" s="1"/>
  <c r="I23" i="1" s="1"/>
  <c r="G20" i="1"/>
  <c r="H20" i="1" s="1"/>
  <c r="J23" i="1" s="1"/>
  <c r="G19" i="1"/>
  <c r="H19" i="1" s="1"/>
  <c r="G18" i="1"/>
  <c r="H18" i="1" s="1"/>
  <c r="G16" i="1"/>
  <c r="H16" i="1" s="1"/>
  <c r="J19" i="1" s="1"/>
  <c r="G17" i="1"/>
  <c r="H17" i="1" s="1"/>
  <c r="G14" i="1"/>
  <c r="H14" i="1" s="1"/>
  <c r="G15" i="1"/>
  <c r="H15" i="1" s="1"/>
  <c r="G13" i="1"/>
  <c r="H13" i="1" s="1"/>
  <c r="I15" i="1" s="1"/>
  <c r="G12" i="1"/>
  <c r="H12" i="1" s="1"/>
  <c r="G11" i="1"/>
  <c r="H11" i="1" s="1"/>
  <c r="J15" i="1" l="1"/>
  <c r="I19" i="1"/>
  <c r="G10" i="1"/>
  <c r="H10" i="1" s="1"/>
  <c r="J11" i="1" s="1"/>
  <c r="G9" i="1"/>
  <c r="H9" i="1" s="1"/>
  <c r="G8" i="1"/>
  <c r="H8" i="1" s="1"/>
  <c r="G7" i="1"/>
  <c r="H7" i="1" s="1"/>
  <c r="J9" i="1" s="1"/>
  <c r="G6" i="1" l="1"/>
  <c r="H6" i="1" s="1"/>
  <c r="I9" i="1" s="1"/>
  <c r="G5" i="1" l="1"/>
  <c r="H5" i="1" s="1"/>
  <c r="G4" i="1"/>
  <c r="H4" i="1" s="1"/>
  <c r="G3" i="1"/>
  <c r="H3" i="1" s="1"/>
  <c r="J5" i="1" l="1"/>
  <c r="J28" i="1" s="1"/>
  <c r="G2" i="1"/>
  <c r="H2" i="1" s="1"/>
  <c r="I5" i="1" s="1"/>
  <c r="I28" i="1" s="1"/>
</calcChain>
</file>

<file path=xl/sharedStrings.xml><?xml version="1.0" encoding="utf-8"?>
<sst xmlns="http://schemas.openxmlformats.org/spreadsheetml/2006/main" count="124" uniqueCount="31">
  <si>
    <t>Číslo faktúry</t>
  </si>
  <si>
    <t xml:space="preserve">Kategoria S/D </t>
  </si>
  <si>
    <t>Poč.stav kWh</t>
  </si>
  <si>
    <t>Konečný stav kWh</t>
  </si>
  <si>
    <t>Vyrobená EE kWh</t>
  </si>
  <si>
    <t>30.6.2013</t>
  </si>
  <si>
    <t>D</t>
  </si>
  <si>
    <t>Fakturované</t>
  </si>
  <si>
    <t>Doplatok/Na Straty EUR/MWh</t>
  </si>
  <si>
    <t>S</t>
  </si>
  <si>
    <t>31.12.2013</t>
  </si>
  <si>
    <t>Dátum odpočtu</t>
  </si>
  <si>
    <t>31.3.2014</t>
  </si>
  <si>
    <t>31.12.2014</t>
  </si>
  <si>
    <t>31.12.2015</t>
  </si>
  <si>
    <t>31.12.2016</t>
  </si>
  <si>
    <t>31.12.2017</t>
  </si>
  <si>
    <t>30.6.2015</t>
  </si>
  <si>
    <t>30.6.2016</t>
  </si>
  <si>
    <t>30.6.2017</t>
  </si>
  <si>
    <t>31.12.2018</t>
  </si>
  <si>
    <t>30.6.2018</t>
  </si>
  <si>
    <t>30.6.2019</t>
  </si>
  <si>
    <t>31.12.2019</t>
  </si>
  <si>
    <t>Doplatok po rokoch</t>
  </si>
  <si>
    <t>Na straty po rokoch</t>
  </si>
  <si>
    <t>Fakturácia po rokoch</t>
  </si>
  <si>
    <t>Ostatna vlastna spotreba</t>
  </si>
  <si>
    <t>Ušetrene  EUR</t>
  </si>
  <si>
    <t>Sadzba za MWh</t>
  </si>
  <si>
    <t>Výnos celkom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</si>
</sst>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d\.m\.yy;@"/>
    <numFmt numFmtId="166" formatCode="#,##0.0000\ [$€-41B]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3">
    <dxf>
      <numFmt numFmtId="166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3075B-304C-48BA-8D7E-51E42BF125F3}" name="Table1" displayName="Table1" ref="A1:K31" totalsRowShown="0" headerRowDxfId="12" dataDxfId="11">
  <autoFilter ref="A1:K31" xr:uid="{B5DBFDCB-994B-4192-819A-09EE4F2FE3FC}"/>
  <tableColumns count="11">
    <tableColumn id="1" xr3:uid="{BEBFEA81-CA75-431B-AF2D-93E48C33A864}" name="Číslo faktúry" dataDxfId="10"/>
    <tableColumn id="2" xr3:uid="{A5C2E5ED-3A5B-4405-A30C-5B3A4A8DDF8B}" name="Dátum odpočtu" dataDxfId="9"/>
    <tableColumn id="3" xr3:uid="{7F2FDB39-CD9A-431B-B7BC-1331D5A736E0}" name="Kategoria S/D " dataDxfId="8"/>
    <tableColumn id="4" xr3:uid="{BC665C27-E80A-4135-B36D-80D4E77D10B9}" name="Doplatok/Na Straty EUR/MWh" dataDxfId="7"/>
    <tableColumn id="5" xr3:uid="{6B04A627-B617-40AE-B7CF-D0D97F7D872B}" name="Poč.stav kWh" dataDxfId="6"/>
    <tableColumn id="6" xr3:uid="{8B6E329F-C5C5-444E-B8D9-143E729AE39D}" name="Konečný stav kWh" dataDxfId="5"/>
    <tableColumn id="7" xr3:uid="{1574BFC6-E023-4152-92F1-07C976E906CE}" name="Vyrobená EE kWh" dataDxfId="4"/>
    <tableColumn id="8" xr3:uid="{DC959DBC-6437-4B01-AE66-19BD02CBCC30}" name="Fakturované" dataDxfId="3"/>
    <tableColumn id="9" xr3:uid="{FFEB13EA-714F-410F-AA1E-668B775F78F4}" name="Doplatok po rokoch" dataDxfId="2"/>
    <tableColumn id="10" xr3:uid="{74F5937F-8AA4-49E2-AFB2-0B8D13B9BF1B}" name="Na straty po rokoch" dataDxfId="1"/>
    <tableColumn id="11" xr3:uid="{80E441A0-9C92-4054-B5DC-47CF29F24193}" name="Fakturácia po rokoch" dataDxfId="0">
      <calculatedColumnFormula>Table1[[#This Row],[Doplatok po rokoch]]+Table1[[#This Row],[Na straty po rokoch]]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23B9-3215-4493-95BB-D63BCC054DBD}">
  <dimension ref="A1:K33"/>
  <sheetViews>
    <sheetView topLeftCell="C16" workbookViewId="0">
      <selection activeCell="K28" sqref="K28"/>
    </sheetView>
  </sheetViews>
  <sheetFormatPr defaultRowHeight="14.5" x14ac:dyDescent="0.35"/>
  <cols>
    <col min="1" max="1" width="13.453125" style="1" customWidth="1"/>
    <col min="2" max="2" width="15.81640625" style="1" customWidth="1"/>
    <col min="3" max="3" width="14.7265625" style="1" customWidth="1"/>
    <col min="4" max="4" width="28" style="1" customWidth="1"/>
    <col min="5" max="5" width="15.453125" style="1" customWidth="1"/>
    <col min="6" max="6" width="17.90625" style="1" customWidth="1"/>
    <col min="7" max="7" width="17.54296875" style="1" customWidth="1"/>
    <col min="8" max="8" width="14.81640625" style="1" customWidth="1"/>
    <col min="9" max="9" width="17.81640625" customWidth="1"/>
    <col min="10" max="10" width="18.6328125" customWidth="1"/>
    <col min="11" max="11" width="22.7265625" customWidth="1"/>
  </cols>
  <sheetData>
    <row r="1" spans="1:11" x14ac:dyDescent="0.35">
      <c r="A1" s="1" t="s">
        <v>0</v>
      </c>
      <c r="B1" s="1" t="s">
        <v>11</v>
      </c>
      <c r="C1" s="1" t="s">
        <v>1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24</v>
      </c>
      <c r="J1" s="1" t="s">
        <v>25</v>
      </c>
      <c r="K1" s="1" t="s">
        <v>26</v>
      </c>
    </row>
    <row r="2" spans="1:11" x14ac:dyDescent="0.35">
      <c r="A2" s="1">
        <v>12013</v>
      </c>
      <c r="B2" s="3" t="s">
        <v>5</v>
      </c>
      <c r="C2" s="1" t="s">
        <v>6</v>
      </c>
      <c r="D2" s="2">
        <v>70.055300000000003</v>
      </c>
      <c r="E2" s="1">
        <v>7</v>
      </c>
      <c r="F2" s="1">
        <v>1204</v>
      </c>
      <c r="G2" s="1">
        <f t="shared" ref="G2:G10" si="0">F2-E2</f>
        <v>1197</v>
      </c>
      <c r="H2" s="4">
        <f t="shared" ref="H2:H7" si="1">G2*D2/1000</f>
        <v>83.85619410000001</v>
      </c>
      <c r="I2" s="1"/>
      <c r="J2" s="1"/>
      <c r="K2" s="4">
        <f>Table1[[#This Row],[Doplatok po rokoch]]+Table1[[#This Row],[Na straty po rokoch]]</f>
        <v>0</v>
      </c>
    </row>
    <row r="3" spans="1:11" x14ac:dyDescent="0.35">
      <c r="A3" s="1">
        <v>22013</v>
      </c>
      <c r="B3" s="3" t="s">
        <v>5</v>
      </c>
      <c r="C3" s="1" t="s">
        <v>9</v>
      </c>
      <c r="D3" s="1">
        <v>49.054699999999997</v>
      </c>
      <c r="E3" s="1">
        <v>5.6</v>
      </c>
      <c r="F3" s="1">
        <v>1204</v>
      </c>
      <c r="G3" s="1">
        <f t="shared" si="0"/>
        <v>1198.4000000000001</v>
      </c>
      <c r="H3" s="4">
        <f t="shared" si="1"/>
        <v>58.787152480000003</v>
      </c>
      <c r="I3" s="1"/>
      <c r="J3" s="1"/>
      <c r="K3" s="4">
        <f>Table1[[#This Row],[Doplatok po rokoch]]+Table1[[#This Row],[Na straty po rokoch]]</f>
        <v>0</v>
      </c>
    </row>
    <row r="4" spans="1:11" x14ac:dyDescent="0.35">
      <c r="A4" s="1">
        <v>32013</v>
      </c>
      <c r="B4" s="1" t="s">
        <v>10</v>
      </c>
      <c r="C4" s="1" t="s">
        <v>9</v>
      </c>
      <c r="D4" s="1">
        <v>49.054699999999997</v>
      </c>
      <c r="E4" s="1">
        <v>1204</v>
      </c>
      <c r="F4" s="1">
        <v>2508</v>
      </c>
      <c r="G4" s="1">
        <f t="shared" si="0"/>
        <v>1304</v>
      </c>
      <c r="H4" s="4">
        <f t="shared" si="1"/>
        <v>63.967328799999997</v>
      </c>
      <c r="I4" s="1"/>
      <c r="J4" s="1"/>
      <c r="K4" s="4">
        <f>Table1[[#This Row],[Doplatok po rokoch]]+Table1[[#This Row],[Na straty po rokoch]]</f>
        <v>0</v>
      </c>
    </row>
    <row r="5" spans="1:11" x14ac:dyDescent="0.35">
      <c r="A5" s="1">
        <v>42013</v>
      </c>
      <c r="B5" s="1" t="s">
        <v>10</v>
      </c>
      <c r="C5" s="1" t="s">
        <v>6</v>
      </c>
      <c r="D5" s="2">
        <v>70.055300000000003</v>
      </c>
      <c r="E5" s="1">
        <v>1204</v>
      </c>
      <c r="F5" s="1">
        <v>3530.17</v>
      </c>
      <c r="G5" s="1">
        <f t="shared" si="0"/>
        <v>2326.17</v>
      </c>
      <c r="H5" s="4">
        <f t="shared" si="1"/>
        <v>162.96053720099999</v>
      </c>
      <c r="I5" s="4">
        <f>H2+Table1[[#This Row],[Fakturované]]</f>
        <v>246.816731301</v>
      </c>
      <c r="J5" s="4">
        <f>H3+H4</f>
        <v>122.75448127999999</v>
      </c>
      <c r="K5" s="4">
        <f>Table1[[#This Row],[Doplatok po rokoch]]+Table1[[#This Row],[Na straty po rokoch]]</f>
        <v>369.571212581</v>
      </c>
    </row>
    <row r="6" spans="1:11" x14ac:dyDescent="0.35">
      <c r="A6" s="1">
        <v>12014</v>
      </c>
      <c r="B6" s="1" t="s">
        <v>12</v>
      </c>
      <c r="C6" s="1" t="s">
        <v>6</v>
      </c>
      <c r="D6" s="1">
        <v>72.297499999999999</v>
      </c>
      <c r="E6" s="1">
        <v>3530.17</v>
      </c>
      <c r="F6" s="1">
        <v>4067.06</v>
      </c>
      <c r="G6" s="1">
        <f t="shared" si="0"/>
        <v>536.88999999999987</v>
      </c>
      <c r="H6" s="4">
        <f t="shared" si="1"/>
        <v>38.815804774999989</v>
      </c>
      <c r="I6" s="1"/>
      <c r="J6" s="1"/>
      <c r="K6" s="4">
        <f>Table1[[#This Row],[Doplatok po rokoch]]+Table1[[#This Row],[Na straty po rokoch]]</f>
        <v>0</v>
      </c>
    </row>
    <row r="7" spans="1:11" x14ac:dyDescent="0.35">
      <c r="A7" s="1">
        <v>22014</v>
      </c>
      <c r="B7" s="1" t="s">
        <v>12</v>
      </c>
      <c r="C7" s="1" t="s">
        <v>9</v>
      </c>
      <c r="D7" s="1">
        <v>46.8125</v>
      </c>
      <c r="E7" s="1">
        <v>2508</v>
      </c>
      <c r="F7" s="1">
        <v>2812</v>
      </c>
      <c r="G7" s="1">
        <f t="shared" si="0"/>
        <v>304</v>
      </c>
      <c r="H7" s="4">
        <f t="shared" si="1"/>
        <v>14.231</v>
      </c>
      <c r="I7" s="1"/>
      <c r="J7" s="1"/>
      <c r="K7" s="4">
        <f>Table1[[#This Row],[Doplatok po rokoch]]+Table1[[#This Row],[Na straty po rokoch]]</f>
        <v>0</v>
      </c>
    </row>
    <row r="8" spans="1:11" x14ac:dyDescent="0.35">
      <c r="A8" s="1">
        <v>32014</v>
      </c>
      <c r="B8" s="1" t="s">
        <v>13</v>
      </c>
      <c r="C8" s="1" t="s">
        <v>6</v>
      </c>
      <c r="D8" s="1">
        <v>72.297499999999999</v>
      </c>
      <c r="E8" s="1">
        <v>4067.06</v>
      </c>
      <c r="F8" s="1">
        <v>7026.04</v>
      </c>
      <c r="G8" s="1">
        <f t="shared" si="0"/>
        <v>2958.98</v>
      </c>
      <c r="H8" s="4">
        <f t="shared" ref="H8:H9" si="2">G8*D8/1000</f>
        <v>213.92685655</v>
      </c>
      <c r="I8" s="1"/>
      <c r="J8" s="1"/>
      <c r="K8" s="4">
        <f>Table1[[#This Row],[Doplatok po rokoch]]+Table1[[#This Row],[Na straty po rokoch]]</f>
        <v>0</v>
      </c>
    </row>
    <row r="9" spans="1:11" x14ac:dyDescent="0.35">
      <c r="A9" s="1">
        <v>42014</v>
      </c>
      <c r="B9" s="1" t="s">
        <v>13</v>
      </c>
      <c r="C9" s="1" t="s">
        <v>9</v>
      </c>
      <c r="D9" s="1">
        <v>46.8125</v>
      </c>
      <c r="E9" s="1">
        <v>2812</v>
      </c>
      <c r="F9" s="1">
        <v>4959</v>
      </c>
      <c r="G9" s="1">
        <f t="shared" si="0"/>
        <v>2147</v>
      </c>
      <c r="H9" s="4">
        <f t="shared" si="2"/>
        <v>100.5064375</v>
      </c>
      <c r="I9" s="4">
        <f>H6+H8</f>
        <v>252.74266132499997</v>
      </c>
      <c r="J9" s="4">
        <f>H7+Table1[[#This Row],[Fakturované]]</f>
        <v>114.7374375</v>
      </c>
      <c r="K9" s="4">
        <f>Table1[[#This Row],[Doplatok po rokoch]]+Table1[[#This Row],[Na straty po rokoch]]</f>
        <v>367.48009882499997</v>
      </c>
    </row>
    <row r="10" spans="1:11" x14ac:dyDescent="0.35">
      <c r="A10" s="1">
        <v>12015</v>
      </c>
      <c r="B10" s="1" t="s">
        <v>17</v>
      </c>
      <c r="C10" s="1" t="s">
        <v>9</v>
      </c>
      <c r="D10" s="1">
        <v>34.61</v>
      </c>
      <c r="E10" s="1">
        <v>4959</v>
      </c>
      <c r="F10" s="1">
        <v>6205</v>
      </c>
      <c r="G10" s="1">
        <f t="shared" si="0"/>
        <v>1246</v>
      </c>
      <c r="H10" s="4">
        <f t="shared" ref="H10:H27" si="3">G10*D10/1000</f>
        <v>43.12406</v>
      </c>
      <c r="I10" s="1"/>
      <c r="J10" s="1"/>
      <c r="K10" s="4">
        <f>Table1[[#This Row],[Doplatok po rokoch]]+Table1[[#This Row],[Na straty po rokoch]]</f>
        <v>0</v>
      </c>
    </row>
    <row r="11" spans="1:11" x14ac:dyDescent="0.35">
      <c r="A11" s="1">
        <v>22015</v>
      </c>
      <c r="B11" s="1" t="s">
        <v>14</v>
      </c>
      <c r="C11" s="1" t="s">
        <v>9</v>
      </c>
      <c r="D11" s="1">
        <v>34.61</v>
      </c>
      <c r="E11" s="1">
        <v>6205</v>
      </c>
      <c r="F11" s="1">
        <v>7427</v>
      </c>
      <c r="G11" s="1">
        <f t="shared" ref="G11:G27" si="4">F11-E11</f>
        <v>1222</v>
      </c>
      <c r="H11" s="4">
        <f t="shared" si="3"/>
        <v>42.293419999999998</v>
      </c>
      <c r="I11" s="1">
        <v>0</v>
      </c>
      <c r="J11" s="4">
        <f>H10+Table1[[#This Row],[Fakturované]]</f>
        <v>85.417479999999998</v>
      </c>
      <c r="K11" s="4">
        <f>Table1[[#This Row],[Doplatok po rokoch]]+Table1[[#This Row],[Na straty po rokoch]]</f>
        <v>85.417479999999998</v>
      </c>
    </row>
    <row r="12" spans="1:11" x14ac:dyDescent="0.35">
      <c r="A12" s="1">
        <v>12016</v>
      </c>
      <c r="B12" s="1" t="s">
        <v>18</v>
      </c>
      <c r="C12" s="1" t="s">
        <v>9</v>
      </c>
      <c r="D12" s="1">
        <v>33.851999999999997</v>
      </c>
      <c r="E12" s="1">
        <v>7427</v>
      </c>
      <c r="F12" s="1">
        <v>8636</v>
      </c>
      <c r="G12" s="1">
        <f t="shared" si="4"/>
        <v>1209</v>
      </c>
      <c r="H12" s="4">
        <f t="shared" si="3"/>
        <v>40.927067999999998</v>
      </c>
      <c r="I12" s="1"/>
      <c r="J12" s="1"/>
      <c r="K12" s="4">
        <f>Table1[[#This Row],[Doplatok po rokoch]]+Table1[[#This Row],[Na straty po rokoch]]</f>
        <v>0</v>
      </c>
    </row>
    <row r="13" spans="1:11" x14ac:dyDescent="0.35">
      <c r="A13" s="1">
        <v>22016</v>
      </c>
      <c r="B13" s="1" t="s">
        <v>18</v>
      </c>
      <c r="C13" s="1" t="s">
        <v>6</v>
      </c>
      <c r="D13" s="2">
        <v>85.257999999999996</v>
      </c>
      <c r="E13" s="1">
        <v>10359</v>
      </c>
      <c r="F13" s="1">
        <v>12081</v>
      </c>
      <c r="G13" s="1">
        <f t="shared" si="4"/>
        <v>1722</v>
      </c>
      <c r="H13" s="4">
        <f t="shared" si="3"/>
        <v>146.81427599999998</v>
      </c>
      <c r="I13" s="1"/>
      <c r="J13" s="1"/>
      <c r="K13" s="4">
        <f>Table1[[#This Row],[Doplatok po rokoch]]+Table1[[#This Row],[Na straty po rokoch]]</f>
        <v>0</v>
      </c>
    </row>
    <row r="14" spans="1:11" x14ac:dyDescent="0.35">
      <c r="A14" s="1">
        <v>32016</v>
      </c>
      <c r="B14" s="1" t="s">
        <v>15</v>
      </c>
      <c r="C14" s="1" t="s">
        <v>9</v>
      </c>
      <c r="D14" s="1">
        <v>33.851999999999997</v>
      </c>
      <c r="E14" s="1">
        <v>8636</v>
      </c>
      <c r="F14" s="1">
        <v>9713</v>
      </c>
      <c r="G14" s="1">
        <f t="shared" si="4"/>
        <v>1077</v>
      </c>
      <c r="H14" s="4">
        <f t="shared" si="3"/>
        <v>36.458604000000001</v>
      </c>
      <c r="I14" s="1"/>
      <c r="J14" s="1"/>
      <c r="K14" s="4">
        <f>Table1[[#This Row],[Doplatok po rokoch]]+Table1[[#This Row],[Na straty po rokoch]]</f>
        <v>0</v>
      </c>
    </row>
    <row r="15" spans="1:11" x14ac:dyDescent="0.35">
      <c r="A15" s="1">
        <v>42016</v>
      </c>
      <c r="B15" s="1" t="s">
        <v>15</v>
      </c>
      <c r="C15" s="1" t="s">
        <v>6</v>
      </c>
      <c r="D15" s="2">
        <v>85.257999999999996</v>
      </c>
      <c r="E15" s="1">
        <v>12081</v>
      </c>
      <c r="F15" s="1">
        <v>13599</v>
      </c>
      <c r="G15" s="1">
        <f t="shared" si="4"/>
        <v>1518</v>
      </c>
      <c r="H15" s="4">
        <f t="shared" si="3"/>
        <v>129.42164399999999</v>
      </c>
      <c r="I15" s="4">
        <f>H13+Table1[[#This Row],[Fakturované]]</f>
        <v>276.23591999999996</v>
      </c>
      <c r="J15" s="4">
        <f>H14+H12</f>
        <v>77.385672</v>
      </c>
      <c r="K15" s="4">
        <f>Table1[[#This Row],[Doplatok po rokoch]]+Table1[[#This Row],[Na straty po rokoch]]</f>
        <v>353.62159199999996</v>
      </c>
    </row>
    <row r="16" spans="1:11" x14ac:dyDescent="0.35">
      <c r="A16" s="1">
        <v>12017</v>
      </c>
      <c r="B16" s="1" t="s">
        <v>19</v>
      </c>
      <c r="C16" s="1" t="s">
        <v>9</v>
      </c>
      <c r="D16" s="2">
        <v>26.933900000000001</v>
      </c>
      <c r="E16" s="1">
        <v>9713</v>
      </c>
      <c r="F16" s="1">
        <v>10982</v>
      </c>
      <c r="G16" s="1">
        <f t="shared" si="4"/>
        <v>1269</v>
      </c>
      <c r="H16" s="4">
        <f t="shared" si="3"/>
        <v>34.179119100000001</v>
      </c>
      <c r="I16" s="1"/>
      <c r="J16" s="1"/>
      <c r="K16" s="4">
        <f>Table1[[#This Row],[Doplatok po rokoch]]+Table1[[#This Row],[Na straty po rokoch]]</f>
        <v>0</v>
      </c>
    </row>
    <row r="17" spans="1:11" x14ac:dyDescent="0.35">
      <c r="A17" s="1">
        <v>22017</v>
      </c>
      <c r="B17" s="1" t="s">
        <v>19</v>
      </c>
      <c r="C17" s="1" t="s">
        <v>6</v>
      </c>
      <c r="D17" s="1">
        <v>92.176100000000005</v>
      </c>
      <c r="E17" s="1">
        <v>13599</v>
      </c>
      <c r="F17" s="1">
        <v>15354</v>
      </c>
      <c r="G17" s="1">
        <f t="shared" si="4"/>
        <v>1755</v>
      </c>
      <c r="H17" s="4">
        <f t="shared" si="3"/>
        <v>161.76905550000001</v>
      </c>
      <c r="I17" s="1"/>
      <c r="J17" s="1"/>
      <c r="K17" s="4">
        <f>Table1[[#This Row],[Doplatok po rokoch]]+Table1[[#This Row],[Na straty po rokoch]]</f>
        <v>0</v>
      </c>
    </row>
    <row r="18" spans="1:11" x14ac:dyDescent="0.35">
      <c r="A18" s="1">
        <v>32017</v>
      </c>
      <c r="B18" s="1" t="s">
        <v>16</v>
      </c>
      <c r="C18" s="1" t="s">
        <v>6</v>
      </c>
      <c r="D18" s="1">
        <v>92.176100000000005</v>
      </c>
      <c r="E18" s="1">
        <v>15354</v>
      </c>
      <c r="F18" s="1">
        <v>16924</v>
      </c>
      <c r="G18" s="1">
        <f t="shared" si="4"/>
        <v>1570</v>
      </c>
      <c r="H18" s="4">
        <f t="shared" si="3"/>
        <v>144.71647700000003</v>
      </c>
      <c r="I18" s="1"/>
      <c r="J18" s="1"/>
      <c r="K18" s="4">
        <f>Table1[[#This Row],[Doplatok po rokoch]]+Table1[[#This Row],[Na straty po rokoch]]</f>
        <v>0</v>
      </c>
    </row>
    <row r="19" spans="1:11" x14ac:dyDescent="0.35">
      <c r="A19" s="1">
        <v>42017</v>
      </c>
      <c r="B19" s="1" t="s">
        <v>16</v>
      </c>
      <c r="C19" s="1" t="s">
        <v>9</v>
      </c>
      <c r="D19" s="2">
        <v>26.933900000000001</v>
      </c>
      <c r="E19" s="1">
        <v>10982</v>
      </c>
      <c r="F19" s="1">
        <v>12128</v>
      </c>
      <c r="G19" s="1">
        <f t="shared" si="4"/>
        <v>1146</v>
      </c>
      <c r="H19" s="4">
        <f t="shared" si="3"/>
        <v>30.866249400000001</v>
      </c>
      <c r="I19" s="4">
        <f>H17+H18</f>
        <v>306.48553250000003</v>
      </c>
      <c r="J19" s="4">
        <f>H16+Table1[[#This Row],[Fakturované]]</f>
        <v>65.045368499999995</v>
      </c>
      <c r="K19" s="4">
        <f>Table1[[#This Row],[Doplatok po rokoch]]+Table1[[#This Row],[Na straty po rokoch]]</f>
        <v>371.53090100000003</v>
      </c>
    </row>
    <row r="20" spans="1:11" x14ac:dyDescent="0.35">
      <c r="A20" s="1">
        <v>12018</v>
      </c>
      <c r="B20" s="1" t="s">
        <v>21</v>
      </c>
      <c r="C20" s="1" t="s">
        <v>9</v>
      </c>
      <c r="D20" s="1">
        <v>31.772300000000001</v>
      </c>
      <c r="E20" s="1">
        <v>12128</v>
      </c>
      <c r="F20" s="1">
        <v>13608</v>
      </c>
      <c r="G20" s="1">
        <f t="shared" si="4"/>
        <v>1480</v>
      </c>
      <c r="H20" s="4">
        <f t="shared" si="3"/>
        <v>47.023004</v>
      </c>
      <c r="I20" s="1"/>
      <c r="J20" s="1"/>
      <c r="K20" s="4">
        <f>Table1[[#This Row],[Doplatok po rokoch]]+Table1[[#This Row],[Na straty po rokoch]]</f>
        <v>0</v>
      </c>
    </row>
    <row r="21" spans="1:11" x14ac:dyDescent="0.35">
      <c r="A21" s="1">
        <v>22018</v>
      </c>
      <c r="B21" s="1" t="s">
        <v>21</v>
      </c>
      <c r="C21" s="1" t="s">
        <v>6</v>
      </c>
      <c r="D21" s="1">
        <v>87.337699999999998</v>
      </c>
      <c r="E21" s="1">
        <v>16924</v>
      </c>
      <c r="F21" s="1">
        <v>18908</v>
      </c>
      <c r="G21" s="1">
        <f t="shared" si="4"/>
        <v>1984</v>
      </c>
      <c r="H21" s="4">
        <f t="shared" si="3"/>
        <v>173.27799679999998</v>
      </c>
      <c r="I21" s="1"/>
      <c r="J21" s="1"/>
      <c r="K21" s="4">
        <f>Table1[[#This Row],[Doplatok po rokoch]]+Table1[[#This Row],[Na straty po rokoch]]</f>
        <v>0</v>
      </c>
    </row>
    <row r="22" spans="1:11" x14ac:dyDescent="0.35">
      <c r="A22" s="1">
        <v>32018</v>
      </c>
      <c r="B22" s="1" t="s">
        <v>20</v>
      </c>
      <c r="C22" s="1" t="s">
        <v>6</v>
      </c>
      <c r="D22" s="1">
        <v>87.337699999999998</v>
      </c>
      <c r="E22" s="1">
        <v>18908</v>
      </c>
      <c r="F22" s="1">
        <v>20752</v>
      </c>
      <c r="G22" s="1">
        <f t="shared" si="4"/>
        <v>1844</v>
      </c>
      <c r="H22" s="4">
        <f t="shared" si="3"/>
        <v>161.0507188</v>
      </c>
      <c r="I22" s="1"/>
      <c r="J22" s="1"/>
      <c r="K22" s="4">
        <f>Table1[[#This Row],[Doplatok po rokoch]]+Table1[[#This Row],[Na straty po rokoch]]</f>
        <v>0</v>
      </c>
    </row>
    <row r="23" spans="1:11" x14ac:dyDescent="0.35">
      <c r="A23" s="1">
        <v>42018</v>
      </c>
      <c r="B23" s="1" t="s">
        <v>20</v>
      </c>
      <c r="C23" s="1" t="s">
        <v>9</v>
      </c>
      <c r="D23" s="1">
        <v>31.772300000000001</v>
      </c>
      <c r="E23" s="1">
        <v>13608</v>
      </c>
      <c r="F23" s="1">
        <v>15018</v>
      </c>
      <c r="G23" s="1">
        <f t="shared" si="4"/>
        <v>1410</v>
      </c>
      <c r="H23" s="4">
        <f t="shared" si="3"/>
        <v>44.798943000000001</v>
      </c>
      <c r="I23" s="4">
        <f>H21+H22</f>
        <v>334.32871560000001</v>
      </c>
      <c r="J23" s="4">
        <f>H20+Table1[[#This Row],[Fakturované]]</f>
        <v>91.821946999999994</v>
      </c>
      <c r="K23" s="4">
        <f>Table1[[#This Row],[Doplatok po rokoch]]+Table1[[#This Row],[Na straty po rokoch]]</f>
        <v>426.15066260000003</v>
      </c>
    </row>
    <row r="24" spans="1:11" x14ac:dyDescent="0.35">
      <c r="A24" s="1">
        <v>12019</v>
      </c>
      <c r="B24" s="1" t="s">
        <v>22</v>
      </c>
      <c r="C24" s="1" t="s">
        <v>9</v>
      </c>
      <c r="D24" s="5">
        <v>40.49</v>
      </c>
      <c r="E24" s="1">
        <v>15018</v>
      </c>
      <c r="F24" s="1">
        <v>16475</v>
      </c>
      <c r="G24" s="1">
        <f t="shared" si="4"/>
        <v>1457</v>
      </c>
      <c r="H24" s="4">
        <f t="shared" si="3"/>
        <v>58.993929999999999</v>
      </c>
      <c r="I24" s="1"/>
      <c r="J24" s="1"/>
      <c r="K24" s="4">
        <f>Table1[[#This Row],[Doplatok po rokoch]]+Table1[[#This Row],[Na straty po rokoch]]</f>
        <v>0</v>
      </c>
    </row>
    <row r="25" spans="1:11" x14ac:dyDescent="0.35">
      <c r="A25" s="1">
        <v>22019</v>
      </c>
      <c r="B25" s="1" t="s">
        <v>22</v>
      </c>
      <c r="C25" s="1" t="s">
        <v>6</v>
      </c>
      <c r="D25" s="5">
        <v>78.62</v>
      </c>
      <c r="E25" s="1">
        <v>20752</v>
      </c>
      <c r="F25" s="1">
        <v>22737</v>
      </c>
      <c r="G25" s="1">
        <f t="shared" si="4"/>
        <v>1985</v>
      </c>
      <c r="H25" s="4">
        <f t="shared" si="3"/>
        <v>156.06070000000003</v>
      </c>
      <c r="I25" s="1"/>
      <c r="J25" s="1"/>
      <c r="K25" s="4">
        <f>Table1[[#This Row],[Doplatok po rokoch]]+Table1[[#This Row],[Na straty po rokoch]]</f>
        <v>0</v>
      </c>
    </row>
    <row r="26" spans="1:11" x14ac:dyDescent="0.35">
      <c r="A26" s="1">
        <v>32019</v>
      </c>
      <c r="B26" s="1" t="s">
        <v>23</v>
      </c>
      <c r="C26" s="1" t="s">
        <v>9</v>
      </c>
      <c r="D26" s="5">
        <v>40.49</v>
      </c>
      <c r="E26" s="1">
        <v>16475</v>
      </c>
      <c r="F26" s="1">
        <v>17774</v>
      </c>
      <c r="G26" s="1">
        <f t="shared" si="4"/>
        <v>1299</v>
      </c>
      <c r="H26" s="4">
        <f t="shared" si="3"/>
        <v>52.596510000000002</v>
      </c>
      <c r="I26" s="1"/>
      <c r="J26" s="1"/>
      <c r="K26" s="4">
        <f>Table1[[#This Row],[Doplatok po rokoch]]+Table1[[#This Row],[Na straty po rokoch]]</f>
        <v>0</v>
      </c>
    </row>
    <row r="27" spans="1:11" x14ac:dyDescent="0.35">
      <c r="A27" s="1">
        <v>42019</v>
      </c>
      <c r="B27" s="1" t="s">
        <v>23</v>
      </c>
      <c r="C27" s="1" t="s">
        <v>6</v>
      </c>
      <c r="D27" s="5">
        <v>78.62</v>
      </c>
      <c r="E27" s="1">
        <v>22737</v>
      </c>
      <c r="F27" s="1">
        <v>24605</v>
      </c>
      <c r="G27" s="1">
        <f t="shared" si="4"/>
        <v>1868</v>
      </c>
      <c r="H27" s="4">
        <f t="shared" si="3"/>
        <v>146.86216000000002</v>
      </c>
      <c r="I27" s="4">
        <f>H25+Table1[[#This Row],[Fakturované]]</f>
        <v>302.92286000000001</v>
      </c>
      <c r="J27" s="4">
        <f>H24+H26</f>
        <v>111.59044</v>
      </c>
      <c r="K27" s="4">
        <f>Table1[[#This Row],[Doplatok po rokoch]]+Table1[[#This Row],[Na straty po rokoch]]</f>
        <v>414.51330000000002</v>
      </c>
    </row>
    <row r="28" spans="1:11" x14ac:dyDescent="0.35">
      <c r="A28" s="1">
        <v>12020</v>
      </c>
      <c r="H28" s="4"/>
      <c r="I28" s="6">
        <f>SUBTOTAL(109,I2:I27)</f>
        <v>1719.5324207260001</v>
      </c>
      <c r="J28" s="6">
        <f>SUBTOTAL(109,J2:J27)</f>
        <v>668.75282627999991</v>
      </c>
      <c r="K28" s="7">
        <f>Table1[[#This Row],[Doplatok po rokoch]]+Table1[[#This Row],[Na straty po rokoch]]</f>
        <v>2388.2852470059997</v>
      </c>
    </row>
    <row r="29" spans="1:11" x14ac:dyDescent="0.35">
      <c r="A29" s="1">
        <v>22020</v>
      </c>
      <c r="H29" s="4"/>
      <c r="I29" s="1"/>
      <c r="J29" s="1"/>
      <c r="K29" s="4"/>
    </row>
    <row r="30" spans="1:11" x14ac:dyDescent="0.35">
      <c r="A30" s="1">
        <v>12021</v>
      </c>
      <c r="H30" s="4"/>
      <c r="I30" s="1"/>
      <c r="J30" s="1"/>
      <c r="K30" s="4"/>
    </row>
    <row r="31" spans="1:11" x14ac:dyDescent="0.35">
      <c r="A31" s="1">
        <v>22021</v>
      </c>
      <c r="H31" s="4"/>
      <c r="I31" s="1"/>
      <c r="J31" s="1"/>
      <c r="K31" s="4"/>
    </row>
    <row r="32" spans="1:11" x14ac:dyDescent="0.35">
      <c r="H32" s="4"/>
    </row>
    <row r="33" spans="8:8" x14ac:dyDescent="0.35">
      <c r="H33" s="4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5B55-B711-4851-95B5-BD9FDFFB723E}">
  <dimension ref="A1:J28"/>
  <sheetViews>
    <sheetView tabSelected="1" topLeftCell="A16" workbookViewId="0">
      <selection activeCell="E31" sqref="E31"/>
    </sheetView>
  </sheetViews>
  <sheetFormatPr defaultRowHeight="14.5" x14ac:dyDescent="0.35"/>
  <cols>
    <col min="1" max="1" width="15.81640625" style="1" customWidth="1"/>
    <col min="2" max="2" width="14.7265625" style="1" customWidth="1"/>
    <col min="3" max="3" width="15.453125" style="1" customWidth="1"/>
    <col min="4" max="4" width="17.90625" style="1" customWidth="1"/>
    <col min="5" max="5" width="17.54296875" style="1" customWidth="1"/>
    <col min="6" max="6" width="20.81640625" customWidth="1"/>
    <col min="7" max="7" width="20.6328125" customWidth="1"/>
    <col min="8" max="8" width="12.36328125" customWidth="1"/>
    <col min="10" max="10" width="13.1796875" customWidth="1"/>
  </cols>
  <sheetData>
    <row r="1" spans="1:10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29</v>
      </c>
      <c r="H1" s="1" t="s">
        <v>28</v>
      </c>
      <c r="J1" s="1" t="s">
        <v>30</v>
      </c>
    </row>
    <row r="2" spans="1:10" x14ac:dyDescent="0.35">
      <c r="A2" s="3" t="s">
        <v>5</v>
      </c>
      <c r="B2" s="1" t="s">
        <v>6</v>
      </c>
      <c r="C2" s="1">
        <v>7</v>
      </c>
      <c r="D2" s="1">
        <v>1204</v>
      </c>
      <c r="E2" s="1">
        <f t="shared" ref="E2:E27" si="0">D2-C2</f>
        <v>1197</v>
      </c>
    </row>
    <row r="3" spans="1:10" x14ac:dyDescent="0.35">
      <c r="A3" s="3" t="s">
        <v>5</v>
      </c>
      <c r="B3" s="1" t="s">
        <v>9</v>
      </c>
      <c r="C3" s="1">
        <v>5.6</v>
      </c>
      <c r="D3" s="1">
        <v>1204</v>
      </c>
      <c r="E3" s="1">
        <f t="shared" si="0"/>
        <v>1198.4000000000001</v>
      </c>
    </row>
    <row r="4" spans="1:10" x14ac:dyDescent="0.35">
      <c r="A4" s="1" t="s">
        <v>10</v>
      </c>
      <c r="B4" s="1" t="s">
        <v>9</v>
      </c>
      <c r="C4" s="1">
        <v>1204</v>
      </c>
      <c r="D4" s="1">
        <v>2508</v>
      </c>
      <c r="E4" s="1">
        <f t="shared" si="0"/>
        <v>1304</v>
      </c>
    </row>
    <row r="5" spans="1:10" x14ac:dyDescent="0.35">
      <c r="A5" s="1" t="s">
        <v>10</v>
      </c>
      <c r="B5" s="1" t="s">
        <v>6</v>
      </c>
      <c r="C5" s="1">
        <v>1204</v>
      </c>
      <c r="D5" s="1">
        <v>3530.17</v>
      </c>
      <c r="E5" s="1">
        <f t="shared" si="0"/>
        <v>2326.17</v>
      </c>
      <c r="F5">
        <f>E2+E5-E3-E4</f>
        <v>1020.77</v>
      </c>
      <c r="H5">
        <v>109.33995800000001</v>
      </c>
    </row>
    <row r="6" spans="1:10" x14ac:dyDescent="0.35">
      <c r="A6" s="1" t="s">
        <v>12</v>
      </c>
      <c r="B6" s="1" t="s">
        <v>6</v>
      </c>
      <c r="C6" s="1">
        <v>3530.17</v>
      </c>
      <c r="D6" s="1">
        <v>4067.06</v>
      </c>
      <c r="E6" s="1">
        <f t="shared" si="0"/>
        <v>536.88999999999987</v>
      </c>
    </row>
    <row r="7" spans="1:10" x14ac:dyDescent="0.35">
      <c r="A7" s="1" t="s">
        <v>12</v>
      </c>
      <c r="B7" s="1" t="s">
        <v>9</v>
      </c>
      <c r="C7" s="1">
        <v>2508</v>
      </c>
      <c r="D7" s="1">
        <v>2812</v>
      </c>
      <c r="E7" s="1">
        <f t="shared" si="0"/>
        <v>304</v>
      </c>
    </row>
    <row r="8" spans="1:10" x14ac:dyDescent="0.35">
      <c r="A8" s="1" t="s">
        <v>13</v>
      </c>
      <c r="B8" s="1" t="s">
        <v>6</v>
      </c>
      <c r="C8" s="1">
        <v>4067.06</v>
      </c>
      <c r="D8" s="1">
        <v>7026.04</v>
      </c>
      <c r="E8" s="1">
        <f t="shared" si="0"/>
        <v>2958.98</v>
      </c>
    </row>
    <row r="9" spans="1:10" x14ac:dyDescent="0.35">
      <c r="A9" s="1" t="s">
        <v>13</v>
      </c>
      <c r="B9" s="1" t="s">
        <v>9</v>
      </c>
      <c r="C9" s="1">
        <v>2812</v>
      </c>
      <c r="D9" s="1">
        <v>4959</v>
      </c>
      <c r="E9" s="1">
        <f t="shared" si="0"/>
        <v>2147</v>
      </c>
      <c r="F9">
        <f>E6+E8-E7-E9</f>
        <v>1044.8699999999999</v>
      </c>
      <c r="H9">
        <v>109.33995800000001</v>
      </c>
    </row>
    <row r="10" spans="1:10" x14ac:dyDescent="0.35">
      <c r="A10" s="1" t="s">
        <v>17</v>
      </c>
      <c r="B10" s="1" t="s">
        <v>9</v>
      </c>
      <c r="C10" s="1">
        <v>4959</v>
      </c>
      <c r="D10" s="1">
        <v>6205</v>
      </c>
      <c r="E10" s="1">
        <f t="shared" si="0"/>
        <v>1246</v>
      </c>
    </row>
    <row r="11" spans="1:10" x14ac:dyDescent="0.35">
      <c r="A11" s="1" t="s">
        <v>14</v>
      </c>
      <c r="B11" s="1" t="s">
        <v>9</v>
      </c>
      <c r="C11" s="1">
        <v>6205</v>
      </c>
      <c r="D11" s="1">
        <v>7427</v>
      </c>
      <c r="E11" s="1">
        <f t="shared" si="0"/>
        <v>1222</v>
      </c>
      <c r="H11">
        <v>109.33995800000001</v>
      </c>
    </row>
    <row r="12" spans="1:10" x14ac:dyDescent="0.35">
      <c r="A12" s="1" t="s">
        <v>18</v>
      </c>
      <c r="B12" s="1" t="s">
        <v>9</v>
      </c>
      <c r="C12" s="1">
        <v>7427</v>
      </c>
      <c r="D12" s="1">
        <v>8636</v>
      </c>
      <c r="E12" s="1">
        <f t="shared" si="0"/>
        <v>1209</v>
      </c>
    </row>
    <row r="13" spans="1:10" x14ac:dyDescent="0.35">
      <c r="A13" s="1" t="s">
        <v>18</v>
      </c>
      <c r="B13" s="1" t="s">
        <v>6</v>
      </c>
      <c r="C13" s="1">
        <v>10359</v>
      </c>
      <c r="D13" s="1">
        <v>12081</v>
      </c>
      <c r="E13" s="1">
        <f t="shared" si="0"/>
        <v>1722</v>
      </c>
    </row>
    <row r="14" spans="1:10" x14ac:dyDescent="0.35">
      <c r="A14" s="1" t="s">
        <v>15</v>
      </c>
      <c r="B14" s="1" t="s">
        <v>9</v>
      </c>
      <c r="C14" s="1">
        <v>8636</v>
      </c>
      <c r="D14" s="1">
        <v>9713</v>
      </c>
      <c r="E14" s="1">
        <f t="shared" si="0"/>
        <v>1077</v>
      </c>
    </row>
    <row r="15" spans="1:10" x14ac:dyDescent="0.35">
      <c r="A15" s="1" t="s">
        <v>15</v>
      </c>
      <c r="B15" s="1" t="s">
        <v>6</v>
      </c>
      <c r="C15" s="1">
        <v>12081</v>
      </c>
      <c r="D15" s="1">
        <v>13599</v>
      </c>
      <c r="E15" s="1">
        <f t="shared" si="0"/>
        <v>1518</v>
      </c>
      <c r="F15">
        <f>E15+E13-E14-E16</f>
        <v>894</v>
      </c>
      <c r="H15">
        <v>109.33995800000001</v>
      </c>
    </row>
    <row r="16" spans="1:10" x14ac:dyDescent="0.35">
      <c r="A16" s="1" t="s">
        <v>19</v>
      </c>
      <c r="B16" s="1" t="s">
        <v>9</v>
      </c>
      <c r="C16" s="1">
        <v>9713</v>
      </c>
      <c r="D16" s="1">
        <v>10982</v>
      </c>
      <c r="E16" s="1">
        <f t="shared" si="0"/>
        <v>1269</v>
      </c>
    </row>
    <row r="17" spans="1:10" x14ac:dyDescent="0.35">
      <c r="A17" s="1" t="s">
        <v>19</v>
      </c>
      <c r="B17" s="1" t="s">
        <v>6</v>
      </c>
      <c r="C17" s="1">
        <v>13599</v>
      </c>
      <c r="D17" s="1">
        <v>15354</v>
      </c>
      <c r="E17" s="1">
        <f t="shared" si="0"/>
        <v>1755</v>
      </c>
    </row>
    <row r="18" spans="1:10" x14ac:dyDescent="0.35">
      <c r="A18" s="1" t="s">
        <v>16</v>
      </c>
      <c r="B18" s="1" t="s">
        <v>6</v>
      </c>
      <c r="C18" s="1">
        <v>15354</v>
      </c>
      <c r="D18" s="1">
        <v>16924</v>
      </c>
      <c r="E18" s="1">
        <f t="shared" si="0"/>
        <v>1570</v>
      </c>
    </row>
    <row r="19" spans="1:10" x14ac:dyDescent="0.35">
      <c r="A19" s="1" t="s">
        <v>16</v>
      </c>
      <c r="B19" s="1" t="s">
        <v>9</v>
      </c>
      <c r="C19" s="1">
        <v>10982</v>
      </c>
      <c r="D19" s="1">
        <v>12128</v>
      </c>
      <c r="E19" s="1">
        <f t="shared" si="0"/>
        <v>1146</v>
      </c>
      <c r="F19">
        <f>E18+E17-E16-E19</f>
        <v>910</v>
      </c>
      <c r="G19">
        <v>0.12015380000000001</v>
      </c>
      <c r="H19">
        <f t="shared" ref="H19:H22" si="1">F19*G19</f>
        <v>109.33995800000001</v>
      </c>
    </row>
    <row r="20" spans="1:10" x14ac:dyDescent="0.35">
      <c r="A20" s="1" t="s">
        <v>21</v>
      </c>
      <c r="B20" s="1" t="s">
        <v>9</v>
      </c>
      <c r="C20" s="1">
        <v>12128</v>
      </c>
      <c r="D20" s="1">
        <v>13608</v>
      </c>
      <c r="E20" s="1">
        <f t="shared" si="0"/>
        <v>1480</v>
      </c>
      <c r="H20">
        <f t="shared" si="1"/>
        <v>0</v>
      </c>
    </row>
    <row r="21" spans="1:10" x14ac:dyDescent="0.35">
      <c r="A21" s="1" t="s">
        <v>21</v>
      </c>
      <c r="B21" s="1" t="s">
        <v>6</v>
      </c>
      <c r="C21" s="1">
        <v>16924</v>
      </c>
      <c r="D21" s="1">
        <v>18908</v>
      </c>
      <c r="E21" s="1">
        <f t="shared" si="0"/>
        <v>1984</v>
      </c>
      <c r="H21">
        <f t="shared" si="1"/>
        <v>0</v>
      </c>
    </row>
    <row r="22" spans="1:10" x14ac:dyDescent="0.35">
      <c r="A22" s="1" t="s">
        <v>20</v>
      </c>
      <c r="B22" s="1" t="s">
        <v>6</v>
      </c>
      <c r="C22" s="1">
        <v>18908</v>
      </c>
      <c r="D22" s="1">
        <v>20752</v>
      </c>
      <c r="E22" s="1">
        <f t="shared" si="0"/>
        <v>1844</v>
      </c>
      <c r="H22">
        <f t="shared" si="1"/>
        <v>0</v>
      </c>
    </row>
    <row r="23" spans="1:10" x14ac:dyDescent="0.35">
      <c r="A23" s="1" t="s">
        <v>20</v>
      </c>
      <c r="B23" s="1" t="s">
        <v>9</v>
      </c>
      <c r="C23" s="1">
        <v>13608</v>
      </c>
      <c r="D23" s="1">
        <v>15018</v>
      </c>
      <c r="E23" s="1">
        <f t="shared" si="0"/>
        <v>1410</v>
      </c>
      <c r="F23">
        <f>E22+E21-E20-E23</f>
        <v>938</v>
      </c>
      <c r="G23">
        <v>0.1300586</v>
      </c>
      <c r="H23">
        <f t="shared" ref="H23:H26" si="2">F23*G23</f>
        <v>121.9949668</v>
      </c>
    </row>
    <row r="24" spans="1:10" x14ac:dyDescent="0.35">
      <c r="A24" s="1" t="s">
        <v>22</v>
      </c>
      <c r="B24" s="1" t="s">
        <v>9</v>
      </c>
      <c r="C24" s="1">
        <v>15018</v>
      </c>
      <c r="D24" s="1">
        <v>16475</v>
      </c>
      <c r="E24" s="1">
        <f t="shared" si="0"/>
        <v>1457</v>
      </c>
      <c r="H24">
        <f t="shared" si="2"/>
        <v>0</v>
      </c>
    </row>
    <row r="25" spans="1:10" x14ac:dyDescent="0.35">
      <c r="A25" s="1" t="s">
        <v>22</v>
      </c>
      <c r="B25" s="1" t="s">
        <v>6</v>
      </c>
      <c r="C25" s="1">
        <v>20752</v>
      </c>
      <c r="D25" s="1">
        <v>22737</v>
      </c>
      <c r="E25" s="1">
        <f t="shared" si="0"/>
        <v>1985</v>
      </c>
      <c r="H25">
        <f t="shared" si="2"/>
        <v>0</v>
      </c>
    </row>
    <row r="26" spans="1:10" x14ac:dyDescent="0.35">
      <c r="A26" s="1" t="s">
        <v>23</v>
      </c>
      <c r="B26" s="1" t="s">
        <v>9</v>
      </c>
      <c r="C26" s="1">
        <v>16475</v>
      </c>
      <c r="D26" s="1">
        <v>17774</v>
      </c>
      <c r="E26" s="1">
        <f t="shared" si="0"/>
        <v>1299</v>
      </c>
      <c r="H26">
        <f t="shared" si="2"/>
        <v>0</v>
      </c>
    </row>
    <row r="27" spans="1:10" x14ac:dyDescent="0.35">
      <c r="A27" s="1" t="s">
        <v>23</v>
      </c>
      <c r="B27" s="1" t="s">
        <v>6</v>
      </c>
      <c r="C27" s="1">
        <v>22737</v>
      </c>
      <c r="D27" s="1">
        <v>24605</v>
      </c>
      <c r="E27" s="1">
        <f t="shared" si="0"/>
        <v>1868</v>
      </c>
      <c r="F27">
        <f>E27+E25-E24-E26</f>
        <v>1097</v>
      </c>
      <c r="G27">
        <v>0.1424311</v>
      </c>
      <c r="H27">
        <f>F27*G27</f>
        <v>156.24691670000001</v>
      </c>
    </row>
    <row r="28" spans="1:10" x14ac:dyDescent="0.35">
      <c r="F28">
        <f>SUM(F2:F27)</f>
        <v>5904.6399999999994</v>
      </c>
      <c r="H28" s="8">
        <f>SUM(H2:H27)</f>
        <v>824.94167350000009</v>
      </c>
      <c r="I28" s="8">
        <v>2388.2852470059997</v>
      </c>
      <c r="J28" s="8">
        <f>H28+I28</f>
        <v>3213.2269205059997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Fakturácia</vt:lpstr>
      <vt:lpstr>Výnos celkom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Vladimír Palacka</dc:creator>
  <cp:lastModifiedBy>Vladimír Palacka</cp:lastModifiedBy>
  <dcterms:created xsi:type="dcterms:W3CDTF">2020-05-04T08:42:36Z</dcterms:created>
  <dcterms:modified xsi:type="dcterms:W3CDTF">2020-05-06T15:18:06Z</dcterms:modified>
</cp:coreProperties>
</file>