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sDev\2020\Photovoltaics_Power_BI2\"/>
    </mc:Choice>
  </mc:AlternateContent>
  <xr:revisionPtr revIDLastSave="0" documentId="13_ncr:1_{F3116539-048D-4ACE-A534-B70E55AD81BB}" xr6:coauthVersionLast="44" xr6:coauthVersionMax="44" xr10:uidLastSave="{00000000-0000-0000-0000-000000000000}"/>
  <bookViews>
    <workbookView xWindow="-110" yWindow="-110" windowWidth="19420" windowHeight="10560" activeTab="3" xr2:uid="{00000000-000D-0000-FFFF-FFFF00000000}"/>
  </bookViews>
  <sheets>
    <sheet name="Výrobne" sheetId="29" r:id="rId1"/>
    <sheet name="MesiaceDodávky" sheetId="25" r:id="rId2"/>
    <sheet name="Fakturácia" sheetId="27" r:id="rId3"/>
    <sheet name="Výnos celkom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6" i="25" l="1"/>
  <c r="E87" i="25"/>
  <c r="F86" i="25"/>
  <c r="H85" i="25"/>
  <c r="H86" i="25"/>
  <c r="E2" i="28" l="1"/>
  <c r="E3" i="28"/>
  <c r="E4" i="28"/>
  <c r="E5" i="28"/>
  <c r="F5" i="28" s="1"/>
  <c r="E6" i="28"/>
  <c r="F9" i="28" s="1"/>
  <c r="E7" i="28"/>
  <c r="E8" i="28"/>
  <c r="E9" i="28"/>
  <c r="E10" i="28"/>
  <c r="E11" i="28"/>
  <c r="E12" i="28"/>
  <c r="E13" i="28"/>
  <c r="E14" i="28"/>
  <c r="E15" i="28"/>
  <c r="F15" i="28" s="1"/>
  <c r="E16" i="28"/>
  <c r="E17" i="28"/>
  <c r="E18" i="28"/>
  <c r="E19" i="28"/>
  <c r="F19" i="28"/>
  <c r="H19" i="28" s="1"/>
  <c r="E20" i="28"/>
  <c r="F23" i="28" s="1"/>
  <c r="H23" i="28" s="1"/>
  <c r="H20" i="28"/>
  <c r="E21" i="28"/>
  <c r="H21" i="28"/>
  <c r="E22" i="28"/>
  <c r="H22" i="28"/>
  <c r="E23" i="28"/>
  <c r="E24" i="28"/>
  <c r="H24" i="28"/>
  <c r="E25" i="28"/>
  <c r="H25" i="28"/>
  <c r="E26" i="28"/>
  <c r="H26" i="28"/>
  <c r="E27" i="28"/>
  <c r="F27" i="28"/>
  <c r="H27" i="28" s="1"/>
  <c r="G2" i="27"/>
  <c r="H2" i="27" s="1"/>
  <c r="I5" i="27" s="1"/>
  <c r="K2" i="27"/>
  <c r="G3" i="27"/>
  <c r="H3" i="27"/>
  <c r="K3" i="27"/>
  <c r="G4" i="27"/>
  <c r="H4" i="27"/>
  <c r="J5" i="27" s="1"/>
  <c r="K4" i="27"/>
  <c r="G5" i="27"/>
  <c r="H5" i="27"/>
  <c r="G6" i="27"/>
  <c r="H6" i="27"/>
  <c r="I9" i="27" s="1"/>
  <c r="K9" i="27" s="1"/>
  <c r="K6" i="27"/>
  <c r="G7" i="27"/>
  <c r="H7" i="27"/>
  <c r="K7" i="27"/>
  <c r="G8" i="27"/>
  <c r="H8" i="27" s="1"/>
  <c r="K8" i="27"/>
  <c r="G9" i="27"/>
  <c r="H9" i="27" s="1"/>
  <c r="J9" i="27" s="1"/>
  <c r="G10" i="27"/>
  <c r="H10" i="27" s="1"/>
  <c r="J11" i="27" s="1"/>
  <c r="K11" i="27" s="1"/>
  <c r="K10" i="27"/>
  <c r="G11" i="27"/>
  <c r="H11" i="27" s="1"/>
  <c r="G12" i="27"/>
  <c r="H12" i="27"/>
  <c r="K12" i="27"/>
  <c r="G13" i="27"/>
  <c r="H13" i="27"/>
  <c r="K13" i="27"/>
  <c r="G14" i="27"/>
  <c r="H14" i="27"/>
  <c r="K14" i="27"/>
  <c r="G15" i="27"/>
  <c r="H15" i="27" s="1"/>
  <c r="J15" i="27"/>
  <c r="G16" i="27"/>
  <c r="H16" i="27"/>
  <c r="K16" i="27"/>
  <c r="G17" i="27"/>
  <c r="H17" i="27" s="1"/>
  <c r="I19" i="27" s="1"/>
  <c r="K17" i="27"/>
  <c r="G18" i="27"/>
  <c r="H18" i="27" s="1"/>
  <c r="K18" i="27"/>
  <c r="G19" i="27"/>
  <c r="H19" i="27" s="1"/>
  <c r="G20" i="27"/>
  <c r="H20" i="27" s="1"/>
  <c r="J23" i="27" s="1"/>
  <c r="K20" i="27"/>
  <c r="G21" i="27"/>
  <c r="H21" i="27" s="1"/>
  <c r="I23" i="27" s="1"/>
  <c r="K23" i="27" s="1"/>
  <c r="K21" i="27"/>
  <c r="G22" i="27"/>
  <c r="H22" i="27" s="1"/>
  <c r="K22" i="27"/>
  <c r="G23" i="27"/>
  <c r="H23" i="27" s="1"/>
  <c r="G24" i="27"/>
  <c r="H24" i="27" s="1"/>
  <c r="J27" i="27" s="1"/>
  <c r="K24" i="27"/>
  <c r="G25" i="27"/>
  <c r="H25" i="27" s="1"/>
  <c r="I27" i="27" s="1"/>
  <c r="K27" i="27" s="1"/>
  <c r="K25" i="27"/>
  <c r="G26" i="27"/>
  <c r="H26" i="27"/>
  <c r="K26" i="27"/>
  <c r="G27" i="27"/>
  <c r="H27" i="27"/>
  <c r="F28" i="28" l="1"/>
  <c r="H28" i="28"/>
  <c r="J28" i="28" s="1"/>
  <c r="J28" i="27"/>
  <c r="J19" i="27"/>
  <c r="K19" i="27" s="1"/>
  <c r="I15" i="27"/>
  <c r="K15" i="27" s="1"/>
  <c r="I28" i="27"/>
  <c r="K5" i="27"/>
  <c r="K28" i="27" l="1"/>
  <c r="E2" i="25" l="1"/>
  <c r="G86" i="25" l="1"/>
  <c r="F87" i="25"/>
  <c r="G87" i="25" s="1"/>
  <c r="F88" i="25"/>
  <c r="F89" i="25"/>
  <c r="F90" i="25"/>
  <c r="F91" i="25"/>
  <c r="F92" i="25"/>
  <c r="F93" i="25"/>
  <c r="F94" i="25"/>
  <c r="F95" i="25"/>
  <c r="F96" i="25"/>
  <c r="E88" i="25"/>
  <c r="E89" i="25"/>
  <c r="G89" i="25" s="1"/>
  <c r="E90" i="25"/>
  <c r="G90" i="25" s="1"/>
  <c r="E91" i="25"/>
  <c r="G91" i="25" s="1"/>
  <c r="E92" i="25"/>
  <c r="E93" i="25"/>
  <c r="G93" i="25" s="1"/>
  <c r="E94" i="25"/>
  <c r="G94" i="25" s="1"/>
  <c r="E95" i="25"/>
  <c r="G95" i="25" s="1"/>
  <c r="E96" i="25"/>
  <c r="G96" i="25" l="1"/>
  <c r="G92" i="25"/>
  <c r="G88" i="25"/>
  <c r="F85" i="25"/>
  <c r="E85" i="25"/>
  <c r="G85" i="25" s="1"/>
  <c r="H2" i="25" l="1"/>
  <c r="H3" i="25" l="1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6" i="25"/>
  <c r="H37" i="25"/>
  <c r="H38" i="25"/>
  <c r="H39" i="25"/>
  <c r="H40" i="25"/>
  <c r="H41" i="25"/>
  <c r="H42" i="25"/>
  <c r="H43" i="25"/>
  <c r="H44" i="25"/>
  <c r="H45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F84" i="25"/>
  <c r="E84" i="25"/>
  <c r="F83" i="25"/>
  <c r="E83" i="25"/>
  <c r="F82" i="25"/>
  <c r="E82" i="25"/>
  <c r="F81" i="25"/>
  <c r="E81" i="25"/>
  <c r="F80" i="25"/>
  <c r="E80" i="25"/>
  <c r="G80" i="25" s="1"/>
  <c r="F79" i="25"/>
  <c r="E79" i="25"/>
  <c r="F78" i="25"/>
  <c r="E78" i="25"/>
  <c r="G78" i="25" s="1"/>
  <c r="F77" i="25"/>
  <c r="E77" i="25"/>
  <c r="F76" i="25"/>
  <c r="E76" i="25"/>
  <c r="F75" i="25"/>
  <c r="E75" i="25"/>
  <c r="F74" i="25"/>
  <c r="E74" i="25"/>
  <c r="F73" i="25"/>
  <c r="E73" i="25"/>
  <c r="F72" i="25"/>
  <c r="E72" i="25"/>
  <c r="F71" i="25"/>
  <c r="E71" i="25"/>
  <c r="F70" i="25"/>
  <c r="G70" i="25" s="1"/>
  <c r="E70" i="25"/>
  <c r="F69" i="25"/>
  <c r="E69" i="25"/>
  <c r="F68" i="25"/>
  <c r="E68" i="25"/>
  <c r="G68" i="25" s="1"/>
  <c r="F67" i="25"/>
  <c r="E67" i="25"/>
  <c r="F66" i="25"/>
  <c r="E66" i="25"/>
  <c r="F65" i="25"/>
  <c r="E65" i="25"/>
  <c r="F64" i="25"/>
  <c r="E64" i="25"/>
  <c r="G64" i="25" s="1"/>
  <c r="F63" i="25"/>
  <c r="E63" i="25"/>
  <c r="G62" i="25"/>
  <c r="F62" i="25"/>
  <c r="E62" i="25"/>
  <c r="F61" i="25"/>
  <c r="E61" i="25"/>
  <c r="F60" i="25"/>
  <c r="E60" i="25"/>
  <c r="G60" i="25" s="1"/>
  <c r="F59" i="25"/>
  <c r="E59" i="25"/>
  <c r="F58" i="25"/>
  <c r="E58" i="25"/>
  <c r="F57" i="25"/>
  <c r="E57" i="25"/>
  <c r="F56" i="25"/>
  <c r="E56" i="25"/>
  <c r="F55" i="25"/>
  <c r="E55" i="25"/>
  <c r="F54" i="25"/>
  <c r="E54" i="25"/>
  <c r="F53" i="25"/>
  <c r="E53" i="25"/>
  <c r="F52" i="25"/>
  <c r="E52" i="25"/>
  <c r="F51" i="25"/>
  <c r="E51" i="25"/>
  <c r="F50" i="25"/>
  <c r="E50" i="25"/>
  <c r="F49" i="25"/>
  <c r="E49" i="25"/>
  <c r="F48" i="25"/>
  <c r="E48" i="25"/>
  <c r="F47" i="25"/>
  <c r="E47" i="25"/>
  <c r="F46" i="25"/>
  <c r="E46" i="25"/>
  <c r="F45" i="25"/>
  <c r="E45" i="25"/>
  <c r="F44" i="25"/>
  <c r="E44" i="25"/>
  <c r="G44" i="25" s="1"/>
  <c r="F43" i="25"/>
  <c r="E43" i="25"/>
  <c r="F42" i="25"/>
  <c r="E42" i="25"/>
  <c r="F41" i="25"/>
  <c r="E41" i="25"/>
  <c r="F40" i="25"/>
  <c r="E40" i="25"/>
  <c r="F39" i="25"/>
  <c r="E39" i="25"/>
  <c r="F38" i="25"/>
  <c r="E38" i="25"/>
  <c r="F37" i="25"/>
  <c r="E37" i="25"/>
  <c r="F36" i="25"/>
  <c r="E36" i="25"/>
  <c r="G36" i="25" s="1"/>
  <c r="F35" i="25"/>
  <c r="E35" i="25"/>
  <c r="F34" i="25"/>
  <c r="E34" i="25"/>
  <c r="F33" i="25"/>
  <c r="E33" i="25"/>
  <c r="F32" i="25"/>
  <c r="E32" i="25"/>
  <c r="F31" i="25"/>
  <c r="E31" i="25"/>
  <c r="F30" i="25"/>
  <c r="E30" i="25"/>
  <c r="F29" i="25"/>
  <c r="E29" i="25"/>
  <c r="F28" i="25"/>
  <c r="E28" i="25"/>
  <c r="F27" i="25"/>
  <c r="E27" i="25"/>
  <c r="F26" i="25"/>
  <c r="E26" i="25"/>
  <c r="F25" i="25"/>
  <c r="E25" i="25"/>
  <c r="F24" i="25"/>
  <c r="E24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F13" i="25"/>
  <c r="E13" i="25"/>
  <c r="F12" i="25"/>
  <c r="F11" i="25"/>
  <c r="E11" i="25"/>
  <c r="B11" i="25"/>
  <c r="E12" i="25" s="1"/>
  <c r="F10" i="25"/>
  <c r="E10" i="25"/>
  <c r="F9" i="25"/>
  <c r="E9" i="25"/>
  <c r="F8" i="25"/>
  <c r="E8" i="25"/>
  <c r="F7" i="25"/>
  <c r="E7" i="25"/>
  <c r="F6" i="25"/>
  <c r="E6" i="25"/>
  <c r="F5" i="25"/>
  <c r="E5" i="25"/>
  <c r="F4" i="25"/>
  <c r="E4" i="25"/>
  <c r="F3" i="25"/>
  <c r="E3" i="25"/>
  <c r="G76" i="25" l="1"/>
  <c r="G40" i="25"/>
  <c r="G66" i="25"/>
  <c r="G51" i="25"/>
  <c r="G4" i="25"/>
  <c r="G6" i="25"/>
  <c r="G67" i="25"/>
  <c r="G56" i="25"/>
  <c r="G58" i="25"/>
  <c r="G72" i="25"/>
  <c r="G74" i="25"/>
  <c r="G10" i="25"/>
  <c r="G55" i="25"/>
  <c r="G71" i="25"/>
  <c r="G8" i="25"/>
  <c r="G20" i="25"/>
  <c r="G28" i="25"/>
  <c r="G15" i="25"/>
  <c r="G19" i="25"/>
  <c r="G23" i="25"/>
  <c r="G27" i="25"/>
  <c r="G31" i="25"/>
  <c r="G35" i="25"/>
  <c r="G39" i="25"/>
  <c r="G43" i="25"/>
  <c r="G47" i="25"/>
  <c r="G59" i="25"/>
  <c r="G75" i="25"/>
  <c r="G84" i="25"/>
  <c r="G63" i="25"/>
  <c r="G79" i="25"/>
  <c r="G22" i="25"/>
  <c r="G57" i="25"/>
  <c r="G65" i="25"/>
  <c r="G73" i="25"/>
  <c r="G21" i="25"/>
  <c r="G12" i="25"/>
  <c r="G18" i="25"/>
  <c r="G34" i="25"/>
  <c r="G49" i="25"/>
  <c r="G52" i="25"/>
  <c r="G3" i="25"/>
  <c r="G7" i="25"/>
  <c r="G17" i="25"/>
  <c r="G24" i="25"/>
  <c r="G33" i="25"/>
  <c r="G37" i="25"/>
  <c r="G11" i="25"/>
  <c r="G14" i="25"/>
  <c r="G30" i="25"/>
  <c r="G41" i="25"/>
  <c r="G61" i="25"/>
  <c r="G69" i="25"/>
  <c r="G77" i="25"/>
  <c r="G13" i="25"/>
  <c r="G53" i="25"/>
  <c r="G26" i="25"/>
  <c r="G29" i="25"/>
  <c r="G5" i="25"/>
  <c r="G9" i="25"/>
  <c r="G16" i="25"/>
  <c r="G25" i="25"/>
  <c r="G32" i="25"/>
  <c r="G45" i="25"/>
  <c r="G48" i="25"/>
  <c r="G81" i="25"/>
  <c r="G38" i="25"/>
  <c r="G42" i="25"/>
  <c r="G46" i="25"/>
  <c r="G50" i="25"/>
  <c r="G54" i="25"/>
  <c r="G82" i="25"/>
  <c r="G83" i="25"/>
</calcChain>
</file>

<file path=xl/sharedStrings.xml><?xml version="1.0" encoding="utf-8"?>
<sst xmlns="http://schemas.openxmlformats.org/spreadsheetml/2006/main" count="152" uniqueCount="59">
  <si>
    <t>Výrobca</t>
  </si>
  <si>
    <t>Číslo faktúry</t>
  </si>
  <si>
    <t>30.6.2013</t>
  </si>
  <si>
    <t>Mesiac</t>
  </si>
  <si>
    <t>Výroba</t>
  </si>
  <si>
    <t>Na straty</t>
  </si>
  <si>
    <t>Ost.vlastná spotreba</t>
  </si>
  <si>
    <t>apríl 17</t>
  </si>
  <si>
    <t>jún 17</t>
  </si>
  <si>
    <t>júl 17</t>
  </si>
  <si>
    <t>31.12.2019</t>
  </si>
  <si>
    <t>31.12.2018</t>
  </si>
  <si>
    <t>Odpočet dodávka-180</t>
  </si>
  <si>
    <t>Odpočet straty-280</t>
  </si>
  <si>
    <t>Dodávka</t>
  </si>
  <si>
    <t>D</t>
  </si>
  <si>
    <t>S</t>
  </si>
  <si>
    <t>30.6.2019</t>
  </si>
  <si>
    <t>30.6.2018</t>
  </si>
  <si>
    <t>31.12.2017</t>
  </si>
  <si>
    <t>30.6.2017</t>
  </si>
  <si>
    <t>31.12.2016</t>
  </si>
  <si>
    <t>30.6.2016</t>
  </si>
  <si>
    <t>31.12.2015</t>
  </si>
  <si>
    <t>30.6.2015</t>
  </si>
  <si>
    <t>31.12.2014</t>
  </si>
  <si>
    <t>31.3.2014</t>
  </si>
  <si>
    <t>31.12.2013</t>
  </si>
  <si>
    <t>Fakturácia po rokoch</t>
  </si>
  <si>
    <t>Na straty po rokoch</t>
  </si>
  <si>
    <t>Doplatok po rokoch</t>
  </si>
  <si>
    <t>Fakturované</t>
  </si>
  <si>
    <t>Vyrobená EE kWh</t>
  </si>
  <si>
    <t>Konečný stav kWh</t>
  </si>
  <si>
    <t>Poč.stav kWh</t>
  </si>
  <si>
    <t>Doplatok/Na Straty EUR/MWh</t>
  </si>
  <si>
    <t xml:space="preserve">Kategoria S/D </t>
  </si>
  <si>
    <t>Výnos celkom</t>
  </si>
  <si>
    <t>Column1</t>
  </si>
  <si>
    <t>Ušetrene  EUR</t>
  </si>
  <si>
    <t>Sadzba za MWh</t>
  </si>
  <si>
    <t>Ostatna vlastna spotreba</t>
  </si>
  <si>
    <t>Dátum fakturácie</t>
  </si>
  <si>
    <t>Odpočet výroba na svorkách</t>
  </si>
  <si>
    <t>EIC</t>
  </si>
  <si>
    <t>Názov</t>
  </si>
  <si>
    <t>Výrobca (EIC)</t>
  </si>
  <si>
    <t>Počet generátorov</t>
  </si>
  <si>
    <t>Inštalovaný výkon (MW)</t>
  </si>
  <si>
    <t>Dosiahnuteľný výkon (MW)</t>
  </si>
  <si>
    <t>Mesto</t>
  </si>
  <si>
    <t>Modifikácia</t>
  </si>
  <si>
    <t>Typ výroby</t>
  </si>
  <si>
    <t>24WV--FND------F</t>
  </si>
  <si>
    <t>FTE zariadenie Nová Dubnica</t>
  </si>
  <si>
    <t>24X-PALACKA-VL-C</t>
  </si>
  <si>
    <t>Nová Dubnica</t>
  </si>
  <si>
    <t>242 - Fotovoltika</t>
  </si>
  <si>
    <t>meno výrobcu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</si>
</sst>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[$€-1]_-;\-* #,##0.00\ [$€-1]_-;_-* &quot;-&quot;??\ [$€-1]_-"/>
    <numFmt numFmtId="165" formatCode="#,##0.0000\ [$€-41B]"/>
    <numFmt numFmtId="169" formatCode="0.000000"/>
    <numFmt numFmtId="171" formatCode="d/m/yyyy;@"/>
    <numFmt numFmtId="172" formatCode="0.0000"/>
    <numFmt numFmtId="173" formatCode="#,##0.0000"/>
    <numFmt numFmtId="174" formatCode="d\.m\.yy;@"/>
    <numFmt numFmtId="175" formatCode="0.000"/>
    <numFmt numFmtId="176" formatCode="dd\.\ mm\.\ yyyy\ hh:mm:ss"/>
  </numFmts>
  <fonts count="13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1"/>
      <name val="Arial"/>
      <family val="2"/>
    </font>
    <font>
      <sz val="11"/>
      <name val="Calibri"/>
      <family val="2"/>
      <charset val="238"/>
    </font>
    <font>
      <b/>
      <sz val="10"/>
      <color theme="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0" fontId="12" fillId="0" borderId="0"/>
  </cellStyleXfs>
  <cellXfs count="29">
    <xf numFmtId="0" fontId="0" fillId="0" borderId="0" xfId="0"/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1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5" fontId="1" fillId="0" borderId="0" xfId="3" applyNumberFormat="1" applyAlignment="1">
      <alignment horizontal="center"/>
    </xf>
    <xf numFmtId="165" fontId="11" fillId="0" borderId="0" xfId="3" applyNumberFormat="1" applyFont="1" applyAlignment="1">
      <alignment horizontal="center"/>
    </xf>
    <xf numFmtId="0" fontId="11" fillId="0" borderId="0" xfId="3" applyFont="1" applyAlignment="1">
      <alignment horizontal="center"/>
    </xf>
    <xf numFmtId="172" fontId="1" fillId="0" borderId="0" xfId="3" applyNumberFormat="1" applyAlignment="1">
      <alignment horizontal="center"/>
    </xf>
    <xf numFmtId="173" fontId="1" fillId="0" borderId="0" xfId="3" applyNumberFormat="1" applyAlignment="1">
      <alignment horizontal="center"/>
    </xf>
    <xf numFmtId="174" fontId="1" fillId="0" borderId="0" xfId="3" applyNumberFormat="1" applyAlignment="1">
      <alignment horizontal="center"/>
    </xf>
    <xf numFmtId="0" fontId="11" fillId="0" borderId="0" xfId="3" applyFont="1"/>
    <xf numFmtId="0" fontId="12" fillId="0" borderId="0" xfId="4"/>
    <xf numFmtId="169" fontId="12" fillId="0" borderId="0" xfId="4" applyNumberFormat="1"/>
    <xf numFmtId="175" fontId="12" fillId="0" borderId="0" xfId="4" applyNumberFormat="1"/>
    <xf numFmtId="176" fontId="12" fillId="0" borderId="0" xfId="4" applyNumberFormat="1"/>
  </cellXfs>
  <cellStyles count="5">
    <cellStyle name="Euro" xfId="1" xr:uid="{00000000-0005-0000-0000-000000000000}"/>
    <cellStyle name="Normal" xfId="0" builtinId="0"/>
    <cellStyle name="Normal 2" xfId="2" xr:uid="{00000000-0005-0000-0000-000003000000}"/>
    <cellStyle name="Normal 3" xfId="3" xr:uid="{09D0376B-E8BE-4BAC-B5FA-B84E35037388}"/>
    <cellStyle name="Normal 4" xfId="4" xr:uid="{4D7DC820-6248-49F0-B3DF-CCDE38C61977}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0\ [$€-41B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0\ [$€-41B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71" formatCode="d/m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7CCFA-3274-42F1-B211-A9D46E10622F}" name="Table13" displayName="Table13" ref="A1:H96" totalsRowShown="0" headerRowDxfId="28" dataDxfId="27">
  <autoFilter ref="A1:H96" xr:uid="{F3638C22-1851-4646-AA2D-932BE1E35EAF}"/>
  <tableColumns count="8">
    <tableColumn id="1" xr3:uid="{7B6E700B-58CC-466D-ADD4-A81C3A181DC3}" name="Mesiac" dataDxfId="26"/>
    <tableColumn id="2" xr3:uid="{0B37DD83-B81F-463A-B845-61EB2F374699}" name="Odpočet výroba na svorkách" dataDxfId="25"/>
    <tableColumn id="3" xr3:uid="{0D42FF95-23DA-4773-9876-441F68216CCE}" name="Odpočet straty-280" dataDxfId="24"/>
    <tableColumn id="15" xr3:uid="{683D6901-659B-4F79-944A-7414AAEC4D69}" name="Odpočet dodávka-180" dataDxfId="23"/>
    <tableColumn id="4" xr3:uid="{C64FEE3C-D859-4E8C-81C7-3932FEE3647B}" name="Výroba" dataDxfId="22"/>
    <tableColumn id="5" xr3:uid="{A01282A0-6C7A-4BAA-96FB-895278074359}" name="Na straty" dataDxfId="21"/>
    <tableColumn id="6" xr3:uid="{66656A12-0CEB-4BE7-8218-FE39F156D500}" name="Ost.vlastná spotreba" dataDxfId="20"/>
    <tableColumn id="16" xr3:uid="{4DCCA99D-F91E-44AC-A4D4-4D29C83F0928}" name="Dodávka" dataDxfId="19">
      <calculatedColumnFormula>Table13[[#This Row],[Odpočet dodávka-180]]-D1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6EA92-AF5E-4A5F-BD4F-6EC17BA5E62E}" name="Table14" displayName="Table14" ref="A1:K31" totalsRowShown="0" headerRowDxfId="18" dataDxfId="17">
  <autoFilter ref="A1:K31" xr:uid="{B5DBFDCB-994B-4192-819A-09EE4F2FE3FC}"/>
  <tableColumns count="11">
    <tableColumn id="1" xr3:uid="{BEBFEA81-CA75-431B-AF2D-93E48C33A864}" name="Číslo faktúry" dataDxfId="16"/>
    <tableColumn id="2" xr3:uid="{A5C2E5ED-3A5B-4405-A30C-5B3A4A8DDF8B}" name="Dátum fakturácie" dataDxfId="15"/>
    <tableColumn id="3" xr3:uid="{7F2FDB39-CD9A-431B-B7BC-1331D5A736E0}" name="Kategoria S/D " dataDxfId="14"/>
    <tableColumn id="4" xr3:uid="{BC665C27-E80A-4135-B36D-80D4E77D10B9}" name="Doplatok/Na Straty EUR/MWh" dataDxfId="13"/>
    <tableColumn id="5" xr3:uid="{6B04A627-B617-40AE-B7CF-D0D97F7D872B}" name="Poč.stav kWh" dataDxfId="12"/>
    <tableColumn id="6" xr3:uid="{8B6E329F-C5C5-444E-B8D9-143E729AE39D}" name="Konečný stav kWh" dataDxfId="11"/>
    <tableColumn id="7" xr3:uid="{1574BFC6-E023-4152-92F1-07C976E906CE}" name="Vyrobená EE kWh" dataDxfId="10"/>
    <tableColumn id="8" xr3:uid="{DC959DBC-6437-4B01-AE66-19BD02CBCC30}" name="Fakturované" dataDxfId="9"/>
    <tableColumn id="9" xr3:uid="{FFEB13EA-714F-410F-AA1E-668B775F78F4}" name="Doplatok po rokoch" dataDxfId="8"/>
    <tableColumn id="10" xr3:uid="{74F5937F-8AA4-49E2-AFB2-0B8D13B9BF1B}" name="Na straty po rokoch" dataDxfId="7"/>
    <tableColumn id="11" xr3:uid="{80E441A0-9C92-4054-B5DC-47CF29F24193}" name="Fakturácia po rokoch" dataDxfId="6">
      <calculatedColumnFormula>Table14[[#This Row],[Doplatok po rokoch]]+Table14[[#This Row],[Na straty po rokoch]]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19CF65-2BFB-4A66-A770-41B28FE22FC4}" name="Table2" displayName="Table2" ref="A1:J27" totalsRowShown="0" headerRowDxfId="5">
  <autoFilter ref="A1:J27" xr:uid="{892BC671-EA27-44AC-AA71-25A430404573}"/>
  <tableColumns count="10">
    <tableColumn id="1" xr3:uid="{5F4B85F1-3F0D-4C3A-84FD-9B149F13830E}" name="Dátum fakturácie" dataDxfId="4"/>
    <tableColumn id="2" xr3:uid="{2D39C52F-262B-4529-A135-4720D97257C4}" name="Kategoria S/D " dataDxfId="3"/>
    <tableColumn id="3" xr3:uid="{1440394C-354F-4F82-817B-564A06215982}" name="Poč.stav kWh" dataDxfId="2"/>
    <tableColumn id="4" xr3:uid="{720231A7-FB4D-447B-AF64-9EE81F6B787A}" name="Konečný stav kWh" dataDxfId="1"/>
    <tableColumn id="5" xr3:uid="{7668D505-0677-405D-8F7C-56C0BACF2B1F}" name="Vyrobená EE kWh" dataDxfId="0">
      <calculatedColumnFormula>D2-C2</calculatedColumnFormula>
    </tableColumn>
    <tableColumn id="6" xr3:uid="{CE5624E6-6227-44CC-ADA2-9F335DF4A590}" name="Ostatna vlastna spotreba"/>
    <tableColumn id="7" xr3:uid="{7E8AC5C9-0D32-4348-BCD4-5D9277E65DC4}" name="Sadzba za MWh"/>
    <tableColumn id="8" xr3:uid="{AB025D72-8DD9-4269-9731-9A7F5EF1E614}" name="Ušetrene  EUR">
      <calculatedColumnFormula>F2*G2</calculatedColumnFormula>
    </tableColumn>
    <tableColumn id="9" xr3:uid="{7ECA5587-2141-4DC6-8653-58E9463846AC}" name="Column1"/>
    <tableColumn id="10" xr3:uid="{8D77552F-48AA-47AA-8BAA-08FD36A245D3}" name="Výnos celk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9540-0583-4302-A823-1D7BA5699500}">
  <dimension ref="A1:J2"/>
  <sheetViews>
    <sheetView workbookViewId="0">
      <pane ySplit="1" topLeftCell="A2" activePane="bottomLeft" state="frozen"/>
      <selection pane="bottomLeft" activeCell="D2" sqref="D2"/>
    </sheetView>
  </sheetViews>
  <sheetFormatPr defaultRowHeight="14.5"/>
  <cols>
    <col min="1" max="1" width="16.7265625" style="25" customWidth="1"/>
    <col min="2" max="2" width="26.7265625" style="25" customWidth="1"/>
    <col min="3" max="3" width="24.1796875" style="25" customWidth="1"/>
    <col min="4" max="4" width="18" style="25" customWidth="1"/>
    <col min="5" max="5" width="17.6328125" style="25" customWidth="1"/>
    <col min="6" max="6" width="22.7265625" style="25" customWidth="1"/>
    <col min="7" max="7" width="25.36328125" style="25" customWidth="1"/>
    <col min="8" max="8" width="13.6328125" style="25" customWidth="1"/>
    <col min="9" max="9" width="20.453125" style="25" customWidth="1"/>
    <col min="10" max="10" width="16.1796875" style="25" customWidth="1"/>
    <col min="11" max="16384" width="8.7265625" style="25"/>
  </cols>
  <sheetData>
    <row r="1" spans="1:10">
      <c r="A1" s="25" t="s">
        <v>44</v>
      </c>
      <c r="B1" s="25" t="s">
        <v>45</v>
      </c>
      <c r="C1" s="25" t="s">
        <v>0</v>
      </c>
      <c r="D1" s="25" t="s">
        <v>46</v>
      </c>
      <c r="E1" s="25" t="s">
        <v>47</v>
      </c>
      <c r="F1" s="25" t="s">
        <v>48</v>
      </c>
      <c r="G1" s="25" t="s">
        <v>49</v>
      </c>
      <c r="H1" s="25" t="s">
        <v>50</v>
      </c>
      <c r="I1" s="25" t="s">
        <v>51</v>
      </c>
      <c r="J1" s="25" t="s">
        <v>52</v>
      </c>
    </row>
    <row r="2" spans="1:10">
      <c r="A2" s="25" t="s">
        <v>53</v>
      </c>
      <c r="B2" s="25" t="s">
        <v>54</v>
      </c>
      <c r="C2" s="25" t="s">
        <v>58</v>
      </c>
      <c r="D2" s="25" t="s">
        <v>55</v>
      </c>
      <c r="E2" s="25">
        <v>1</v>
      </c>
      <c r="F2" s="26">
        <v>3.9199999999999999E-3</v>
      </c>
      <c r="G2" s="27">
        <v>3.9199999999999999E-3</v>
      </c>
      <c r="H2" s="25" t="s">
        <v>56</v>
      </c>
      <c r="I2" s="28">
        <v>41444.5177430556</v>
      </c>
      <c r="J2" s="2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8EE4-EA78-4744-85DA-74E32C5ECEA8}">
  <dimension ref="A1:H96"/>
  <sheetViews>
    <sheetView zoomScaleNormal="100" workbookViewId="0">
      <selection activeCell="O19" sqref="O19"/>
    </sheetView>
  </sheetViews>
  <sheetFormatPr defaultRowHeight="12.5"/>
  <cols>
    <col min="1" max="1" width="12.453125" style="4" bestFit="1" customWidth="1"/>
    <col min="2" max="2" width="29.54296875" style="4" customWidth="1"/>
    <col min="3" max="3" width="23.08984375" style="4" customWidth="1"/>
    <col min="4" max="4" width="26.6328125" style="4" customWidth="1"/>
    <col min="5" max="5" width="18.36328125" style="4" customWidth="1"/>
    <col min="6" max="6" width="11.90625" style="4" customWidth="1"/>
    <col min="7" max="7" width="22.08984375" style="4" customWidth="1"/>
    <col min="8" max="8" width="20.453125" style="4" customWidth="1"/>
    <col min="9" max="16384" width="8.7265625" style="3"/>
  </cols>
  <sheetData>
    <row r="1" spans="1:8" ht="13">
      <c r="A1" s="9" t="s">
        <v>3</v>
      </c>
      <c r="B1" s="1" t="s">
        <v>43</v>
      </c>
      <c r="C1" s="1" t="s">
        <v>13</v>
      </c>
      <c r="D1" s="1" t="s">
        <v>12</v>
      </c>
      <c r="E1" s="2" t="s">
        <v>4</v>
      </c>
      <c r="F1" s="2" t="s">
        <v>5</v>
      </c>
      <c r="G1" s="2" t="s">
        <v>6</v>
      </c>
      <c r="H1" s="1" t="s">
        <v>14</v>
      </c>
    </row>
    <row r="2" spans="1:8">
      <c r="A2" s="12">
        <v>41256</v>
      </c>
      <c r="B2" s="4">
        <v>5.6</v>
      </c>
      <c r="C2" s="4">
        <v>7</v>
      </c>
      <c r="D2" s="4">
        <v>0</v>
      </c>
      <c r="E2" s="5">
        <f>0</f>
        <v>0</v>
      </c>
      <c r="F2" s="5">
        <v>0</v>
      </c>
      <c r="G2" s="5">
        <v>0</v>
      </c>
      <c r="H2" s="5">
        <f>0</f>
        <v>0</v>
      </c>
    </row>
    <row r="3" spans="1:8">
      <c r="A3" s="12">
        <v>41455</v>
      </c>
      <c r="B3" s="6">
        <v>1708.68</v>
      </c>
      <c r="C3" s="6">
        <v>1204</v>
      </c>
      <c r="D3" s="4">
        <v>0</v>
      </c>
      <c r="E3" s="4">
        <f t="shared" ref="E3:E34" si="0">B3-B2</f>
        <v>1703.0800000000002</v>
      </c>
      <c r="F3" s="4">
        <f t="shared" ref="F3:F34" si="1">C3-C2</f>
        <v>1197</v>
      </c>
      <c r="G3" s="4">
        <f t="shared" ref="G3:G83" si="2">E3-F3</f>
        <v>506.08000000000015</v>
      </c>
      <c r="H3" s="4">
        <f>Table13[[#This Row],[Odpočet dodávka-180]]-D2</f>
        <v>0</v>
      </c>
    </row>
    <row r="4" spans="1:8">
      <c r="A4" s="12">
        <v>41486</v>
      </c>
      <c r="B4" s="6">
        <v>2338.21</v>
      </c>
      <c r="C4" s="6">
        <v>1720</v>
      </c>
      <c r="D4" s="4">
        <v>0</v>
      </c>
      <c r="E4" s="4">
        <f t="shared" si="0"/>
        <v>629.53</v>
      </c>
      <c r="F4" s="4">
        <f t="shared" si="1"/>
        <v>516</v>
      </c>
      <c r="G4" s="4">
        <f t="shared" si="2"/>
        <v>113.52999999999997</v>
      </c>
      <c r="H4" s="4">
        <f>Table13[[#This Row],[Odpočet dodávka-180]]-D3</f>
        <v>0</v>
      </c>
    </row>
    <row r="5" spans="1:8">
      <c r="A5" s="12">
        <v>41487</v>
      </c>
      <c r="B5" s="4">
        <v>2839.77</v>
      </c>
      <c r="C5" s="4">
        <v>2106</v>
      </c>
      <c r="D5" s="4">
        <v>0</v>
      </c>
      <c r="E5" s="4">
        <f t="shared" si="0"/>
        <v>501.55999999999995</v>
      </c>
      <c r="F5" s="4">
        <f t="shared" si="1"/>
        <v>386</v>
      </c>
      <c r="G5" s="4">
        <f t="shared" si="2"/>
        <v>115.55999999999995</v>
      </c>
      <c r="H5" s="4">
        <f>Table13[[#This Row],[Odpočet dodávka-180]]-D4</f>
        <v>0</v>
      </c>
    </row>
    <row r="6" spans="1:8">
      <c r="A6" s="12">
        <v>41518</v>
      </c>
      <c r="B6" s="4">
        <v>3150.86</v>
      </c>
      <c r="C6" s="4">
        <v>2317</v>
      </c>
      <c r="D6" s="4">
        <v>0</v>
      </c>
      <c r="E6" s="4">
        <f t="shared" si="0"/>
        <v>311.09000000000015</v>
      </c>
      <c r="F6" s="4">
        <f t="shared" si="1"/>
        <v>211</v>
      </c>
      <c r="G6" s="4">
        <f t="shared" si="2"/>
        <v>100.09000000000015</v>
      </c>
      <c r="H6" s="4">
        <f>Table13[[#This Row],[Odpočet dodávka-180]]-D5</f>
        <v>0</v>
      </c>
    </row>
    <row r="7" spans="1:8">
      <c r="A7" s="12">
        <v>41548</v>
      </c>
      <c r="B7" s="4">
        <v>3388.89</v>
      </c>
      <c r="C7" s="4">
        <v>2465</v>
      </c>
      <c r="D7" s="4">
        <v>0</v>
      </c>
      <c r="E7" s="4">
        <f t="shared" si="0"/>
        <v>238.02999999999975</v>
      </c>
      <c r="F7" s="4">
        <f t="shared" si="1"/>
        <v>148</v>
      </c>
      <c r="G7" s="4">
        <f t="shared" si="2"/>
        <v>90.029999999999745</v>
      </c>
      <c r="H7" s="4">
        <f>Table13[[#This Row],[Odpočet dodávka-180]]-D6</f>
        <v>0</v>
      </c>
    </row>
    <row r="8" spans="1:8">
      <c r="A8" s="12">
        <v>41579</v>
      </c>
      <c r="B8" s="4">
        <v>3471.03</v>
      </c>
      <c r="C8" s="4">
        <v>2492</v>
      </c>
      <c r="D8" s="4">
        <v>0</v>
      </c>
      <c r="E8" s="4">
        <f t="shared" si="0"/>
        <v>82.140000000000327</v>
      </c>
      <c r="F8" s="4">
        <f t="shared" si="1"/>
        <v>27</v>
      </c>
      <c r="G8" s="4">
        <f t="shared" si="2"/>
        <v>55.140000000000327</v>
      </c>
      <c r="H8" s="4">
        <f>Table13[[#This Row],[Odpočet dodávka-180]]-D7</f>
        <v>0</v>
      </c>
    </row>
    <row r="9" spans="1:8">
      <c r="A9" s="12">
        <v>41609</v>
      </c>
      <c r="B9" s="4">
        <v>3530.17</v>
      </c>
      <c r="C9" s="4">
        <v>2508</v>
      </c>
      <c r="D9" s="4">
        <v>0</v>
      </c>
      <c r="E9" s="4">
        <f t="shared" si="0"/>
        <v>59.139999999999873</v>
      </c>
      <c r="F9" s="4">
        <f t="shared" si="1"/>
        <v>16</v>
      </c>
      <c r="G9" s="4">
        <f t="shared" si="2"/>
        <v>43.139999999999873</v>
      </c>
      <c r="H9" s="4">
        <f>Table13[[#This Row],[Odpočet dodávka-180]]-D8</f>
        <v>0</v>
      </c>
    </row>
    <row r="10" spans="1:8">
      <c r="A10" s="12">
        <v>41640</v>
      </c>
      <c r="B10" s="4">
        <v>3600.19</v>
      </c>
      <c r="C10" s="4">
        <v>2528</v>
      </c>
      <c r="D10" s="4">
        <v>0</v>
      </c>
      <c r="E10" s="4">
        <f t="shared" si="0"/>
        <v>70.019999999999982</v>
      </c>
      <c r="F10" s="4">
        <f t="shared" si="1"/>
        <v>20</v>
      </c>
      <c r="G10" s="4">
        <f t="shared" si="2"/>
        <v>50.019999999999982</v>
      </c>
      <c r="H10" s="4">
        <f>Table13[[#This Row],[Odpočet dodávka-180]]-D9</f>
        <v>0</v>
      </c>
    </row>
    <row r="11" spans="1:8">
      <c r="A11" s="12">
        <v>41671</v>
      </c>
      <c r="B11" s="4">
        <f>3739.53-2.86</f>
        <v>3736.67</v>
      </c>
      <c r="C11" s="4">
        <v>2592</v>
      </c>
      <c r="D11" s="4">
        <v>0</v>
      </c>
      <c r="E11" s="4">
        <f t="shared" si="0"/>
        <v>136.48000000000002</v>
      </c>
      <c r="F11" s="4">
        <f t="shared" si="1"/>
        <v>64</v>
      </c>
      <c r="G11" s="4">
        <f t="shared" si="2"/>
        <v>72.480000000000018</v>
      </c>
      <c r="H11" s="4">
        <f>Table13[[#This Row],[Odpočet dodávka-180]]-D10</f>
        <v>0</v>
      </c>
    </row>
    <row r="12" spans="1:8">
      <c r="A12" s="12">
        <v>41699</v>
      </c>
      <c r="B12" s="4">
        <v>4067.06</v>
      </c>
      <c r="C12" s="4">
        <v>2812</v>
      </c>
      <c r="D12" s="4">
        <v>0</v>
      </c>
      <c r="E12" s="4">
        <f t="shared" si="0"/>
        <v>330.38999999999987</v>
      </c>
      <c r="F12" s="4">
        <f t="shared" si="1"/>
        <v>220</v>
      </c>
      <c r="G12" s="4">
        <f t="shared" si="2"/>
        <v>110.38999999999987</v>
      </c>
      <c r="H12" s="4">
        <f>Table13[[#This Row],[Odpočet dodávka-180]]-D11</f>
        <v>0</v>
      </c>
    </row>
    <row r="13" spans="1:8">
      <c r="A13" s="12">
        <v>41730</v>
      </c>
      <c r="B13" s="4">
        <v>4450.04</v>
      </c>
      <c r="C13" s="4">
        <v>3069</v>
      </c>
      <c r="D13" s="4">
        <v>0</v>
      </c>
      <c r="E13" s="4">
        <f t="shared" si="0"/>
        <v>382.98</v>
      </c>
      <c r="F13" s="4">
        <f t="shared" si="1"/>
        <v>257</v>
      </c>
      <c r="G13" s="4">
        <f t="shared" si="2"/>
        <v>125.98000000000002</v>
      </c>
      <c r="H13" s="4">
        <f>Table13[[#This Row],[Odpočet dodávka-180]]-D12</f>
        <v>0</v>
      </c>
    </row>
    <row r="14" spans="1:8">
      <c r="A14" s="12">
        <v>41760</v>
      </c>
      <c r="B14" s="4">
        <v>4934.38</v>
      </c>
      <c r="C14" s="4">
        <v>3425</v>
      </c>
      <c r="D14" s="4">
        <v>0</v>
      </c>
      <c r="E14" s="4">
        <f t="shared" si="0"/>
        <v>484.34000000000015</v>
      </c>
      <c r="F14" s="4">
        <f t="shared" si="1"/>
        <v>356</v>
      </c>
      <c r="G14" s="4">
        <f t="shared" si="2"/>
        <v>128.34000000000015</v>
      </c>
      <c r="H14" s="4">
        <f>Table13[[#This Row],[Odpočet dodávka-180]]-D13</f>
        <v>0</v>
      </c>
    </row>
    <row r="15" spans="1:8">
      <c r="A15" s="12">
        <v>41791</v>
      </c>
      <c r="B15" s="4">
        <v>5407</v>
      </c>
      <c r="C15" s="4">
        <v>3887</v>
      </c>
      <c r="D15" s="4">
        <v>0</v>
      </c>
      <c r="E15" s="4">
        <f t="shared" si="0"/>
        <v>472.61999999999989</v>
      </c>
      <c r="F15" s="4">
        <f t="shared" si="1"/>
        <v>462</v>
      </c>
      <c r="G15" s="4">
        <f t="shared" si="2"/>
        <v>10.619999999999891</v>
      </c>
      <c r="H15" s="4">
        <f>Table13[[#This Row],[Odpočet dodávka-180]]-D14</f>
        <v>0</v>
      </c>
    </row>
    <row r="16" spans="1:8">
      <c r="A16" s="12">
        <v>41821</v>
      </c>
      <c r="B16" s="4">
        <v>6018.33</v>
      </c>
      <c r="C16" s="4">
        <v>4308</v>
      </c>
      <c r="D16" s="4">
        <v>0</v>
      </c>
      <c r="E16" s="4">
        <f t="shared" si="0"/>
        <v>611.32999999999993</v>
      </c>
      <c r="F16" s="4">
        <f t="shared" si="1"/>
        <v>421</v>
      </c>
      <c r="G16" s="4">
        <f t="shared" si="2"/>
        <v>190.32999999999993</v>
      </c>
      <c r="H16" s="4">
        <f>Table13[[#This Row],[Odpočet dodávka-180]]-D15</f>
        <v>0</v>
      </c>
    </row>
    <row r="17" spans="1:8">
      <c r="A17" s="12">
        <v>41852</v>
      </c>
      <c r="B17" s="4">
        <v>6404.59</v>
      </c>
      <c r="C17" s="4">
        <v>4597</v>
      </c>
      <c r="D17" s="4">
        <v>0</v>
      </c>
      <c r="E17" s="4">
        <f t="shared" si="0"/>
        <v>386.26000000000022</v>
      </c>
      <c r="F17" s="4">
        <f t="shared" si="1"/>
        <v>289</v>
      </c>
      <c r="G17" s="4">
        <f t="shared" si="2"/>
        <v>97.260000000000218</v>
      </c>
      <c r="H17" s="4">
        <f>Table13[[#This Row],[Odpočet dodávka-180]]-D16</f>
        <v>0</v>
      </c>
    </row>
    <row r="18" spans="1:8">
      <c r="A18" s="12">
        <v>41883</v>
      </c>
      <c r="B18" s="4">
        <v>6693.07</v>
      </c>
      <c r="C18" s="4">
        <v>4807</v>
      </c>
      <c r="D18" s="4">
        <v>0</v>
      </c>
      <c r="E18" s="4">
        <f t="shared" si="0"/>
        <v>288.47999999999956</v>
      </c>
      <c r="F18" s="4">
        <f t="shared" si="1"/>
        <v>210</v>
      </c>
      <c r="G18" s="4">
        <f t="shared" si="2"/>
        <v>78.479999999999563</v>
      </c>
      <c r="H18" s="4">
        <f>Table13[[#This Row],[Odpočet dodávka-180]]-D17</f>
        <v>0</v>
      </c>
    </row>
    <row r="19" spans="1:8">
      <c r="A19" s="12">
        <v>41913</v>
      </c>
      <c r="B19" s="4">
        <v>6879.19</v>
      </c>
      <c r="C19" s="4">
        <v>4914</v>
      </c>
      <c r="D19" s="4">
        <v>0</v>
      </c>
      <c r="E19" s="4">
        <f t="shared" si="0"/>
        <v>186.11999999999989</v>
      </c>
      <c r="F19" s="4">
        <f t="shared" si="1"/>
        <v>107</v>
      </c>
      <c r="G19" s="4">
        <f t="shared" si="2"/>
        <v>79.119999999999891</v>
      </c>
      <c r="H19" s="4">
        <f>Table13[[#This Row],[Odpočet dodávka-180]]-D18</f>
        <v>0</v>
      </c>
    </row>
    <row r="20" spans="1:8">
      <c r="A20" s="12">
        <v>41944</v>
      </c>
      <c r="B20" s="4">
        <v>6967.16</v>
      </c>
      <c r="C20" s="4">
        <v>4944</v>
      </c>
      <c r="D20" s="4">
        <v>0</v>
      </c>
      <c r="E20" s="4">
        <f t="shared" si="0"/>
        <v>87.970000000000255</v>
      </c>
      <c r="F20" s="4">
        <f t="shared" si="1"/>
        <v>30</v>
      </c>
      <c r="G20" s="4">
        <f t="shared" si="2"/>
        <v>57.970000000000255</v>
      </c>
      <c r="H20" s="4">
        <f>Table13[[#This Row],[Odpočet dodávka-180]]-D19</f>
        <v>0</v>
      </c>
    </row>
    <row r="21" spans="1:8">
      <c r="A21" s="12">
        <v>41974</v>
      </c>
      <c r="B21" s="4">
        <v>7026.04</v>
      </c>
      <c r="C21" s="4">
        <v>4959</v>
      </c>
      <c r="D21" s="4">
        <v>0</v>
      </c>
      <c r="E21" s="4">
        <f t="shared" si="0"/>
        <v>58.880000000000109</v>
      </c>
      <c r="F21" s="4">
        <f t="shared" si="1"/>
        <v>15</v>
      </c>
      <c r="G21" s="4">
        <f t="shared" si="2"/>
        <v>43.880000000000109</v>
      </c>
      <c r="H21" s="4">
        <f>Table13[[#This Row],[Odpočet dodávka-180]]-D20</f>
        <v>0</v>
      </c>
    </row>
    <row r="22" spans="1:8">
      <c r="A22" s="12">
        <v>42005</v>
      </c>
      <c r="B22" s="4">
        <v>7065</v>
      </c>
      <c r="C22" s="4">
        <v>4969</v>
      </c>
      <c r="D22" s="4">
        <v>0</v>
      </c>
      <c r="E22" s="4">
        <f t="shared" si="0"/>
        <v>38.960000000000036</v>
      </c>
      <c r="F22" s="4">
        <f t="shared" si="1"/>
        <v>10</v>
      </c>
      <c r="G22" s="4">
        <f t="shared" si="2"/>
        <v>28.960000000000036</v>
      </c>
      <c r="H22" s="4">
        <f>Table13[[#This Row],[Odpočet dodávka-180]]-D21</f>
        <v>0</v>
      </c>
    </row>
    <row r="23" spans="1:8">
      <c r="A23" s="12">
        <v>42036</v>
      </c>
      <c r="B23" s="4">
        <v>7123.63</v>
      </c>
      <c r="C23" s="4">
        <v>4992</v>
      </c>
      <c r="D23" s="4">
        <v>0</v>
      </c>
      <c r="E23" s="4">
        <f t="shared" si="0"/>
        <v>58.630000000000109</v>
      </c>
      <c r="F23" s="4">
        <f t="shared" si="1"/>
        <v>23</v>
      </c>
      <c r="G23" s="4">
        <f t="shared" si="2"/>
        <v>35.630000000000109</v>
      </c>
      <c r="H23" s="4">
        <f>Table13[[#This Row],[Odpočet dodávka-180]]-D22</f>
        <v>0</v>
      </c>
    </row>
    <row r="24" spans="1:8">
      <c r="A24" s="12">
        <v>42064</v>
      </c>
      <c r="B24" s="4">
        <v>7390.57</v>
      </c>
      <c r="C24" s="4">
        <v>5157</v>
      </c>
      <c r="D24" s="4">
        <v>0</v>
      </c>
      <c r="E24" s="4">
        <f t="shared" si="0"/>
        <v>266.9399999999996</v>
      </c>
      <c r="F24" s="4">
        <f t="shared" si="1"/>
        <v>165</v>
      </c>
      <c r="G24" s="4">
        <f t="shared" si="2"/>
        <v>101.9399999999996</v>
      </c>
      <c r="H24" s="4">
        <f>Table13[[#This Row],[Odpočet dodávka-180]]-D23</f>
        <v>0</v>
      </c>
    </row>
    <row r="25" spans="1:8">
      <c r="A25" s="12">
        <v>42095</v>
      </c>
      <c r="B25" s="4">
        <v>7815.49</v>
      </c>
      <c r="C25" s="4">
        <v>5464</v>
      </c>
      <c r="D25" s="4">
        <v>0</v>
      </c>
      <c r="E25" s="4">
        <f t="shared" si="0"/>
        <v>424.92000000000007</v>
      </c>
      <c r="F25" s="4">
        <f t="shared" si="1"/>
        <v>307</v>
      </c>
      <c r="G25" s="4">
        <f t="shared" si="2"/>
        <v>117.92000000000007</v>
      </c>
      <c r="H25" s="4">
        <f>Table13[[#This Row],[Odpočet dodávka-180]]-D24</f>
        <v>0</v>
      </c>
    </row>
    <row r="26" spans="1:8">
      <c r="A26" s="12">
        <v>42125</v>
      </c>
      <c r="B26" s="4">
        <v>8250.2900000000009</v>
      </c>
      <c r="C26" s="4">
        <v>5789</v>
      </c>
      <c r="D26" s="4">
        <v>0</v>
      </c>
      <c r="E26" s="4">
        <f t="shared" si="0"/>
        <v>434.80000000000109</v>
      </c>
      <c r="F26" s="4">
        <f t="shared" si="1"/>
        <v>325</v>
      </c>
      <c r="G26" s="4">
        <f t="shared" si="2"/>
        <v>109.80000000000109</v>
      </c>
      <c r="H26" s="4">
        <f>Table13[[#This Row],[Odpočet dodávka-180]]-D25</f>
        <v>0</v>
      </c>
    </row>
    <row r="27" spans="1:8">
      <c r="A27" s="12">
        <v>42156</v>
      </c>
      <c r="B27" s="4">
        <v>8740.5300000000007</v>
      </c>
      <c r="C27" s="4">
        <v>6205</v>
      </c>
      <c r="D27" s="4">
        <v>0</v>
      </c>
      <c r="E27" s="4">
        <f t="shared" si="0"/>
        <v>490.23999999999978</v>
      </c>
      <c r="F27" s="4">
        <f t="shared" si="1"/>
        <v>416</v>
      </c>
      <c r="G27" s="4">
        <f t="shared" si="2"/>
        <v>74.239999999999782</v>
      </c>
      <c r="H27" s="4">
        <f>Table13[[#This Row],[Odpočet dodávka-180]]-D26</f>
        <v>0</v>
      </c>
    </row>
    <row r="28" spans="1:8">
      <c r="A28" s="12">
        <v>42186</v>
      </c>
      <c r="B28" s="4">
        <v>9283.6200000000008</v>
      </c>
      <c r="C28" s="4">
        <v>6668</v>
      </c>
      <c r="D28" s="4">
        <v>0</v>
      </c>
      <c r="E28" s="4">
        <f t="shared" si="0"/>
        <v>543.09000000000015</v>
      </c>
      <c r="F28" s="4">
        <f t="shared" si="1"/>
        <v>463</v>
      </c>
      <c r="G28" s="4">
        <f t="shared" si="2"/>
        <v>80.090000000000146</v>
      </c>
      <c r="H28" s="4">
        <f>Table13[[#This Row],[Odpočet dodávka-180]]-D27</f>
        <v>0</v>
      </c>
    </row>
    <row r="29" spans="1:8">
      <c r="A29" s="12">
        <v>42217</v>
      </c>
      <c r="B29" s="4">
        <v>9750.9</v>
      </c>
      <c r="C29" s="4">
        <v>7049</v>
      </c>
      <c r="D29" s="4">
        <v>0</v>
      </c>
      <c r="E29" s="4">
        <f t="shared" si="0"/>
        <v>467.27999999999884</v>
      </c>
      <c r="F29" s="4">
        <f t="shared" si="1"/>
        <v>381</v>
      </c>
      <c r="G29" s="4">
        <f t="shared" si="2"/>
        <v>86.279999999998836</v>
      </c>
      <c r="H29" s="4">
        <f>Table13[[#This Row],[Odpočet dodávka-180]]-D28</f>
        <v>0</v>
      </c>
    </row>
    <row r="30" spans="1:8">
      <c r="A30" s="12">
        <v>42248</v>
      </c>
      <c r="B30" s="4">
        <v>10041.32</v>
      </c>
      <c r="C30" s="4">
        <v>7272</v>
      </c>
      <c r="D30" s="4">
        <v>0</v>
      </c>
      <c r="E30" s="4">
        <f t="shared" si="0"/>
        <v>290.42000000000007</v>
      </c>
      <c r="F30" s="4">
        <f t="shared" si="1"/>
        <v>223</v>
      </c>
      <c r="G30" s="4">
        <f t="shared" si="2"/>
        <v>67.420000000000073</v>
      </c>
      <c r="H30" s="4">
        <f>Table13[[#This Row],[Odpočet dodávka-180]]-D29</f>
        <v>0</v>
      </c>
    </row>
    <row r="31" spans="1:8">
      <c r="A31" s="12">
        <v>42278</v>
      </c>
      <c r="B31" s="4">
        <v>10203.43</v>
      </c>
      <c r="C31" s="4">
        <v>7364</v>
      </c>
      <c r="D31" s="4">
        <v>0</v>
      </c>
      <c r="E31" s="4">
        <f t="shared" si="0"/>
        <v>162.11000000000058</v>
      </c>
      <c r="F31" s="4">
        <f t="shared" si="1"/>
        <v>92</v>
      </c>
      <c r="G31" s="4">
        <f t="shared" si="2"/>
        <v>70.110000000000582</v>
      </c>
      <c r="H31" s="4">
        <f>Table13[[#This Row],[Odpočet dodávka-180]]-D30</f>
        <v>0</v>
      </c>
    </row>
    <row r="32" spans="1:8">
      <c r="A32" s="12">
        <v>42309</v>
      </c>
      <c r="B32" s="4">
        <v>10307.799999999999</v>
      </c>
      <c r="C32" s="4">
        <v>7415</v>
      </c>
      <c r="D32" s="4">
        <v>0</v>
      </c>
      <c r="E32" s="4">
        <f t="shared" si="0"/>
        <v>104.36999999999898</v>
      </c>
      <c r="F32" s="4">
        <f t="shared" si="1"/>
        <v>51</v>
      </c>
      <c r="G32" s="4">
        <f t="shared" si="2"/>
        <v>53.369999999998981</v>
      </c>
      <c r="H32" s="4">
        <f>Table13[[#This Row],[Odpočet dodávka-180]]-D31</f>
        <v>0</v>
      </c>
    </row>
    <row r="33" spans="1:8">
      <c r="A33" s="12">
        <v>42339</v>
      </c>
      <c r="B33" s="4">
        <v>10358.709999999999</v>
      </c>
      <c r="C33" s="4">
        <v>7427</v>
      </c>
      <c r="D33" s="4">
        <v>0</v>
      </c>
      <c r="E33" s="4">
        <f t="shared" si="0"/>
        <v>50.909999999999854</v>
      </c>
      <c r="F33" s="4">
        <f t="shared" si="1"/>
        <v>12</v>
      </c>
      <c r="G33" s="4">
        <f t="shared" si="2"/>
        <v>38.909999999999854</v>
      </c>
      <c r="H33" s="4">
        <f>Table13[[#This Row],[Odpočet dodávka-180]]-D32</f>
        <v>0</v>
      </c>
    </row>
    <row r="34" spans="1:8">
      <c r="A34" s="12">
        <v>42370</v>
      </c>
      <c r="B34" s="4">
        <v>10405.98</v>
      </c>
      <c r="C34" s="4">
        <v>7440</v>
      </c>
      <c r="D34" s="4">
        <v>0</v>
      </c>
      <c r="E34" s="4">
        <f t="shared" si="0"/>
        <v>47.270000000000437</v>
      </c>
      <c r="F34" s="4">
        <f t="shared" si="1"/>
        <v>13</v>
      </c>
      <c r="G34" s="4">
        <f t="shared" si="2"/>
        <v>34.270000000000437</v>
      </c>
      <c r="H34" s="4">
        <f>Table13[[#This Row],[Odpočet dodávka-180]]-D33</f>
        <v>0</v>
      </c>
    </row>
    <row r="35" spans="1:8" ht="14.5">
      <c r="A35" s="12">
        <v>42401</v>
      </c>
      <c r="B35" s="4">
        <v>10504.83</v>
      </c>
      <c r="C35" s="4">
        <v>7478</v>
      </c>
      <c r="D35" s="7">
        <v>8252</v>
      </c>
      <c r="E35" s="4">
        <f t="shared" ref="E35:E66" si="3">B35-B34</f>
        <v>98.850000000000364</v>
      </c>
      <c r="F35" s="4">
        <f t="shared" ref="F35:F66" si="4">C35-C34</f>
        <v>38</v>
      </c>
      <c r="G35" s="4">
        <f t="shared" si="2"/>
        <v>60.850000000000364</v>
      </c>
      <c r="H35" s="4">
        <v>0</v>
      </c>
    </row>
    <row r="36" spans="1:8" ht="14.5">
      <c r="A36" s="12">
        <v>42430</v>
      </c>
      <c r="B36" s="4">
        <v>10747.83</v>
      </c>
      <c r="C36" s="4">
        <v>7622</v>
      </c>
      <c r="D36" s="7">
        <v>8468</v>
      </c>
      <c r="E36" s="4">
        <f t="shared" si="3"/>
        <v>243</v>
      </c>
      <c r="F36" s="4">
        <f t="shared" si="4"/>
        <v>144</v>
      </c>
      <c r="G36" s="4">
        <f t="shared" si="2"/>
        <v>99</v>
      </c>
      <c r="H36" s="4">
        <f>Table13[[#This Row],[Odpočet dodávka-180]]-D35</f>
        <v>216</v>
      </c>
    </row>
    <row r="37" spans="1:8" ht="14.5">
      <c r="A37" s="12">
        <v>42461</v>
      </c>
      <c r="B37" s="4">
        <v>11128.6</v>
      </c>
      <c r="C37" s="4">
        <v>7888</v>
      </c>
      <c r="D37" s="7">
        <v>8633</v>
      </c>
      <c r="E37" s="4">
        <f t="shared" si="3"/>
        <v>380.77000000000044</v>
      </c>
      <c r="F37" s="4">
        <f t="shared" si="4"/>
        <v>266</v>
      </c>
      <c r="G37" s="4">
        <f t="shared" si="2"/>
        <v>114.77000000000044</v>
      </c>
      <c r="H37" s="4">
        <f>Table13[[#This Row],[Odpočet dodávka-180]]-D36</f>
        <v>165</v>
      </c>
    </row>
    <row r="38" spans="1:8" ht="14.5">
      <c r="A38" s="12">
        <v>42491</v>
      </c>
      <c r="B38" s="4">
        <v>11592.61</v>
      </c>
      <c r="C38" s="4">
        <v>8254</v>
      </c>
      <c r="D38" s="7">
        <v>8782</v>
      </c>
      <c r="E38" s="4">
        <f t="shared" si="3"/>
        <v>464.01000000000022</v>
      </c>
      <c r="F38" s="4">
        <f t="shared" si="4"/>
        <v>366</v>
      </c>
      <c r="G38" s="4">
        <f t="shared" si="2"/>
        <v>98.010000000000218</v>
      </c>
      <c r="H38" s="4">
        <f>Table13[[#This Row],[Odpočet dodávka-180]]-D37</f>
        <v>149</v>
      </c>
    </row>
    <row r="39" spans="1:8" ht="14.5">
      <c r="A39" s="12">
        <v>42522</v>
      </c>
      <c r="B39" s="4">
        <v>12080.47</v>
      </c>
      <c r="C39" s="4">
        <v>8636</v>
      </c>
      <c r="D39" s="7">
        <v>8913</v>
      </c>
      <c r="E39" s="4">
        <f t="shared" si="3"/>
        <v>487.85999999999876</v>
      </c>
      <c r="F39" s="4">
        <f t="shared" si="4"/>
        <v>382</v>
      </c>
      <c r="G39" s="4">
        <f t="shared" si="2"/>
        <v>105.85999999999876</v>
      </c>
      <c r="H39" s="4">
        <f>Table13[[#This Row],[Odpočet dodávka-180]]-D38</f>
        <v>131</v>
      </c>
    </row>
    <row r="40" spans="1:8" ht="14.5">
      <c r="A40" s="12">
        <v>42552</v>
      </c>
      <c r="B40" s="4">
        <v>12556.75</v>
      </c>
      <c r="C40" s="4">
        <v>9015</v>
      </c>
      <c r="D40" s="7">
        <v>9042</v>
      </c>
      <c r="E40" s="4">
        <f t="shared" si="3"/>
        <v>476.28000000000065</v>
      </c>
      <c r="F40" s="4">
        <f t="shared" si="4"/>
        <v>379</v>
      </c>
      <c r="G40" s="4">
        <f t="shared" si="2"/>
        <v>97.280000000000655</v>
      </c>
      <c r="H40" s="4">
        <f>Table13[[#This Row],[Odpočet dodávka-180]]-D39</f>
        <v>129</v>
      </c>
    </row>
    <row r="41" spans="1:8" ht="14.5">
      <c r="A41" s="12">
        <v>42583</v>
      </c>
      <c r="B41" s="4">
        <v>12982.49</v>
      </c>
      <c r="C41" s="4">
        <v>9357</v>
      </c>
      <c r="D41" s="7">
        <v>9151</v>
      </c>
      <c r="E41" s="4">
        <f t="shared" si="3"/>
        <v>425.73999999999978</v>
      </c>
      <c r="F41" s="4">
        <f t="shared" si="4"/>
        <v>342</v>
      </c>
      <c r="G41" s="4">
        <f t="shared" si="2"/>
        <v>83.739999999999782</v>
      </c>
      <c r="H41" s="4">
        <f>Table13[[#This Row],[Odpočet dodávka-180]]-D40</f>
        <v>109</v>
      </c>
    </row>
    <row r="42" spans="1:8" ht="14.5">
      <c r="A42" s="12">
        <v>42614</v>
      </c>
      <c r="B42" s="4">
        <v>13324.64</v>
      </c>
      <c r="C42" s="4">
        <v>9608</v>
      </c>
      <c r="D42" s="7">
        <v>9306</v>
      </c>
      <c r="E42" s="4">
        <f t="shared" si="3"/>
        <v>342.14999999999964</v>
      </c>
      <c r="F42" s="4">
        <f t="shared" si="4"/>
        <v>251</v>
      </c>
      <c r="G42" s="4">
        <f t="shared" si="2"/>
        <v>91.149999999999636</v>
      </c>
      <c r="H42" s="4">
        <f>Table13[[#This Row],[Odpočet dodávka-180]]-D41</f>
        <v>155</v>
      </c>
    </row>
    <row r="43" spans="1:8" ht="14.5">
      <c r="A43" s="12">
        <v>42644</v>
      </c>
      <c r="B43" s="4">
        <v>13466.79</v>
      </c>
      <c r="C43" s="4">
        <v>9672</v>
      </c>
      <c r="D43" s="7">
        <v>9552</v>
      </c>
      <c r="E43" s="4">
        <f t="shared" si="3"/>
        <v>142.15000000000146</v>
      </c>
      <c r="F43" s="4">
        <f t="shared" si="4"/>
        <v>64</v>
      </c>
      <c r="G43" s="4">
        <f t="shared" si="2"/>
        <v>78.150000000001455</v>
      </c>
      <c r="H43" s="4">
        <f>Table13[[#This Row],[Odpočet dodávka-180]]-D42</f>
        <v>246</v>
      </c>
    </row>
    <row r="44" spans="1:8" ht="14.5">
      <c r="A44" s="12">
        <v>42675</v>
      </c>
      <c r="B44" s="4">
        <v>13543.97</v>
      </c>
      <c r="C44" s="4">
        <v>9698</v>
      </c>
      <c r="D44" s="7">
        <v>9839</v>
      </c>
      <c r="E44" s="4">
        <f t="shared" si="3"/>
        <v>77.179999999998472</v>
      </c>
      <c r="F44" s="4">
        <f t="shared" si="4"/>
        <v>26</v>
      </c>
      <c r="G44" s="4">
        <f t="shared" si="2"/>
        <v>51.179999999998472</v>
      </c>
      <c r="H44" s="4">
        <f>Table13[[#This Row],[Odpočet dodávka-180]]-D43</f>
        <v>287</v>
      </c>
    </row>
    <row r="45" spans="1:8" ht="14.5">
      <c r="A45" s="12">
        <v>42705</v>
      </c>
      <c r="B45" s="4">
        <v>13599.09</v>
      </c>
      <c r="C45" s="4">
        <v>9713</v>
      </c>
      <c r="D45" s="7">
        <v>10144</v>
      </c>
      <c r="E45" s="4">
        <f t="shared" si="3"/>
        <v>55.1200000000008</v>
      </c>
      <c r="F45" s="4">
        <f t="shared" si="4"/>
        <v>15</v>
      </c>
      <c r="G45" s="4">
        <f t="shared" si="2"/>
        <v>40.1200000000008</v>
      </c>
      <c r="H45" s="4">
        <f>Table13[[#This Row],[Odpočet dodávka-180]]-D44</f>
        <v>305</v>
      </c>
    </row>
    <row r="46" spans="1:8">
      <c r="A46" s="12">
        <v>42736</v>
      </c>
      <c r="B46" s="4">
        <v>13607.68</v>
      </c>
      <c r="C46" s="4">
        <v>9714</v>
      </c>
      <c r="D46" s="4">
        <v>0</v>
      </c>
      <c r="E46" s="4">
        <f t="shared" si="3"/>
        <v>8.5900000000001455</v>
      </c>
      <c r="F46" s="4">
        <f t="shared" si="4"/>
        <v>1</v>
      </c>
      <c r="G46" s="4">
        <f t="shared" si="2"/>
        <v>7.5900000000001455</v>
      </c>
      <c r="H46" s="4">
        <v>0</v>
      </c>
    </row>
    <row r="47" spans="1:8" ht="14.5">
      <c r="A47" s="12">
        <v>42767</v>
      </c>
      <c r="B47" s="4">
        <v>13715.55</v>
      </c>
      <c r="C47" s="4">
        <v>9764</v>
      </c>
      <c r="D47" s="7">
        <v>10691</v>
      </c>
      <c r="E47" s="4">
        <f t="shared" si="3"/>
        <v>107.86999999999898</v>
      </c>
      <c r="F47" s="4">
        <f t="shared" si="4"/>
        <v>50</v>
      </c>
      <c r="G47" s="4">
        <f t="shared" si="2"/>
        <v>57.869999999998981</v>
      </c>
      <c r="H47" s="4">
        <v>0</v>
      </c>
    </row>
    <row r="48" spans="1:8">
      <c r="A48" s="12">
        <v>42795</v>
      </c>
      <c r="B48" s="4">
        <v>14009.02</v>
      </c>
      <c r="C48" s="4">
        <v>9952</v>
      </c>
      <c r="D48" s="4">
        <v>0</v>
      </c>
      <c r="E48" s="4">
        <f t="shared" si="3"/>
        <v>293.47000000000116</v>
      </c>
      <c r="F48" s="4">
        <f t="shared" si="4"/>
        <v>188</v>
      </c>
      <c r="G48" s="4">
        <f t="shared" si="2"/>
        <v>105.47000000000116</v>
      </c>
      <c r="H48" s="4">
        <v>0</v>
      </c>
    </row>
    <row r="49" spans="1:8" ht="14.5">
      <c r="A49" s="12" t="s">
        <v>7</v>
      </c>
      <c r="B49" s="4">
        <v>14320.17</v>
      </c>
      <c r="C49" s="4">
        <v>10153</v>
      </c>
      <c r="D49" s="7">
        <v>11063</v>
      </c>
      <c r="E49" s="4">
        <f t="shared" si="3"/>
        <v>311.14999999999964</v>
      </c>
      <c r="F49" s="4">
        <f t="shared" si="4"/>
        <v>201</v>
      </c>
      <c r="G49" s="4">
        <f t="shared" si="2"/>
        <v>110.14999999999964</v>
      </c>
      <c r="H49" s="4">
        <v>0</v>
      </c>
    </row>
    <row r="50" spans="1:8">
      <c r="A50" s="12">
        <v>42857</v>
      </c>
      <c r="B50" s="4">
        <v>14810.34</v>
      </c>
      <c r="C50" s="4">
        <v>10531</v>
      </c>
      <c r="D50" s="4">
        <v>0</v>
      </c>
      <c r="E50" s="4">
        <f t="shared" si="3"/>
        <v>490.17000000000007</v>
      </c>
      <c r="F50" s="4">
        <f t="shared" si="4"/>
        <v>378</v>
      </c>
      <c r="G50" s="4">
        <f t="shared" si="2"/>
        <v>112.17000000000007</v>
      </c>
      <c r="H50" s="4">
        <v>0</v>
      </c>
    </row>
    <row r="51" spans="1:8" ht="14.5">
      <c r="A51" s="12" t="s">
        <v>8</v>
      </c>
      <c r="B51" s="4">
        <v>15354.44</v>
      </c>
      <c r="C51" s="4">
        <v>10982</v>
      </c>
      <c r="D51" s="7">
        <v>11284</v>
      </c>
      <c r="E51" s="4">
        <f t="shared" si="3"/>
        <v>544.10000000000036</v>
      </c>
      <c r="F51" s="4">
        <f t="shared" si="4"/>
        <v>451</v>
      </c>
      <c r="G51" s="4">
        <f t="shared" si="2"/>
        <v>93.100000000000364</v>
      </c>
      <c r="H51" s="4">
        <v>0</v>
      </c>
    </row>
    <row r="52" spans="1:8" ht="14.5">
      <c r="A52" s="12" t="s">
        <v>9</v>
      </c>
      <c r="B52" s="4">
        <v>15823.24</v>
      </c>
      <c r="C52" s="4">
        <v>11364</v>
      </c>
      <c r="D52" s="7">
        <v>11378</v>
      </c>
      <c r="E52" s="4">
        <f t="shared" si="3"/>
        <v>468.79999999999927</v>
      </c>
      <c r="F52" s="4">
        <f t="shared" si="4"/>
        <v>382</v>
      </c>
      <c r="G52" s="4">
        <f t="shared" si="2"/>
        <v>86.799999999999272</v>
      </c>
      <c r="H52" s="4">
        <f>Table13[[#This Row],[Odpočet dodávka-180]]-D51</f>
        <v>94</v>
      </c>
    </row>
    <row r="53" spans="1:8" ht="14.5">
      <c r="A53" s="12">
        <v>42964</v>
      </c>
      <c r="B53" s="4">
        <v>16336.08</v>
      </c>
      <c r="C53" s="4">
        <v>11787</v>
      </c>
      <c r="D53" s="7">
        <v>11486</v>
      </c>
      <c r="E53" s="4">
        <f t="shared" si="3"/>
        <v>512.84000000000015</v>
      </c>
      <c r="F53" s="4">
        <f t="shared" si="4"/>
        <v>423</v>
      </c>
      <c r="G53" s="4">
        <f t="shared" si="2"/>
        <v>89.840000000000146</v>
      </c>
      <c r="H53" s="4">
        <f>Table13[[#This Row],[Odpočet dodávka-180]]-D52</f>
        <v>108</v>
      </c>
    </row>
    <row r="54" spans="1:8" ht="14.5">
      <c r="A54" s="12">
        <v>42979</v>
      </c>
      <c r="B54" s="4">
        <v>16598.48</v>
      </c>
      <c r="C54" s="4">
        <v>11964</v>
      </c>
      <c r="D54" s="7">
        <v>11656</v>
      </c>
      <c r="E54" s="4">
        <f t="shared" si="3"/>
        <v>262.39999999999964</v>
      </c>
      <c r="F54" s="4">
        <f t="shared" si="4"/>
        <v>177</v>
      </c>
      <c r="G54" s="4">
        <f t="shared" si="2"/>
        <v>85.399999999999636</v>
      </c>
      <c r="H54" s="4">
        <f>Table13[[#This Row],[Odpočet dodávka-180]]-D53</f>
        <v>170</v>
      </c>
    </row>
    <row r="55" spans="1:8" ht="14.5">
      <c r="A55" s="12">
        <v>43009</v>
      </c>
      <c r="B55" s="4">
        <v>16780.39</v>
      </c>
      <c r="C55" s="4">
        <v>12069</v>
      </c>
      <c r="D55" s="7">
        <v>11863</v>
      </c>
      <c r="E55" s="4">
        <f t="shared" si="3"/>
        <v>181.90999999999985</v>
      </c>
      <c r="F55" s="4">
        <f t="shared" si="4"/>
        <v>105</v>
      </c>
      <c r="G55" s="4">
        <f t="shared" si="2"/>
        <v>76.909999999999854</v>
      </c>
      <c r="H55" s="4">
        <f>Table13[[#This Row],[Odpočet dodávka-180]]-D54</f>
        <v>207</v>
      </c>
    </row>
    <row r="56" spans="1:8" ht="14.5">
      <c r="A56" s="12">
        <v>43040</v>
      </c>
      <c r="B56" s="4">
        <v>16879</v>
      </c>
      <c r="C56" s="4">
        <v>12115</v>
      </c>
      <c r="D56" s="7">
        <v>12118</v>
      </c>
      <c r="E56" s="4">
        <f t="shared" si="3"/>
        <v>98.610000000000582</v>
      </c>
      <c r="F56" s="4">
        <f t="shared" si="4"/>
        <v>46</v>
      </c>
      <c r="G56" s="4">
        <f t="shared" si="2"/>
        <v>52.610000000000582</v>
      </c>
      <c r="H56" s="4">
        <f>Table13[[#This Row],[Odpočet dodávka-180]]-D55</f>
        <v>255</v>
      </c>
    </row>
    <row r="57" spans="1:8" ht="14.5">
      <c r="A57" s="12">
        <v>43070</v>
      </c>
      <c r="B57" s="4">
        <v>16923.89</v>
      </c>
      <c r="C57" s="4">
        <v>12128</v>
      </c>
      <c r="D57" s="7">
        <v>12425</v>
      </c>
      <c r="E57" s="4">
        <f t="shared" si="3"/>
        <v>44.889999999999418</v>
      </c>
      <c r="F57" s="4">
        <f t="shared" si="4"/>
        <v>13</v>
      </c>
      <c r="G57" s="4">
        <f t="shared" si="2"/>
        <v>31.889999999999418</v>
      </c>
      <c r="H57" s="4">
        <f>Table13[[#This Row],[Odpočet dodávka-180]]-D56</f>
        <v>307</v>
      </c>
    </row>
    <row r="58" spans="1:8" ht="14.5">
      <c r="A58" s="12">
        <v>43101</v>
      </c>
      <c r="B58" s="4">
        <v>16968.54</v>
      </c>
      <c r="C58" s="4">
        <v>12139</v>
      </c>
      <c r="D58" s="7">
        <v>12692</v>
      </c>
      <c r="E58" s="4">
        <f t="shared" si="3"/>
        <v>44.650000000001455</v>
      </c>
      <c r="F58" s="4">
        <f t="shared" si="4"/>
        <v>11</v>
      </c>
      <c r="G58" s="4">
        <f t="shared" si="2"/>
        <v>33.650000000001455</v>
      </c>
      <c r="H58" s="4">
        <f>Table13[[#This Row],[Odpočet dodávka-180]]-D57</f>
        <v>267</v>
      </c>
    </row>
    <row r="59" spans="1:8" ht="14.5">
      <c r="A59" s="12">
        <v>43132</v>
      </c>
      <c r="B59" s="4">
        <v>17109.77</v>
      </c>
      <c r="C59" s="4">
        <v>12217</v>
      </c>
      <c r="D59" s="7">
        <v>12900</v>
      </c>
      <c r="E59" s="4">
        <f t="shared" si="3"/>
        <v>141.22999999999956</v>
      </c>
      <c r="F59" s="4">
        <f t="shared" si="4"/>
        <v>78</v>
      </c>
      <c r="G59" s="4">
        <f t="shared" si="2"/>
        <v>63.229999999999563</v>
      </c>
      <c r="H59" s="4">
        <f>Table13[[#This Row],[Odpočet dodávka-180]]-D58</f>
        <v>208</v>
      </c>
    </row>
    <row r="60" spans="1:8" ht="14.5">
      <c r="A60" s="12">
        <v>43160</v>
      </c>
      <c r="B60" s="4">
        <v>17357.79</v>
      </c>
      <c r="C60" s="4">
        <v>12363</v>
      </c>
      <c r="D60" s="7">
        <v>13101</v>
      </c>
      <c r="E60" s="4">
        <f t="shared" si="3"/>
        <v>248.02000000000044</v>
      </c>
      <c r="F60" s="4">
        <f t="shared" si="4"/>
        <v>146</v>
      </c>
      <c r="G60" s="4">
        <f t="shared" si="2"/>
        <v>102.02000000000044</v>
      </c>
      <c r="H60" s="4">
        <f>Table13[[#This Row],[Odpočet dodávka-180]]-D59</f>
        <v>201</v>
      </c>
    </row>
    <row r="61" spans="1:8" ht="14.5">
      <c r="A61" s="12">
        <v>43191</v>
      </c>
      <c r="B61" s="4">
        <v>17821.349999999999</v>
      </c>
      <c r="C61" s="4">
        <v>12725</v>
      </c>
      <c r="D61" s="7">
        <v>13236</v>
      </c>
      <c r="E61" s="4">
        <f t="shared" si="3"/>
        <v>463.55999999999767</v>
      </c>
      <c r="F61" s="4">
        <f t="shared" si="4"/>
        <v>362</v>
      </c>
      <c r="G61" s="4">
        <f t="shared" si="2"/>
        <v>101.55999999999767</v>
      </c>
      <c r="H61" s="4">
        <f>Table13[[#This Row],[Odpočet dodávka-180]]-D60</f>
        <v>135</v>
      </c>
    </row>
    <row r="62" spans="1:8" ht="14.5">
      <c r="A62" s="12">
        <v>43221</v>
      </c>
      <c r="B62" s="4">
        <v>18398.05</v>
      </c>
      <c r="C62" s="4">
        <v>13187</v>
      </c>
      <c r="D62" s="7">
        <v>13354</v>
      </c>
      <c r="E62" s="4">
        <f t="shared" si="3"/>
        <v>576.70000000000073</v>
      </c>
      <c r="F62" s="4">
        <f t="shared" si="4"/>
        <v>462</v>
      </c>
      <c r="G62" s="4">
        <f t="shared" si="2"/>
        <v>114.70000000000073</v>
      </c>
      <c r="H62" s="4">
        <f>Table13[[#This Row],[Odpočet dodávka-180]]-D61</f>
        <v>118</v>
      </c>
    </row>
    <row r="63" spans="1:8" ht="14.5">
      <c r="A63" s="12">
        <v>43252</v>
      </c>
      <c r="B63" s="4">
        <v>18908.25</v>
      </c>
      <c r="C63" s="4">
        <v>13608</v>
      </c>
      <c r="D63" s="7">
        <v>13442</v>
      </c>
      <c r="E63" s="4">
        <f t="shared" si="3"/>
        <v>510.20000000000073</v>
      </c>
      <c r="F63" s="4">
        <f t="shared" si="4"/>
        <v>421</v>
      </c>
      <c r="G63" s="4">
        <f t="shared" si="2"/>
        <v>89.200000000000728</v>
      </c>
      <c r="H63" s="4">
        <f>Table13[[#This Row],[Odpočet dodávka-180]]-D62</f>
        <v>88</v>
      </c>
    </row>
    <row r="64" spans="1:8" ht="14.5">
      <c r="A64" s="12">
        <v>43282</v>
      </c>
      <c r="B64" s="4">
        <v>19461.04</v>
      </c>
      <c r="C64" s="4">
        <v>14066</v>
      </c>
      <c r="D64" s="7">
        <v>13516</v>
      </c>
      <c r="E64" s="4">
        <f t="shared" si="3"/>
        <v>552.79000000000087</v>
      </c>
      <c r="F64" s="4">
        <f t="shared" si="4"/>
        <v>458</v>
      </c>
      <c r="G64" s="4">
        <f t="shared" si="2"/>
        <v>94.790000000000873</v>
      </c>
      <c r="H64" s="4">
        <f>Table13[[#This Row],[Odpočet dodávka-180]]-D63</f>
        <v>74</v>
      </c>
    </row>
    <row r="65" spans="1:8" ht="14.5">
      <c r="A65" s="12">
        <v>43313</v>
      </c>
      <c r="B65" s="4">
        <v>19963.3</v>
      </c>
      <c r="C65" s="4">
        <v>14491</v>
      </c>
      <c r="D65" s="7">
        <v>13597</v>
      </c>
      <c r="E65" s="4">
        <f t="shared" si="3"/>
        <v>502.2599999999984</v>
      </c>
      <c r="F65" s="4">
        <f t="shared" si="4"/>
        <v>425</v>
      </c>
      <c r="G65" s="4">
        <f t="shared" si="2"/>
        <v>77.259999999998399</v>
      </c>
      <c r="H65" s="4">
        <f>Table13[[#This Row],[Odpočet dodávka-180]]-D64</f>
        <v>81</v>
      </c>
    </row>
    <row r="66" spans="1:8" ht="14.5">
      <c r="A66" s="12">
        <v>43344</v>
      </c>
      <c r="B66" s="4">
        <v>20351.23</v>
      </c>
      <c r="C66" s="4">
        <v>14795</v>
      </c>
      <c r="D66" s="7">
        <v>13711</v>
      </c>
      <c r="E66" s="4">
        <f t="shared" si="3"/>
        <v>387.93000000000029</v>
      </c>
      <c r="F66" s="4">
        <f t="shared" si="4"/>
        <v>304</v>
      </c>
      <c r="G66" s="4">
        <f t="shared" si="2"/>
        <v>83.930000000000291</v>
      </c>
      <c r="H66" s="4">
        <f>Table13[[#This Row],[Odpočet dodávka-180]]-D65</f>
        <v>114</v>
      </c>
    </row>
    <row r="67" spans="1:8" ht="14.5">
      <c r="A67" s="12">
        <v>43374</v>
      </c>
      <c r="B67" s="4">
        <v>20581.3</v>
      </c>
      <c r="C67" s="4">
        <v>14944</v>
      </c>
      <c r="D67" s="7">
        <v>13894</v>
      </c>
      <c r="E67" s="4">
        <f t="shared" ref="E67:E96" si="5">B67-B66</f>
        <v>230.06999999999971</v>
      </c>
      <c r="F67" s="4">
        <f t="shared" ref="F67:F96" si="6">C67-C66</f>
        <v>149</v>
      </c>
      <c r="G67" s="4">
        <f t="shared" si="2"/>
        <v>81.069999999999709</v>
      </c>
      <c r="H67" s="4">
        <f>Table13[[#This Row],[Odpočet dodávka-180]]-D66</f>
        <v>183</v>
      </c>
    </row>
    <row r="68" spans="1:8" ht="14.5">
      <c r="A68" s="12">
        <v>43405</v>
      </c>
      <c r="B68" s="4">
        <v>20703.77</v>
      </c>
      <c r="C68" s="4">
        <v>15006</v>
      </c>
      <c r="D68" s="7">
        <v>14132</v>
      </c>
      <c r="E68" s="4">
        <f t="shared" si="5"/>
        <v>122.47000000000116</v>
      </c>
      <c r="F68" s="4">
        <f t="shared" si="6"/>
        <v>62</v>
      </c>
      <c r="G68" s="4">
        <f t="shared" si="2"/>
        <v>60.470000000001164</v>
      </c>
      <c r="H68" s="4">
        <f>Table13[[#This Row],[Odpočet dodávka-180]]-D67</f>
        <v>238</v>
      </c>
    </row>
    <row r="69" spans="1:8" ht="14.5">
      <c r="A69" s="12">
        <v>43435</v>
      </c>
      <c r="B69" s="4">
        <v>20751.759999999998</v>
      </c>
      <c r="C69" s="4">
        <v>15018</v>
      </c>
      <c r="D69" s="7">
        <v>14450</v>
      </c>
      <c r="E69" s="4">
        <f t="shared" si="5"/>
        <v>47.989999999997963</v>
      </c>
      <c r="F69" s="4">
        <f t="shared" si="6"/>
        <v>12</v>
      </c>
      <c r="G69" s="4">
        <f t="shared" si="2"/>
        <v>35.989999999997963</v>
      </c>
      <c r="H69" s="4">
        <f>Table13[[#This Row],[Odpočet dodávka-180]]-D68</f>
        <v>318</v>
      </c>
    </row>
    <row r="70" spans="1:8" ht="14.5">
      <c r="A70" s="12">
        <v>43466</v>
      </c>
      <c r="B70" s="4">
        <v>20798.03</v>
      </c>
      <c r="C70" s="4">
        <v>15034</v>
      </c>
      <c r="D70" s="7">
        <v>14768</v>
      </c>
      <c r="E70" s="4">
        <f t="shared" si="5"/>
        <v>46.270000000000437</v>
      </c>
      <c r="F70" s="4">
        <f t="shared" si="6"/>
        <v>16</v>
      </c>
      <c r="G70" s="4">
        <f t="shared" si="2"/>
        <v>30.270000000000437</v>
      </c>
      <c r="H70" s="4">
        <f>Table13[[#This Row],[Odpočet dodávka-180]]-D69</f>
        <v>318</v>
      </c>
    </row>
    <row r="71" spans="1:8" ht="14.5">
      <c r="A71" s="12">
        <v>43497</v>
      </c>
      <c r="B71" s="4">
        <v>20974.92</v>
      </c>
      <c r="C71" s="4">
        <v>15136</v>
      </c>
      <c r="D71" s="7">
        <v>14978</v>
      </c>
      <c r="E71" s="4">
        <f t="shared" si="5"/>
        <v>176.88999999999942</v>
      </c>
      <c r="F71" s="4">
        <f t="shared" si="6"/>
        <v>102</v>
      </c>
      <c r="G71" s="4">
        <f t="shared" si="2"/>
        <v>74.889999999999418</v>
      </c>
      <c r="H71" s="4">
        <f>Table13[[#This Row],[Odpočet dodávka-180]]-D70</f>
        <v>210</v>
      </c>
    </row>
    <row r="72" spans="1:8" ht="14.5">
      <c r="A72" s="12">
        <v>43525</v>
      </c>
      <c r="B72" s="4">
        <v>21277.34</v>
      </c>
      <c r="C72" s="4">
        <v>15329</v>
      </c>
      <c r="D72" s="7">
        <v>15174</v>
      </c>
      <c r="E72" s="4">
        <f t="shared" si="5"/>
        <v>302.42000000000189</v>
      </c>
      <c r="F72" s="4">
        <f t="shared" si="6"/>
        <v>193</v>
      </c>
      <c r="G72" s="4">
        <f t="shared" si="2"/>
        <v>109.42000000000189</v>
      </c>
      <c r="H72" s="4">
        <f>Table13[[#This Row],[Odpočet dodávka-180]]-D71</f>
        <v>196</v>
      </c>
    </row>
    <row r="73" spans="1:8" ht="14.5">
      <c r="A73" s="12">
        <v>43556</v>
      </c>
      <c r="B73" s="4">
        <v>21707.34</v>
      </c>
      <c r="C73" s="4">
        <v>15647</v>
      </c>
      <c r="D73" s="7">
        <v>15328</v>
      </c>
      <c r="E73" s="4">
        <f t="shared" si="5"/>
        <v>430</v>
      </c>
      <c r="F73" s="4">
        <f t="shared" si="6"/>
        <v>318</v>
      </c>
      <c r="G73" s="4">
        <f t="shared" si="2"/>
        <v>112</v>
      </c>
      <c r="H73" s="4">
        <f>Table13[[#This Row],[Odpočet dodávka-180]]-D72</f>
        <v>154</v>
      </c>
    </row>
    <row r="74" spans="1:8" ht="14.5">
      <c r="A74" s="12">
        <v>43586</v>
      </c>
      <c r="B74" s="4">
        <v>22102.7</v>
      </c>
      <c r="C74" s="4">
        <v>15933</v>
      </c>
      <c r="D74" s="7">
        <v>15477</v>
      </c>
      <c r="E74" s="4">
        <f t="shared" si="5"/>
        <v>395.36000000000058</v>
      </c>
      <c r="F74" s="4">
        <f t="shared" si="6"/>
        <v>286</v>
      </c>
      <c r="G74" s="4">
        <f t="shared" si="2"/>
        <v>109.36000000000058</v>
      </c>
      <c r="H74" s="4">
        <f>Table13[[#This Row],[Odpočet dodávka-180]]-D73</f>
        <v>149</v>
      </c>
    </row>
    <row r="75" spans="1:8" ht="14.5">
      <c r="A75" s="12">
        <v>43617</v>
      </c>
      <c r="B75" s="4">
        <v>22736.99</v>
      </c>
      <c r="C75" s="4">
        <v>16475</v>
      </c>
      <c r="D75" s="7">
        <v>15549</v>
      </c>
      <c r="E75" s="4">
        <f t="shared" si="5"/>
        <v>634.29000000000087</v>
      </c>
      <c r="F75" s="4">
        <f t="shared" si="6"/>
        <v>542</v>
      </c>
      <c r="G75" s="4">
        <f t="shared" si="2"/>
        <v>92.290000000000873</v>
      </c>
      <c r="H75" s="4">
        <f>Table13[[#This Row],[Odpočet dodávka-180]]-D74</f>
        <v>72</v>
      </c>
    </row>
    <row r="76" spans="1:8" ht="14.5">
      <c r="A76" s="12">
        <v>43647</v>
      </c>
      <c r="B76" s="7">
        <v>23292.17</v>
      </c>
      <c r="C76" s="7">
        <v>16932</v>
      </c>
      <c r="D76" s="7">
        <v>15635</v>
      </c>
      <c r="E76" s="4">
        <f t="shared" si="5"/>
        <v>555.17999999999665</v>
      </c>
      <c r="F76" s="4">
        <f t="shared" si="6"/>
        <v>457</v>
      </c>
      <c r="G76" s="4">
        <f t="shared" si="2"/>
        <v>98.179999999996653</v>
      </c>
      <c r="H76" s="4">
        <f>Table13[[#This Row],[Odpočet dodávka-180]]-D75</f>
        <v>86</v>
      </c>
    </row>
    <row r="77" spans="1:8" ht="14.5">
      <c r="A77" s="12">
        <v>43678</v>
      </c>
      <c r="B77" s="10">
        <v>23774.91</v>
      </c>
      <c r="C77" s="4">
        <v>17337</v>
      </c>
      <c r="D77" s="7">
        <v>15710</v>
      </c>
      <c r="E77" s="4">
        <f t="shared" si="5"/>
        <v>482.7400000000016</v>
      </c>
      <c r="F77" s="4">
        <f t="shared" si="6"/>
        <v>405</v>
      </c>
      <c r="G77" s="4">
        <f t="shared" si="2"/>
        <v>77.740000000001601</v>
      </c>
      <c r="H77" s="4">
        <f>Table13[[#This Row],[Odpočet dodávka-180]]-D76</f>
        <v>75</v>
      </c>
    </row>
    <row r="78" spans="1:8" ht="14.5">
      <c r="A78" s="12">
        <v>43709</v>
      </c>
      <c r="B78" s="4">
        <v>24103.94</v>
      </c>
      <c r="C78" s="4">
        <v>17586</v>
      </c>
      <c r="D78" s="7">
        <v>15822</v>
      </c>
      <c r="E78" s="4">
        <f t="shared" si="5"/>
        <v>329.02999999999884</v>
      </c>
      <c r="F78" s="4">
        <f t="shared" si="6"/>
        <v>249</v>
      </c>
      <c r="G78" s="4">
        <f t="shared" si="2"/>
        <v>80.029999999998836</v>
      </c>
      <c r="H78" s="4">
        <f>Table13[[#This Row],[Odpočet dodávka-180]]-D77</f>
        <v>112</v>
      </c>
    </row>
    <row r="79" spans="1:8" ht="14.5">
      <c r="A79" s="12">
        <v>43739</v>
      </c>
      <c r="B79" s="4">
        <v>24332.36</v>
      </c>
      <c r="C79" s="4">
        <v>17730</v>
      </c>
      <c r="D79" s="7">
        <v>16028</v>
      </c>
      <c r="E79" s="4">
        <f t="shared" si="5"/>
        <v>228.42000000000189</v>
      </c>
      <c r="F79" s="4">
        <f t="shared" si="6"/>
        <v>144</v>
      </c>
      <c r="G79" s="4">
        <f t="shared" si="2"/>
        <v>84.420000000001892</v>
      </c>
      <c r="H79" s="4">
        <f>Table13[[#This Row],[Odpočet dodávka-180]]-D78</f>
        <v>206</v>
      </c>
    </row>
    <row r="80" spans="1:8" ht="14.5">
      <c r="A80" s="12">
        <v>43770</v>
      </c>
      <c r="B80" s="4">
        <v>24406.53</v>
      </c>
      <c r="C80" s="7">
        <v>17757</v>
      </c>
      <c r="D80" s="7">
        <v>16287</v>
      </c>
      <c r="E80" s="4">
        <f t="shared" si="5"/>
        <v>74.169999999998254</v>
      </c>
      <c r="F80" s="4">
        <f t="shared" si="6"/>
        <v>27</v>
      </c>
      <c r="G80" s="4">
        <f t="shared" si="2"/>
        <v>47.169999999998254</v>
      </c>
      <c r="H80" s="4">
        <f>Table13[[#This Row],[Odpočet dodávka-180]]-D79</f>
        <v>259</v>
      </c>
    </row>
    <row r="81" spans="1:8" ht="14.5">
      <c r="A81" s="12">
        <v>43800</v>
      </c>
      <c r="B81" s="8">
        <v>24464.560000000001</v>
      </c>
      <c r="C81" s="4">
        <v>17774</v>
      </c>
      <c r="D81" s="7">
        <v>16565</v>
      </c>
      <c r="E81" s="4">
        <f t="shared" si="5"/>
        <v>58.030000000002474</v>
      </c>
      <c r="F81" s="4">
        <f t="shared" si="6"/>
        <v>17</v>
      </c>
      <c r="G81" s="4">
        <f t="shared" si="2"/>
        <v>41.030000000002474</v>
      </c>
      <c r="H81" s="4">
        <f>Table13[[#This Row],[Odpočet dodávka-180]]-D80</f>
        <v>278</v>
      </c>
    </row>
    <row r="82" spans="1:8" ht="14.5">
      <c r="A82" s="12">
        <v>43831</v>
      </c>
      <c r="B82" s="4">
        <v>24545.13</v>
      </c>
      <c r="C82" s="4">
        <v>17800</v>
      </c>
      <c r="D82" s="7">
        <v>16847</v>
      </c>
      <c r="E82" s="4">
        <f t="shared" si="5"/>
        <v>80.569999999999709</v>
      </c>
      <c r="F82" s="4">
        <f t="shared" si="6"/>
        <v>26</v>
      </c>
      <c r="G82" s="4">
        <f t="shared" si="2"/>
        <v>54.569999999999709</v>
      </c>
      <c r="H82" s="4">
        <f>Table13[[#This Row],[Odpočet dodávka-180]]-D81</f>
        <v>282</v>
      </c>
    </row>
    <row r="83" spans="1:8" ht="14.5">
      <c r="A83" s="12">
        <v>43862</v>
      </c>
      <c r="B83" s="4">
        <v>24545.13</v>
      </c>
      <c r="C83" s="4">
        <v>17800</v>
      </c>
      <c r="D83" s="7">
        <v>16847</v>
      </c>
      <c r="E83" s="4">
        <f t="shared" si="5"/>
        <v>0</v>
      </c>
      <c r="F83" s="4">
        <f t="shared" si="6"/>
        <v>0</v>
      </c>
      <c r="G83" s="4">
        <f t="shared" si="2"/>
        <v>0</v>
      </c>
      <c r="H83" s="4">
        <f>Table13[[#This Row],[Odpočet dodávka-180]]-D82</f>
        <v>0</v>
      </c>
    </row>
    <row r="84" spans="1:8" ht="14.5">
      <c r="A84" s="12">
        <v>43891</v>
      </c>
      <c r="B84" s="4">
        <v>25021.64</v>
      </c>
      <c r="C84" s="4">
        <v>18098</v>
      </c>
      <c r="D84" s="7">
        <v>17195</v>
      </c>
      <c r="E84" s="4">
        <f t="shared" si="5"/>
        <v>476.5099999999984</v>
      </c>
      <c r="F84" s="4">
        <f t="shared" si="6"/>
        <v>298</v>
      </c>
      <c r="G84" s="4">
        <f t="shared" ref="G84:G96" si="7">E84-F84</f>
        <v>178.5099999999984</v>
      </c>
      <c r="H84" s="4">
        <f>Table13[[#This Row],[Odpočet dodávka-180]]-D83</f>
        <v>348</v>
      </c>
    </row>
    <row r="85" spans="1:8" ht="14.5">
      <c r="A85" s="14">
        <v>43922</v>
      </c>
      <c r="B85" s="7">
        <v>25539.439999999999</v>
      </c>
      <c r="C85" s="7">
        <v>18467</v>
      </c>
      <c r="D85" s="7">
        <v>17344</v>
      </c>
      <c r="E85" s="11">
        <f t="shared" si="5"/>
        <v>517.79999999999927</v>
      </c>
      <c r="F85" s="11">
        <f t="shared" si="6"/>
        <v>369</v>
      </c>
      <c r="G85" s="11">
        <f t="shared" si="7"/>
        <v>148.79999999999927</v>
      </c>
      <c r="H85" s="4">
        <f>Table13[[#This Row],[Odpočet dodávka-180]]-D84</f>
        <v>149</v>
      </c>
    </row>
    <row r="86" spans="1:8" ht="14.5">
      <c r="A86" s="12">
        <v>43952</v>
      </c>
      <c r="B86" s="7">
        <v>26013.360000000001</v>
      </c>
      <c r="C86" s="7">
        <v>18815</v>
      </c>
      <c r="D86" s="7">
        <v>17482</v>
      </c>
      <c r="E86" s="15">
        <f t="shared" si="5"/>
        <v>473.92000000000189</v>
      </c>
      <c r="F86" s="15">
        <f t="shared" si="6"/>
        <v>348</v>
      </c>
      <c r="G86" s="13">
        <f t="shared" si="7"/>
        <v>125.92000000000189</v>
      </c>
      <c r="H86" s="4">
        <f>Table13[[#This Row],[Odpočet dodávka-180]]-D85</f>
        <v>138</v>
      </c>
    </row>
    <row r="87" spans="1:8" ht="14.5">
      <c r="A87" s="12">
        <v>43983</v>
      </c>
      <c r="B87" s="7">
        <v>26453.919999999998</v>
      </c>
      <c r="C87" s="7">
        <v>19138</v>
      </c>
      <c r="D87" s="7">
        <v>17601</v>
      </c>
      <c r="E87" s="13">
        <f t="shared" si="5"/>
        <v>440.55999999999767</v>
      </c>
      <c r="F87" s="13">
        <f t="shared" si="6"/>
        <v>323</v>
      </c>
      <c r="G87" s="13">
        <f t="shared" si="7"/>
        <v>117.55999999999767</v>
      </c>
      <c r="H87" s="13">
        <v>0</v>
      </c>
    </row>
    <row r="88" spans="1:8" ht="14.5">
      <c r="A88" s="12">
        <v>44013</v>
      </c>
      <c r="B88" s="7">
        <v>26453.919999999998</v>
      </c>
      <c r="C88" s="7">
        <v>18467</v>
      </c>
      <c r="D88" s="7">
        <v>0</v>
      </c>
      <c r="E88" s="13">
        <f t="shared" si="5"/>
        <v>0</v>
      </c>
      <c r="F88" s="13">
        <f t="shared" si="6"/>
        <v>-671</v>
      </c>
      <c r="G88" s="13">
        <f t="shared" si="7"/>
        <v>671</v>
      </c>
      <c r="H88" s="13">
        <v>0</v>
      </c>
    </row>
    <row r="89" spans="1:8" ht="14.5">
      <c r="A89" s="12">
        <v>44044</v>
      </c>
      <c r="B89" s="7">
        <v>26453.919999999998</v>
      </c>
      <c r="C89" s="7">
        <v>18467</v>
      </c>
      <c r="D89" s="7">
        <v>0</v>
      </c>
      <c r="E89" s="13">
        <f t="shared" si="5"/>
        <v>0</v>
      </c>
      <c r="F89" s="13">
        <f t="shared" si="6"/>
        <v>0</v>
      </c>
      <c r="G89" s="13">
        <f t="shared" si="7"/>
        <v>0</v>
      </c>
      <c r="H89" s="13">
        <v>0</v>
      </c>
    </row>
    <row r="90" spans="1:8" ht="14.5">
      <c r="A90" s="12">
        <v>44075</v>
      </c>
      <c r="B90" s="7">
        <v>26453.919999999998</v>
      </c>
      <c r="C90" s="7">
        <v>18467</v>
      </c>
      <c r="D90" s="7">
        <v>0</v>
      </c>
      <c r="E90" s="13">
        <f t="shared" si="5"/>
        <v>0</v>
      </c>
      <c r="F90" s="13">
        <f t="shared" si="6"/>
        <v>0</v>
      </c>
      <c r="G90" s="13">
        <f t="shared" si="7"/>
        <v>0</v>
      </c>
      <c r="H90" s="13">
        <v>0</v>
      </c>
    </row>
    <row r="91" spans="1:8" ht="14.5">
      <c r="A91" s="12">
        <v>44105</v>
      </c>
      <c r="B91" s="7">
        <v>26453.919999999998</v>
      </c>
      <c r="C91" s="7">
        <v>18467</v>
      </c>
      <c r="D91" s="7">
        <v>0</v>
      </c>
      <c r="E91" s="13">
        <f t="shared" si="5"/>
        <v>0</v>
      </c>
      <c r="F91" s="13">
        <f t="shared" si="6"/>
        <v>0</v>
      </c>
      <c r="G91" s="13">
        <f t="shared" si="7"/>
        <v>0</v>
      </c>
      <c r="H91" s="13">
        <v>0</v>
      </c>
    </row>
    <row r="92" spans="1:8" ht="14.5">
      <c r="A92" s="12">
        <v>44136</v>
      </c>
      <c r="B92" s="7">
        <v>26453.919999999998</v>
      </c>
      <c r="C92" s="7">
        <v>18467</v>
      </c>
      <c r="D92" s="7">
        <v>0</v>
      </c>
      <c r="E92" s="13">
        <f t="shared" si="5"/>
        <v>0</v>
      </c>
      <c r="F92" s="13">
        <f t="shared" si="6"/>
        <v>0</v>
      </c>
      <c r="G92" s="13">
        <f t="shared" si="7"/>
        <v>0</v>
      </c>
      <c r="H92" s="13">
        <v>0</v>
      </c>
    </row>
    <row r="93" spans="1:8" ht="14.5">
      <c r="A93" s="12">
        <v>44166</v>
      </c>
      <c r="B93" s="7">
        <v>25539.439999999999</v>
      </c>
      <c r="C93" s="7">
        <v>18467</v>
      </c>
      <c r="D93" s="7">
        <v>0</v>
      </c>
      <c r="E93" s="13">
        <f t="shared" si="5"/>
        <v>-914.47999999999956</v>
      </c>
      <c r="F93" s="13">
        <f t="shared" si="6"/>
        <v>0</v>
      </c>
      <c r="G93" s="13">
        <f t="shared" si="7"/>
        <v>-914.47999999999956</v>
      </c>
      <c r="H93" s="13">
        <v>0</v>
      </c>
    </row>
    <row r="94" spans="1:8" ht="14.5">
      <c r="A94" s="12">
        <v>44197</v>
      </c>
      <c r="B94" s="7">
        <v>25539.439999999999</v>
      </c>
      <c r="C94" s="7">
        <v>18467</v>
      </c>
      <c r="D94" s="7">
        <v>0</v>
      </c>
      <c r="E94" s="13">
        <f t="shared" si="5"/>
        <v>0</v>
      </c>
      <c r="F94" s="13">
        <f t="shared" si="6"/>
        <v>0</v>
      </c>
      <c r="G94" s="13">
        <f t="shared" si="7"/>
        <v>0</v>
      </c>
      <c r="H94" s="13">
        <v>0</v>
      </c>
    </row>
    <row r="95" spans="1:8" ht="14.5">
      <c r="A95" s="12">
        <v>44228</v>
      </c>
      <c r="B95" s="7">
        <v>25539.439999999999</v>
      </c>
      <c r="C95" s="7">
        <v>18467</v>
      </c>
      <c r="D95" s="7">
        <v>0</v>
      </c>
      <c r="E95" s="13">
        <f t="shared" si="5"/>
        <v>0</v>
      </c>
      <c r="F95" s="13">
        <f t="shared" si="6"/>
        <v>0</v>
      </c>
      <c r="G95" s="13">
        <f t="shared" si="7"/>
        <v>0</v>
      </c>
      <c r="H95" s="13">
        <v>0</v>
      </c>
    </row>
    <row r="96" spans="1:8" ht="14.5">
      <c r="A96" s="12">
        <v>44256</v>
      </c>
      <c r="B96" s="7">
        <v>25539.439999999999</v>
      </c>
      <c r="C96" s="7">
        <v>18467</v>
      </c>
      <c r="D96" s="7">
        <v>0</v>
      </c>
      <c r="E96" s="13">
        <f t="shared" si="5"/>
        <v>0</v>
      </c>
      <c r="F96" s="13">
        <f t="shared" si="6"/>
        <v>0</v>
      </c>
      <c r="G96" s="13">
        <f t="shared" si="7"/>
        <v>0</v>
      </c>
      <c r="H96" s="1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5808-EB25-4FF6-AC9A-FE8446349B9D}">
  <dimension ref="A1:K33"/>
  <sheetViews>
    <sheetView topLeftCell="C19" zoomScale="115" zoomScaleNormal="115" workbookViewId="0">
      <selection activeCell="D38" sqref="D38"/>
    </sheetView>
  </sheetViews>
  <sheetFormatPr defaultRowHeight="14.5"/>
  <cols>
    <col min="1" max="1" width="13.453125" style="17" customWidth="1"/>
    <col min="2" max="2" width="15.81640625" style="17" customWidth="1"/>
    <col min="3" max="3" width="14.7265625" style="17" customWidth="1"/>
    <col min="4" max="4" width="28" style="17" customWidth="1"/>
    <col min="5" max="5" width="15.453125" style="17" customWidth="1"/>
    <col min="6" max="6" width="17.90625" style="17" customWidth="1"/>
    <col min="7" max="7" width="17.54296875" style="17" customWidth="1"/>
    <col min="8" max="8" width="14.81640625" style="17" customWidth="1"/>
    <col min="9" max="9" width="17.81640625" style="16" customWidth="1"/>
    <col min="10" max="10" width="18.6328125" style="16" customWidth="1"/>
    <col min="11" max="11" width="22.7265625" style="16" customWidth="1"/>
    <col min="12" max="16384" width="8.7265625" style="16"/>
  </cols>
  <sheetData>
    <row r="1" spans="1:11">
      <c r="A1" s="17" t="s">
        <v>1</v>
      </c>
      <c r="B1" s="17" t="s">
        <v>42</v>
      </c>
      <c r="C1" s="17" t="s">
        <v>36</v>
      </c>
      <c r="D1" s="17" t="s">
        <v>35</v>
      </c>
      <c r="E1" s="17" t="s">
        <v>34</v>
      </c>
      <c r="F1" s="17" t="s">
        <v>33</v>
      </c>
      <c r="G1" s="17" t="s">
        <v>32</v>
      </c>
      <c r="H1" s="17" t="s">
        <v>31</v>
      </c>
      <c r="I1" s="17" t="s">
        <v>30</v>
      </c>
      <c r="J1" s="17" t="s">
        <v>29</v>
      </c>
      <c r="K1" s="17" t="s">
        <v>28</v>
      </c>
    </row>
    <row r="2" spans="1:11">
      <c r="A2" s="17">
        <v>12013</v>
      </c>
      <c r="B2" s="23" t="s">
        <v>2</v>
      </c>
      <c r="C2" s="17" t="s">
        <v>15</v>
      </c>
      <c r="D2" s="22">
        <v>70.055300000000003</v>
      </c>
      <c r="E2" s="17">
        <v>7</v>
      </c>
      <c r="F2" s="17">
        <v>1204</v>
      </c>
      <c r="G2" s="17">
        <f t="shared" ref="G2:G27" si="0">F2-E2</f>
        <v>1197</v>
      </c>
      <c r="H2" s="18">
        <f t="shared" ref="H2:H27" si="1">G2*D2/1000</f>
        <v>83.85619410000001</v>
      </c>
      <c r="I2" s="17"/>
      <c r="J2" s="17"/>
      <c r="K2" s="18">
        <f>Table14[[#This Row],[Doplatok po rokoch]]+Table14[[#This Row],[Na straty po rokoch]]</f>
        <v>0</v>
      </c>
    </row>
    <row r="3" spans="1:11">
      <c r="A3" s="17">
        <v>22013</v>
      </c>
      <c r="B3" s="23" t="s">
        <v>2</v>
      </c>
      <c r="C3" s="17" t="s">
        <v>16</v>
      </c>
      <c r="D3" s="17">
        <v>49.054699999999997</v>
      </c>
      <c r="E3" s="17">
        <v>5.6</v>
      </c>
      <c r="F3" s="17">
        <v>1204</v>
      </c>
      <c r="G3" s="17">
        <f t="shared" si="0"/>
        <v>1198.4000000000001</v>
      </c>
      <c r="H3" s="18">
        <f t="shared" si="1"/>
        <v>58.787152480000003</v>
      </c>
      <c r="I3" s="17"/>
      <c r="J3" s="17"/>
      <c r="K3" s="18">
        <f>Table14[[#This Row],[Doplatok po rokoch]]+Table14[[#This Row],[Na straty po rokoch]]</f>
        <v>0</v>
      </c>
    </row>
    <row r="4" spans="1:11">
      <c r="A4" s="17">
        <v>32013</v>
      </c>
      <c r="B4" s="17" t="s">
        <v>27</v>
      </c>
      <c r="C4" s="17" t="s">
        <v>16</v>
      </c>
      <c r="D4" s="17">
        <v>49.054699999999997</v>
      </c>
      <c r="E4" s="17">
        <v>1204</v>
      </c>
      <c r="F4" s="17">
        <v>2508</v>
      </c>
      <c r="G4" s="17">
        <f t="shared" si="0"/>
        <v>1304</v>
      </c>
      <c r="H4" s="18">
        <f t="shared" si="1"/>
        <v>63.967328799999997</v>
      </c>
      <c r="I4" s="17"/>
      <c r="J4" s="17"/>
      <c r="K4" s="18">
        <f>Table14[[#This Row],[Doplatok po rokoch]]+Table14[[#This Row],[Na straty po rokoch]]</f>
        <v>0</v>
      </c>
    </row>
    <row r="5" spans="1:11">
      <c r="A5" s="17">
        <v>42013</v>
      </c>
      <c r="B5" s="17" t="s">
        <v>27</v>
      </c>
      <c r="C5" s="17" t="s">
        <v>15</v>
      </c>
      <c r="D5" s="22">
        <v>70.055300000000003</v>
      </c>
      <c r="E5" s="17">
        <v>1204</v>
      </c>
      <c r="F5" s="17">
        <v>3530.17</v>
      </c>
      <c r="G5" s="17">
        <f t="shared" si="0"/>
        <v>2326.17</v>
      </c>
      <c r="H5" s="18">
        <f t="shared" si="1"/>
        <v>162.96053720099999</v>
      </c>
      <c r="I5" s="18">
        <f>H2+Table14[[#This Row],[Fakturované]]</f>
        <v>246.816731301</v>
      </c>
      <c r="J5" s="18">
        <f>H3+H4</f>
        <v>122.75448127999999</v>
      </c>
      <c r="K5" s="18">
        <f>Table14[[#This Row],[Doplatok po rokoch]]+Table14[[#This Row],[Na straty po rokoch]]</f>
        <v>369.571212581</v>
      </c>
    </row>
    <row r="6" spans="1:11">
      <c r="A6" s="17">
        <v>12014</v>
      </c>
      <c r="B6" s="17" t="s">
        <v>26</v>
      </c>
      <c r="C6" s="17" t="s">
        <v>15</v>
      </c>
      <c r="D6" s="17">
        <v>72.297499999999999</v>
      </c>
      <c r="E6" s="17">
        <v>3530.17</v>
      </c>
      <c r="F6" s="17">
        <v>4067.06</v>
      </c>
      <c r="G6" s="17">
        <f t="shared" si="0"/>
        <v>536.88999999999987</v>
      </c>
      <c r="H6" s="18">
        <f t="shared" si="1"/>
        <v>38.815804774999989</v>
      </c>
      <c r="I6" s="17"/>
      <c r="J6" s="17"/>
      <c r="K6" s="18">
        <f>Table14[[#This Row],[Doplatok po rokoch]]+Table14[[#This Row],[Na straty po rokoch]]</f>
        <v>0</v>
      </c>
    </row>
    <row r="7" spans="1:11">
      <c r="A7" s="17">
        <v>22014</v>
      </c>
      <c r="B7" s="17" t="s">
        <v>26</v>
      </c>
      <c r="C7" s="17" t="s">
        <v>16</v>
      </c>
      <c r="D7" s="17">
        <v>46.8125</v>
      </c>
      <c r="E7" s="17">
        <v>2508</v>
      </c>
      <c r="F7" s="17">
        <v>2812</v>
      </c>
      <c r="G7" s="17">
        <f t="shared" si="0"/>
        <v>304</v>
      </c>
      <c r="H7" s="18">
        <f t="shared" si="1"/>
        <v>14.231</v>
      </c>
      <c r="I7" s="17"/>
      <c r="J7" s="17"/>
      <c r="K7" s="18">
        <f>Table14[[#This Row],[Doplatok po rokoch]]+Table14[[#This Row],[Na straty po rokoch]]</f>
        <v>0</v>
      </c>
    </row>
    <row r="8" spans="1:11">
      <c r="A8" s="17">
        <v>32014</v>
      </c>
      <c r="B8" s="17" t="s">
        <v>25</v>
      </c>
      <c r="C8" s="17" t="s">
        <v>15</v>
      </c>
      <c r="D8" s="17">
        <v>72.297499999999999</v>
      </c>
      <c r="E8" s="17">
        <v>4067.06</v>
      </c>
      <c r="F8" s="17">
        <v>7026.04</v>
      </c>
      <c r="G8" s="17">
        <f t="shared" si="0"/>
        <v>2958.98</v>
      </c>
      <c r="H8" s="18">
        <f t="shared" si="1"/>
        <v>213.92685655</v>
      </c>
      <c r="I8" s="17"/>
      <c r="J8" s="17"/>
      <c r="K8" s="18">
        <f>Table14[[#This Row],[Doplatok po rokoch]]+Table14[[#This Row],[Na straty po rokoch]]</f>
        <v>0</v>
      </c>
    </row>
    <row r="9" spans="1:11">
      <c r="A9" s="17">
        <v>42014</v>
      </c>
      <c r="B9" s="17" t="s">
        <v>25</v>
      </c>
      <c r="C9" s="17" t="s">
        <v>16</v>
      </c>
      <c r="D9" s="17">
        <v>46.8125</v>
      </c>
      <c r="E9" s="17">
        <v>2812</v>
      </c>
      <c r="F9" s="17">
        <v>4959</v>
      </c>
      <c r="G9" s="17">
        <f t="shared" si="0"/>
        <v>2147</v>
      </c>
      <c r="H9" s="18">
        <f t="shared" si="1"/>
        <v>100.5064375</v>
      </c>
      <c r="I9" s="18">
        <f>H6+H8</f>
        <v>252.74266132499997</v>
      </c>
      <c r="J9" s="18">
        <f>H7+Table14[[#This Row],[Fakturované]]</f>
        <v>114.7374375</v>
      </c>
      <c r="K9" s="18">
        <f>Table14[[#This Row],[Doplatok po rokoch]]+Table14[[#This Row],[Na straty po rokoch]]</f>
        <v>367.48009882499997</v>
      </c>
    </row>
    <row r="10" spans="1:11">
      <c r="A10" s="17">
        <v>12015</v>
      </c>
      <c r="B10" s="17" t="s">
        <v>24</v>
      </c>
      <c r="C10" s="17" t="s">
        <v>16</v>
      </c>
      <c r="D10" s="17">
        <v>34.61</v>
      </c>
      <c r="E10" s="17">
        <v>4959</v>
      </c>
      <c r="F10" s="17">
        <v>6205</v>
      </c>
      <c r="G10" s="17">
        <f t="shared" si="0"/>
        <v>1246</v>
      </c>
      <c r="H10" s="18">
        <f t="shared" si="1"/>
        <v>43.12406</v>
      </c>
      <c r="I10" s="17"/>
      <c r="J10" s="17"/>
      <c r="K10" s="18">
        <f>Table14[[#This Row],[Doplatok po rokoch]]+Table14[[#This Row],[Na straty po rokoch]]</f>
        <v>0</v>
      </c>
    </row>
    <row r="11" spans="1:11">
      <c r="A11" s="17">
        <v>22015</v>
      </c>
      <c r="B11" s="17" t="s">
        <v>23</v>
      </c>
      <c r="C11" s="17" t="s">
        <v>16</v>
      </c>
      <c r="D11" s="17">
        <v>34.61</v>
      </c>
      <c r="E11" s="17">
        <v>6205</v>
      </c>
      <c r="F11" s="17">
        <v>7427</v>
      </c>
      <c r="G11" s="17">
        <f t="shared" si="0"/>
        <v>1222</v>
      </c>
      <c r="H11" s="18">
        <f t="shared" si="1"/>
        <v>42.293419999999998</v>
      </c>
      <c r="I11" s="17">
        <v>0</v>
      </c>
      <c r="J11" s="18">
        <f>H10+Table14[[#This Row],[Fakturované]]</f>
        <v>85.417479999999998</v>
      </c>
      <c r="K11" s="18">
        <f>Table14[[#This Row],[Doplatok po rokoch]]+Table14[[#This Row],[Na straty po rokoch]]</f>
        <v>85.417479999999998</v>
      </c>
    </row>
    <row r="12" spans="1:11">
      <c r="A12" s="17">
        <v>12016</v>
      </c>
      <c r="B12" s="17" t="s">
        <v>22</v>
      </c>
      <c r="C12" s="17" t="s">
        <v>16</v>
      </c>
      <c r="D12" s="17">
        <v>33.851999999999997</v>
      </c>
      <c r="E12" s="17">
        <v>7427</v>
      </c>
      <c r="F12" s="17">
        <v>8636</v>
      </c>
      <c r="G12" s="17">
        <f t="shared" si="0"/>
        <v>1209</v>
      </c>
      <c r="H12" s="18">
        <f t="shared" si="1"/>
        <v>40.927067999999998</v>
      </c>
      <c r="I12" s="17"/>
      <c r="J12" s="17"/>
      <c r="K12" s="18">
        <f>Table14[[#This Row],[Doplatok po rokoch]]+Table14[[#This Row],[Na straty po rokoch]]</f>
        <v>0</v>
      </c>
    </row>
    <row r="13" spans="1:11">
      <c r="A13" s="17">
        <v>22016</v>
      </c>
      <c r="B13" s="17" t="s">
        <v>22</v>
      </c>
      <c r="C13" s="17" t="s">
        <v>15</v>
      </c>
      <c r="D13" s="22">
        <v>85.257999999999996</v>
      </c>
      <c r="E13" s="17">
        <v>10359</v>
      </c>
      <c r="F13" s="17">
        <v>12081</v>
      </c>
      <c r="G13" s="17">
        <f t="shared" si="0"/>
        <v>1722</v>
      </c>
      <c r="H13" s="18">
        <f t="shared" si="1"/>
        <v>146.81427599999998</v>
      </c>
      <c r="I13" s="17"/>
      <c r="J13" s="17"/>
      <c r="K13" s="18">
        <f>Table14[[#This Row],[Doplatok po rokoch]]+Table14[[#This Row],[Na straty po rokoch]]</f>
        <v>0</v>
      </c>
    </row>
    <row r="14" spans="1:11">
      <c r="A14" s="17">
        <v>32016</v>
      </c>
      <c r="B14" s="17" t="s">
        <v>21</v>
      </c>
      <c r="C14" s="17" t="s">
        <v>16</v>
      </c>
      <c r="D14" s="17">
        <v>33.851999999999997</v>
      </c>
      <c r="E14" s="17">
        <v>8636</v>
      </c>
      <c r="F14" s="17">
        <v>9713</v>
      </c>
      <c r="G14" s="17">
        <f t="shared" si="0"/>
        <v>1077</v>
      </c>
      <c r="H14" s="18">
        <f t="shared" si="1"/>
        <v>36.458604000000001</v>
      </c>
      <c r="I14" s="17"/>
      <c r="J14" s="17"/>
      <c r="K14" s="18">
        <f>Table14[[#This Row],[Doplatok po rokoch]]+Table14[[#This Row],[Na straty po rokoch]]</f>
        <v>0</v>
      </c>
    </row>
    <row r="15" spans="1:11">
      <c r="A15" s="17">
        <v>42016</v>
      </c>
      <c r="B15" s="17" t="s">
        <v>21</v>
      </c>
      <c r="C15" s="17" t="s">
        <v>15</v>
      </c>
      <c r="D15" s="22">
        <v>85.257999999999996</v>
      </c>
      <c r="E15" s="17">
        <v>12081</v>
      </c>
      <c r="F15" s="17">
        <v>13599</v>
      </c>
      <c r="G15" s="17">
        <f t="shared" si="0"/>
        <v>1518</v>
      </c>
      <c r="H15" s="18">
        <f t="shared" si="1"/>
        <v>129.42164399999999</v>
      </c>
      <c r="I15" s="18">
        <f>H13+Table14[[#This Row],[Fakturované]]</f>
        <v>276.23591999999996</v>
      </c>
      <c r="J15" s="18">
        <f>H14+H12</f>
        <v>77.385672</v>
      </c>
      <c r="K15" s="18">
        <f>Table14[[#This Row],[Doplatok po rokoch]]+Table14[[#This Row],[Na straty po rokoch]]</f>
        <v>353.62159199999996</v>
      </c>
    </row>
    <row r="16" spans="1:11">
      <c r="A16" s="17">
        <v>12017</v>
      </c>
      <c r="B16" s="17" t="s">
        <v>20</v>
      </c>
      <c r="C16" s="17" t="s">
        <v>16</v>
      </c>
      <c r="D16" s="22">
        <v>26.933900000000001</v>
      </c>
      <c r="E16" s="17">
        <v>9713</v>
      </c>
      <c r="F16" s="17">
        <v>10982</v>
      </c>
      <c r="G16" s="17">
        <f t="shared" si="0"/>
        <v>1269</v>
      </c>
      <c r="H16" s="18">
        <f t="shared" si="1"/>
        <v>34.179119100000001</v>
      </c>
      <c r="I16" s="17"/>
      <c r="J16" s="17"/>
      <c r="K16" s="18">
        <f>Table14[[#This Row],[Doplatok po rokoch]]+Table14[[#This Row],[Na straty po rokoch]]</f>
        <v>0</v>
      </c>
    </row>
    <row r="17" spans="1:11">
      <c r="A17" s="17">
        <v>22017</v>
      </c>
      <c r="B17" s="17" t="s">
        <v>20</v>
      </c>
      <c r="C17" s="17" t="s">
        <v>15</v>
      </c>
      <c r="D17" s="17">
        <v>92.176100000000005</v>
      </c>
      <c r="E17" s="17">
        <v>13599</v>
      </c>
      <c r="F17" s="17">
        <v>15354</v>
      </c>
      <c r="G17" s="17">
        <f t="shared" si="0"/>
        <v>1755</v>
      </c>
      <c r="H17" s="18">
        <f t="shared" si="1"/>
        <v>161.76905550000001</v>
      </c>
      <c r="I17" s="17"/>
      <c r="J17" s="17"/>
      <c r="K17" s="18">
        <f>Table14[[#This Row],[Doplatok po rokoch]]+Table14[[#This Row],[Na straty po rokoch]]</f>
        <v>0</v>
      </c>
    </row>
    <row r="18" spans="1:11">
      <c r="A18" s="17">
        <v>32017</v>
      </c>
      <c r="B18" s="17" t="s">
        <v>19</v>
      </c>
      <c r="C18" s="17" t="s">
        <v>15</v>
      </c>
      <c r="D18" s="17">
        <v>92.176100000000005</v>
      </c>
      <c r="E18" s="17">
        <v>15354</v>
      </c>
      <c r="F18" s="17">
        <v>16924</v>
      </c>
      <c r="G18" s="17">
        <f t="shared" si="0"/>
        <v>1570</v>
      </c>
      <c r="H18" s="18">
        <f t="shared" si="1"/>
        <v>144.71647700000003</v>
      </c>
      <c r="I18" s="17"/>
      <c r="J18" s="17"/>
      <c r="K18" s="18">
        <f>Table14[[#This Row],[Doplatok po rokoch]]+Table14[[#This Row],[Na straty po rokoch]]</f>
        <v>0</v>
      </c>
    </row>
    <row r="19" spans="1:11">
      <c r="A19" s="17">
        <v>42017</v>
      </c>
      <c r="B19" s="17" t="s">
        <v>19</v>
      </c>
      <c r="C19" s="17" t="s">
        <v>16</v>
      </c>
      <c r="D19" s="22">
        <v>26.933900000000001</v>
      </c>
      <c r="E19" s="17">
        <v>10982</v>
      </c>
      <c r="F19" s="17">
        <v>12128</v>
      </c>
      <c r="G19" s="17">
        <f t="shared" si="0"/>
        <v>1146</v>
      </c>
      <c r="H19" s="18">
        <f t="shared" si="1"/>
        <v>30.866249400000001</v>
      </c>
      <c r="I19" s="18">
        <f>H17+H18</f>
        <v>306.48553250000003</v>
      </c>
      <c r="J19" s="18">
        <f>H16+Table14[[#This Row],[Fakturované]]</f>
        <v>65.045368499999995</v>
      </c>
      <c r="K19" s="18">
        <f>Table14[[#This Row],[Doplatok po rokoch]]+Table14[[#This Row],[Na straty po rokoch]]</f>
        <v>371.53090100000003</v>
      </c>
    </row>
    <row r="20" spans="1:11">
      <c r="A20" s="17">
        <v>12018</v>
      </c>
      <c r="B20" s="17" t="s">
        <v>18</v>
      </c>
      <c r="C20" s="17" t="s">
        <v>16</v>
      </c>
      <c r="D20" s="17">
        <v>31.772300000000001</v>
      </c>
      <c r="E20" s="17">
        <v>12128</v>
      </c>
      <c r="F20" s="17">
        <v>13608</v>
      </c>
      <c r="G20" s="17">
        <f t="shared" si="0"/>
        <v>1480</v>
      </c>
      <c r="H20" s="18">
        <f t="shared" si="1"/>
        <v>47.023004</v>
      </c>
      <c r="I20" s="17"/>
      <c r="J20" s="17"/>
      <c r="K20" s="18">
        <f>Table14[[#This Row],[Doplatok po rokoch]]+Table14[[#This Row],[Na straty po rokoch]]</f>
        <v>0</v>
      </c>
    </row>
    <row r="21" spans="1:11">
      <c r="A21" s="17">
        <v>22018</v>
      </c>
      <c r="B21" s="17" t="s">
        <v>18</v>
      </c>
      <c r="C21" s="17" t="s">
        <v>15</v>
      </c>
      <c r="D21" s="17">
        <v>87.337699999999998</v>
      </c>
      <c r="E21" s="17">
        <v>16924</v>
      </c>
      <c r="F21" s="17">
        <v>18908</v>
      </c>
      <c r="G21" s="17">
        <f t="shared" si="0"/>
        <v>1984</v>
      </c>
      <c r="H21" s="18">
        <f t="shared" si="1"/>
        <v>173.27799679999998</v>
      </c>
      <c r="I21" s="17"/>
      <c r="J21" s="17"/>
      <c r="K21" s="18">
        <f>Table14[[#This Row],[Doplatok po rokoch]]+Table14[[#This Row],[Na straty po rokoch]]</f>
        <v>0</v>
      </c>
    </row>
    <row r="22" spans="1:11">
      <c r="A22" s="17">
        <v>32018</v>
      </c>
      <c r="B22" s="17" t="s">
        <v>11</v>
      </c>
      <c r="C22" s="17" t="s">
        <v>15</v>
      </c>
      <c r="D22" s="17">
        <v>87.337699999999998</v>
      </c>
      <c r="E22" s="17">
        <v>18908</v>
      </c>
      <c r="F22" s="17">
        <v>20752</v>
      </c>
      <c r="G22" s="17">
        <f t="shared" si="0"/>
        <v>1844</v>
      </c>
      <c r="H22" s="18">
        <f t="shared" si="1"/>
        <v>161.0507188</v>
      </c>
      <c r="I22" s="17"/>
      <c r="J22" s="17"/>
      <c r="K22" s="18">
        <f>Table14[[#This Row],[Doplatok po rokoch]]+Table14[[#This Row],[Na straty po rokoch]]</f>
        <v>0</v>
      </c>
    </row>
    <row r="23" spans="1:11">
      <c r="A23" s="17">
        <v>42018</v>
      </c>
      <c r="B23" s="17" t="s">
        <v>11</v>
      </c>
      <c r="C23" s="17" t="s">
        <v>16</v>
      </c>
      <c r="D23" s="17">
        <v>31.772300000000001</v>
      </c>
      <c r="E23" s="17">
        <v>13608</v>
      </c>
      <c r="F23" s="17">
        <v>15018</v>
      </c>
      <c r="G23" s="17">
        <f t="shared" si="0"/>
        <v>1410</v>
      </c>
      <c r="H23" s="18">
        <f t="shared" si="1"/>
        <v>44.798943000000001</v>
      </c>
      <c r="I23" s="18">
        <f>H21+H22</f>
        <v>334.32871560000001</v>
      </c>
      <c r="J23" s="18">
        <f>H20+Table14[[#This Row],[Fakturované]]</f>
        <v>91.821946999999994</v>
      </c>
      <c r="K23" s="18">
        <f>Table14[[#This Row],[Doplatok po rokoch]]+Table14[[#This Row],[Na straty po rokoch]]</f>
        <v>426.15066260000003</v>
      </c>
    </row>
    <row r="24" spans="1:11">
      <c r="A24" s="17">
        <v>12019</v>
      </c>
      <c r="B24" s="17" t="s">
        <v>17</v>
      </c>
      <c r="C24" s="17" t="s">
        <v>16</v>
      </c>
      <c r="D24" s="21">
        <v>40.49</v>
      </c>
      <c r="E24" s="17">
        <v>15018</v>
      </c>
      <c r="F24" s="17">
        <v>16475</v>
      </c>
      <c r="G24" s="17">
        <f t="shared" si="0"/>
        <v>1457</v>
      </c>
      <c r="H24" s="18">
        <f t="shared" si="1"/>
        <v>58.993929999999999</v>
      </c>
      <c r="I24" s="17"/>
      <c r="J24" s="17"/>
      <c r="K24" s="18">
        <f>Table14[[#This Row],[Doplatok po rokoch]]+Table14[[#This Row],[Na straty po rokoch]]</f>
        <v>0</v>
      </c>
    </row>
    <row r="25" spans="1:11">
      <c r="A25" s="17">
        <v>22019</v>
      </c>
      <c r="B25" s="17" t="s">
        <v>17</v>
      </c>
      <c r="C25" s="17" t="s">
        <v>15</v>
      </c>
      <c r="D25" s="21">
        <v>78.62</v>
      </c>
      <c r="E25" s="17">
        <v>20752</v>
      </c>
      <c r="F25" s="17">
        <v>22737</v>
      </c>
      <c r="G25" s="17">
        <f t="shared" si="0"/>
        <v>1985</v>
      </c>
      <c r="H25" s="18">
        <f t="shared" si="1"/>
        <v>156.06070000000003</v>
      </c>
      <c r="I25" s="17"/>
      <c r="J25" s="17"/>
      <c r="K25" s="18">
        <f>Table14[[#This Row],[Doplatok po rokoch]]+Table14[[#This Row],[Na straty po rokoch]]</f>
        <v>0</v>
      </c>
    </row>
    <row r="26" spans="1:11">
      <c r="A26" s="17">
        <v>32019</v>
      </c>
      <c r="B26" s="17" t="s">
        <v>10</v>
      </c>
      <c r="C26" s="17" t="s">
        <v>16</v>
      </c>
      <c r="D26" s="21">
        <v>40.49</v>
      </c>
      <c r="E26" s="17">
        <v>16475</v>
      </c>
      <c r="F26" s="17">
        <v>17774</v>
      </c>
      <c r="G26" s="17">
        <f t="shared" si="0"/>
        <v>1299</v>
      </c>
      <c r="H26" s="18">
        <f t="shared" si="1"/>
        <v>52.596510000000002</v>
      </c>
      <c r="I26" s="17"/>
      <c r="J26" s="17"/>
      <c r="K26" s="18">
        <f>Table14[[#This Row],[Doplatok po rokoch]]+Table14[[#This Row],[Na straty po rokoch]]</f>
        <v>0</v>
      </c>
    </row>
    <row r="27" spans="1:11">
      <c r="A27" s="17">
        <v>42019</v>
      </c>
      <c r="B27" s="17" t="s">
        <v>10</v>
      </c>
      <c r="C27" s="17" t="s">
        <v>15</v>
      </c>
      <c r="D27" s="21">
        <v>78.62</v>
      </c>
      <c r="E27" s="17">
        <v>22737</v>
      </c>
      <c r="F27" s="17">
        <v>24605</v>
      </c>
      <c r="G27" s="17">
        <f t="shared" si="0"/>
        <v>1868</v>
      </c>
      <c r="H27" s="18">
        <f t="shared" si="1"/>
        <v>146.86216000000002</v>
      </c>
      <c r="I27" s="18">
        <f>H25+Table14[[#This Row],[Fakturované]]</f>
        <v>302.92286000000001</v>
      </c>
      <c r="J27" s="18">
        <f>H24+H26</f>
        <v>111.59044</v>
      </c>
      <c r="K27" s="18">
        <f>Table14[[#This Row],[Doplatok po rokoch]]+Table14[[#This Row],[Na straty po rokoch]]</f>
        <v>414.51330000000002</v>
      </c>
    </row>
    <row r="28" spans="1:11">
      <c r="H28" s="18"/>
      <c r="I28" s="20">
        <f>SUBTOTAL(109,I2:I27)</f>
        <v>1719.5324207260001</v>
      </c>
      <c r="J28" s="20">
        <f>SUBTOTAL(109,J2:J27)</f>
        <v>668.75282627999991</v>
      </c>
      <c r="K28" s="19">
        <f>Table14[[#This Row],[Doplatok po rokoch]]+Table14[[#This Row],[Na straty po rokoch]]</f>
        <v>2388.2852470059997</v>
      </c>
    </row>
    <row r="29" spans="1:11">
      <c r="H29" s="18"/>
      <c r="I29" s="17"/>
      <c r="J29" s="17"/>
      <c r="K29" s="18"/>
    </row>
    <row r="30" spans="1:11">
      <c r="H30" s="18"/>
      <c r="I30" s="17"/>
      <c r="J30" s="17"/>
      <c r="K30" s="18"/>
    </row>
    <row r="31" spans="1:11">
      <c r="H31" s="18"/>
      <c r="I31" s="17"/>
      <c r="J31" s="17"/>
      <c r="K31" s="18"/>
    </row>
    <row r="32" spans="1:11">
      <c r="H32" s="18"/>
    </row>
    <row r="33" spans="8:8">
      <c r="H33" s="18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0C0C-FF29-430A-B76A-419192670449}">
  <dimension ref="A1:J28"/>
  <sheetViews>
    <sheetView tabSelected="1" zoomScaleNormal="100" workbookViewId="0">
      <selection activeCell="G23" sqref="G23"/>
    </sheetView>
  </sheetViews>
  <sheetFormatPr defaultRowHeight="14.5"/>
  <cols>
    <col min="1" max="1" width="16" style="17" customWidth="1"/>
    <col min="2" max="2" width="14.7265625" style="17" customWidth="1"/>
    <col min="3" max="3" width="15.453125" style="17" customWidth="1"/>
    <col min="4" max="4" width="18.1796875" style="17" customWidth="1"/>
    <col min="5" max="5" width="17.7265625" style="17" customWidth="1"/>
    <col min="6" max="6" width="24" style="16" customWidth="1"/>
    <col min="7" max="7" width="20.6328125" style="16" customWidth="1"/>
    <col min="8" max="8" width="14.7265625" style="16" customWidth="1"/>
    <col min="9" max="9" width="10.26953125" style="16" customWidth="1"/>
    <col min="10" max="10" width="14.36328125" style="16" customWidth="1"/>
    <col min="11" max="16384" width="8.7265625" style="16"/>
  </cols>
  <sheetData>
    <row r="1" spans="1:10">
      <c r="A1" s="17" t="s">
        <v>42</v>
      </c>
      <c r="B1" s="17" t="s">
        <v>36</v>
      </c>
      <c r="C1" s="17" t="s">
        <v>34</v>
      </c>
      <c r="D1" s="17" t="s">
        <v>33</v>
      </c>
      <c r="E1" s="17" t="s">
        <v>32</v>
      </c>
      <c r="F1" s="17" t="s">
        <v>41</v>
      </c>
      <c r="G1" s="17" t="s">
        <v>40</v>
      </c>
      <c r="H1" s="17" t="s">
        <v>39</v>
      </c>
      <c r="I1" s="16" t="s">
        <v>38</v>
      </c>
      <c r="J1" s="17" t="s">
        <v>37</v>
      </c>
    </row>
    <row r="2" spans="1:10">
      <c r="A2" s="23" t="s">
        <v>2</v>
      </c>
      <c r="B2" s="17" t="s">
        <v>15</v>
      </c>
      <c r="C2" s="17">
        <v>7</v>
      </c>
      <c r="D2" s="17">
        <v>1204</v>
      </c>
      <c r="E2" s="17">
        <f t="shared" ref="E2:E27" si="0">D2-C2</f>
        <v>1197</v>
      </c>
    </row>
    <row r="3" spans="1:10">
      <c r="A3" s="23" t="s">
        <v>2</v>
      </c>
      <c r="B3" s="17" t="s">
        <v>16</v>
      </c>
      <c r="C3" s="17">
        <v>5.6</v>
      </c>
      <c r="D3" s="17">
        <v>1204</v>
      </c>
      <c r="E3" s="17">
        <f t="shared" si="0"/>
        <v>1198.4000000000001</v>
      </c>
    </row>
    <row r="4" spans="1:10">
      <c r="A4" s="17" t="s">
        <v>27</v>
      </c>
      <c r="B4" s="17" t="s">
        <v>16</v>
      </c>
      <c r="C4" s="17">
        <v>1204</v>
      </c>
      <c r="D4" s="17">
        <v>2508</v>
      </c>
      <c r="E4" s="17">
        <f t="shared" si="0"/>
        <v>1304</v>
      </c>
    </row>
    <row r="5" spans="1:10">
      <c r="A5" s="17" t="s">
        <v>27</v>
      </c>
      <c r="B5" s="17" t="s">
        <v>15</v>
      </c>
      <c r="C5" s="17">
        <v>1204</v>
      </c>
      <c r="D5" s="17">
        <v>3530.17</v>
      </c>
      <c r="E5" s="17">
        <f t="shared" si="0"/>
        <v>2326.17</v>
      </c>
      <c r="F5" s="16">
        <f>E2+E5-E3-E4</f>
        <v>1020.77</v>
      </c>
      <c r="H5" s="16">
        <v>109.33995800000001</v>
      </c>
    </row>
    <row r="6" spans="1:10">
      <c r="A6" s="17" t="s">
        <v>26</v>
      </c>
      <c r="B6" s="17" t="s">
        <v>15</v>
      </c>
      <c r="C6" s="17">
        <v>3530.17</v>
      </c>
      <c r="D6" s="17">
        <v>4067.06</v>
      </c>
      <c r="E6" s="17">
        <f t="shared" si="0"/>
        <v>536.88999999999987</v>
      </c>
    </row>
    <row r="7" spans="1:10">
      <c r="A7" s="17" t="s">
        <v>26</v>
      </c>
      <c r="B7" s="17" t="s">
        <v>16</v>
      </c>
      <c r="C7" s="17">
        <v>2508</v>
      </c>
      <c r="D7" s="17">
        <v>2812</v>
      </c>
      <c r="E7" s="17">
        <f t="shared" si="0"/>
        <v>304</v>
      </c>
    </row>
    <row r="8" spans="1:10">
      <c r="A8" s="17" t="s">
        <v>25</v>
      </c>
      <c r="B8" s="17" t="s">
        <v>15</v>
      </c>
      <c r="C8" s="17">
        <v>4067.06</v>
      </c>
      <c r="D8" s="17">
        <v>7026.04</v>
      </c>
      <c r="E8" s="17">
        <f t="shared" si="0"/>
        <v>2958.98</v>
      </c>
    </row>
    <row r="9" spans="1:10">
      <c r="A9" s="17" t="s">
        <v>25</v>
      </c>
      <c r="B9" s="17" t="s">
        <v>16</v>
      </c>
      <c r="C9" s="17">
        <v>2812</v>
      </c>
      <c r="D9" s="17">
        <v>4959</v>
      </c>
      <c r="E9" s="17">
        <f t="shared" si="0"/>
        <v>2147</v>
      </c>
      <c r="F9" s="16">
        <f>E6+E8-E7-E9</f>
        <v>1044.8699999999999</v>
      </c>
      <c r="H9" s="16">
        <v>109.33995800000001</v>
      </c>
    </row>
    <row r="10" spans="1:10">
      <c r="A10" s="17" t="s">
        <v>24</v>
      </c>
      <c r="B10" s="17" t="s">
        <v>16</v>
      </c>
      <c r="C10" s="17">
        <v>4959</v>
      </c>
      <c r="D10" s="17">
        <v>6205</v>
      </c>
      <c r="E10" s="17">
        <f t="shared" si="0"/>
        <v>1246</v>
      </c>
    </row>
    <row r="11" spans="1:10">
      <c r="A11" s="17" t="s">
        <v>23</v>
      </c>
      <c r="B11" s="17" t="s">
        <v>16</v>
      </c>
      <c r="C11" s="17">
        <v>6205</v>
      </c>
      <c r="D11" s="17">
        <v>7427</v>
      </c>
      <c r="E11" s="17">
        <f t="shared" si="0"/>
        <v>1222</v>
      </c>
      <c r="H11" s="16">
        <v>109.33995800000001</v>
      </c>
    </row>
    <row r="12" spans="1:10">
      <c r="A12" s="17" t="s">
        <v>22</v>
      </c>
      <c r="B12" s="17" t="s">
        <v>16</v>
      </c>
      <c r="C12" s="17">
        <v>7427</v>
      </c>
      <c r="D12" s="17">
        <v>8636</v>
      </c>
      <c r="E12" s="17">
        <f t="shared" si="0"/>
        <v>1209</v>
      </c>
    </row>
    <row r="13" spans="1:10">
      <c r="A13" s="17" t="s">
        <v>22</v>
      </c>
      <c r="B13" s="17" t="s">
        <v>15</v>
      </c>
      <c r="C13" s="17">
        <v>10359</v>
      </c>
      <c r="D13" s="17">
        <v>12081</v>
      </c>
      <c r="E13" s="17">
        <f t="shared" si="0"/>
        <v>1722</v>
      </c>
    </row>
    <row r="14" spans="1:10">
      <c r="A14" s="17" t="s">
        <v>21</v>
      </c>
      <c r="B14" s="17" t="s">
        <v>16</v>
      </c>
      <c r="C14" s="17">
        <v>8636</v>
      </c>
      <c r="D14" s="17">
        <v>9713</v>
      </c>
      <c r="E14" s="17">
        <f t="shared" si="0"/>
        <v>1077</v>
      </c>
    </row>
    <row r="15" spans="1:10">
      <c r="A15" s="17" t="s">
        <v>21</v>
      </c>
      <c r="B15" s="17" t="s">
        <v>15</v>
      </c>
      <c r="C15" s="17">
        <v>12081</v>
      </c>
      <c r="D15" s="17">
        <v>13599</v>
      </c>
      <c r="E15" s="17">
        <f t="shared" si="0"/>
        <v>1518</v>
      </c>
      <c r="F15" s="16">
        <f>E15+E13-E14-E16</f>
        <v>894</v>
      </c>
      <c r="H15" s="16">
        <v>109.33995800000001</v>
      </c>
    </row>
    <row r="16" spans="1:10">
      <c r="A16" s="17" t="s">
        <v>20</v>
      </c>
      <c r="B16" s="17" t="s">
        <v>16</v>
      </c>
      <c r="C16" s="17">
        <v>9713</v>
      </c>
      <c r="D16" s="17">
        <v>10982</v>
      </c>
      <c r="E16" s="17">
        <f t="shared" si="0"/>
        <v>1269</v>
      </c>
    </row>
    <row r="17" spans="1:10">
      <c r="A17" s="17" t="s">
        <v>20</v>
      </c>
      <c r="B17" s="17" t="s">
        <v>15</v>
      </c>
      <c r="C17" s="17">
        <v>13599</v>
      </c>
      <c r="D17" s="17">
        <v>15354</v>
      </c>
      <c r="E17" s="17">
        <f t="shared" si="0"/>
        <v>1755</v>
      </c>
    </row>
    <row r="18" spans="1:10">
      <c r="A18" s="17" t="s">
        <v>19</v>
      </c>
      <c r="B18" s="17" t="s">
        <v>15</v>
      </c>
      <c r="C18" s="17">
        <v>15354</v>
      </c>
      <c r="D18" s="17">
        <v>16924</v>
      </c>
      <c r="E18" s="17">
        <f t="shared" si="0"/>
        <v>1570</v>
      </c>
    </row>
    <row r="19" spans="1:10">
      <c r="A19" s="17" t="s">
        <v>19</v>
      </c>
      <c r="B19" s="17" t="s">
        <v>16</v>
      </c>
      <c r="C19" s="17">
        <v>10982</v>
      </c>
      <c r="D19" s="17">
        <v>12128</v>
      </c>
      <c r="E19" s="17">
        <f t="shared" si="0"/>
        <v>1146</v>
      </c>
      <c r="F19" s="16">
        <f>E18+E17-E16-E19</f>
        <v>910</v>
      </c>
      <c r="G19" s="16">
        <v>0.12015380000000001</v>
      </c>
      <c r="H19" s="16">
        <f t="shared" ref="H19:H27" si="1">F19*G19</f>
        <v>109.33995800000001</v>
      </c>
    </row>
    <row r="20" spans="1:10">
      <c r="A20" s="17" t="s">
        <v>18</v>
      </c>
      <c r="B20" s="17" t="s">
        <v>16</v>
      </c>
      <c r="C20" s="17">
        <v>12128</v>
      </c>
      <c r="D20" s="17">
        <v>13608</v>
      </c>
      <c r="E20" s="17">
        <f t="shared" si="0"/>
        <v>1480</v>
      </c>
      <c r="H20" s="16">
        <f t="shared" si="1"/>
        <v>0</v>
      </c>
    </row>
    <row r="21" spans="1:10">
      <c r="A21" s="17" t="s">
        <v>18</v>
      </c>
      <c r="B21" s="17" t="s">
        <v>15</v>
      </c>
      <c r="C21" s="17">
        <v>16924</v>
      </c>
      <c r="D21" s="17">
        <v>18908</v>
      </c>
      <c r="E21" s="17">
        <f t="shared" si="0"/>
        <v>1984</v>
      </c>
      <c r="H21" s="16">
        <f t="shared" si="1"/>
        <v>0</v>
      </c>
    </row>
    <row r="22" spans="1:10">
      <c r="A22" s="17" t="s">
        <v>11</v>
      </c>
      <c r="B22" s="17" t="s">
        <v>15</v>
      </c>
      <c r="C22" s="17">
        <v>18908</v>
      </c>
      <c r="D22" s="17">
        <v>20752</v>
      </c>
      <c r="E22" s="17">
        <f t="shared" si="0"/>
        <v>1844</v>
      </c>
      <c r="H22" s="16">
        <f t="shared" si="1"/>
        <v>0</v>
      </c>
    </row>
    <row r="23" spans="1:10">
      <c r="A23" s="17" t="s">
        <v>11</v>
      </c>
      <c r="B23" s="17" t="s">
        <v>16</v>
      </c>
      <c r="C23" s="17">
        <v>13608</v>
      </c>
      <c r="D23" s="17">
        <v>15018</v>
      </c>
      <c r="E23" s="17">
        <f t="shared" si="0"/>
        <v>1410</v>
      </c>
      <c r="F23" s="16">
        <f>E22+E21-E20-E23</f>
        <v>938</v>
      </c>
      <c r="G23" s="16">
        <v>0.1300586</v>
      </c>
      <c r="H23" s="16">
        <f t="shared" si="1"/>
        <v>121.9949668</v>
      </c>
    </row>
    <row r="24" spans="1:10">
      <c r="A24" s="17" t="s">
        <v>17</v>
      </c>
      <c r="B24" s="17" t="s">
        <v>16</v>
      </c>
      <c r="C24" s="17">
        <v>15018</v>
      </c>
      <c r="D24" s="17">
        <v>16475</v>
      </c>
      <c r="E24" s="17">
        <f t="shared" si="0"/>
        <v>1457</v>
      </c>
      <c r="H24" s="16">
        <f t="shared" si="1"/>
        <v>0</v>
      </c>
    </row>
    <row r="25" spans="1:10">
      <c r="A25" s="17" t="s">
        <v>17</v>
      </c>
      <c r="B25" s="17" t="s">
        <v>15</v>
      </c>
      <c r="C25" s="17">
        <v>20752</v>
      </c>
      <c r="D25" s="17">
        <v>22737</v>
      </c>
      <c r="E25" s="17">
        <f t="shared" si="0"/>
        <v>1985</v>
      </c>
      <c r="H25" s="16">
        <f t="shared" si="1"/>
        <v>0</v>
      </c>
    </row>
    <row r="26" spans="1:10">
      <c r="A26" s="17" t="s">
        <v>10</v>
      </c>
      <c r="B26" s="17" t="s">
        <v>16</v>
      </c>
      <c r="C26" s="17">
        <v>16475</v>
      </c>
      <c r="D26" s="17">
        <v>17774</v>
      </c>
      <c r="E26" s="17">
        <f t="shared" si="0"/>
        <v>1299</v>
      </c>
      <c r="H26" s="16">
        <f t="shared" si="1"/>
        <v>0</v>
      </c>
    </row>
    <row r="27" spans="1:10">
      <c r="A27" s="17" t="s">
        <v>10</v>
      </c>
      <c r="B27" s="17" t="s">
        <v>15</v>
      </c>
      <c r="C27" s="17">
        <v>22737</v>
      </c>
      <c r="D27" s="17">
        <v>24605</v>
      </c>
      <c r="E27" s="17">
        <f t="shared" si="0"/>
        <v>1868</v>
      </c>
      <c r="F27" s="16">
        <f>E27+E25-E24-E26</f>
        <v>1097</v>
      </c>
      <c r="G27" s="16">
        <v>0.1424311</v>
      </c>
      <c r="H27" s="16">
        <f t="shared" si="1"/>
        <v>156.24691670000001</v>
      </c>
    </row>
    <row r="28" spans="1:10">
      <c r="F28" s="16">
        <f>SUM(F2:F27)</f>
        <v>5904.6399999999994</v>
      </c>
      <c r="H28" s="24">
        <f>SUM(H2:H27)</f>
        <v>824.94167350000009</v>
      </c>
      <c r="I28" s="24">
        <v>2388.2852470059997</v>
      </c>
      <c r="J28" s="24">
        <f>H28+I28</f>
        <v>3213.2269205059997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Výrobne</vt:lpstr>
      <vt:lpstr>MesiaceDodávky</vt:lpstr>
      <vt:lpstr>Fakturácia</vt:lpstr>
      <vt:lpstr>Výnos celkom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Gabrhel</dc:creator>
  <cp:keywords/>
  <dc:description/>
  <cp:lastModifiedBy>Vladimír Palacka</cp:lastModifiedBy>
  <cp:revision/>
  <dcterms:created xsi:type="dcterms:W3CDTF">2005-02-08T07:55:26Z</dcterms:created>
  <dcterms:modified xsi:type="dcterms:W3CDTF">2020-07-06T15:12:53Z</dcterms:modified>
</cp:coreProperties>
</file>