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John\Documents\soundtrap source\ST-Docs\"/>
    </mc:Choice>
  </mc:AlternateContent>
  <xr:revisionPtr revIDLastSave="0" documentId="13_ncr:1_{A25CCE2C-C923-4E29-8984-7DF21AA681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work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F2" i="2" l="1"/>
  <c r="B19" i="1"/>
  <c r="B23" i="1"/>
  <c r="B17" i="1" l="1"/>
  <c r="B24" i="1"/>
  <c r="B21" i="1"/>
  <c r="E3" i="2"/>
  <c r="E5" i="2" l="1"/>
  <c r="E6" i="2"/>
  <c r="E2" i="2"/>
  <c r="E8" i="2"/>
  <c r="E4" i="2"/>
  <c r="E7" i="2"/>
  <c r="B20" i="1" l="1"/>
  <c r="B29" i="1"/>
  <c r="B28" i="1"/>
  <c r="B25" i="1"/>
  <c r="B33" i="1" l="1"/>
  <c r="B30" i="1"/>
  <c r="B32" i="1" s="1"/>
  <c r="B34" i="1"/>
  <c r="B26" i="1"/>
  <c r="E15" i="1" l="1"/>
  <c r="F15" i="1" s="1"/>
</calcChain>
</file>

<file path=xl/sharedStrings.xml><?xml version="1.0" encoding="utf-8"?>
<sst xmlns="http://schemas.openxmlformats.org/spreadsheetml/2006/main" count="50" uniqueCount="48">
  <si>
    <t>Instructions:  Edit the green input values and observe the results in red</t>
  </si>
  <si>
    <t>Deploy Settings</t>
  </si>
  <si>
    <t>Result</t>
  </si>
  <si>
    <t>Record for a period of (min)</t>
  </si>
  <si>
    <t>Once Every (min)</t>
  </si>
  <si>
    <t>Sample rate (Hz)</t>
  </si>
  <si>
    <t>=</t>
  </si>
  <si>
    <t>Max deploy time (days)</t>
  </si>
  <si>
    <t>Constraint</t>
  </si>
  <si>
    <t>Memory Capacity (bytes)</t>
  </si>
  <si>
    <t>Compression factor</t>
  </si>
  <si>
    <t>Batt capacity (mAH)</t>
  </si>
  <si>
    <t>Min File Size (bytes)</t>
  </si>
  <si>
    <t>Max files</t>
  </si>
  <si>
    <t>Power consumption per Channel (mA)</t>
  </si>
  <si>
    <t>Duty</t>
  </si>
  <si>
    <t>FileSize</t>
  </si>
  <si>
    <t>FileSizeOnDisk</t>
  </si>
  <si>
    <t>Memory</t>
  </si>
  <si>
    <t>Battery</t>
  </si>
  <si>
    <t>Memory Continuous</t>
  </si>
  <si>
    <t>SoundTrap Model:</t>
  </si>
  <si>
    <t>Temperature (deg C)</t>
  </si>
  <si>
    <t>Batt capacity temp comp (mAH)</t>
  </si>
  <si>
    <t>Total Power Consumption (mA)</t>
  </si>
  <si>
    <t>Base power consumption while recording (mA)</t>
  </si>
  <si>
    <t>No of memory cards</t>
  </si>
  <si>
    <t>Memeory Card Size (GB)</t>
  </si>
  <si>
    <t>fs STD</t>
  </si>
  <si>
    <t>Models</t>
  </si>
  <si>
    <t>Deg C</t>
  </si>
  <si>
    <t>Correction</t>
  </si>
  <si>
    <t>Card Sizes</t>
  </si>
  <si>
    <t>I STD</t>
  </si>
  <si>
    <t>I HF</t>
  </si>
  <si>
    <t>fs</t>
  </si>
  <si>
    <t xml:space="preserve">Memory card consumption </t>
  </si>
  <si>
    <t>Channels</t>
  </si>
  <si>
    <t>Deloy time (days)</t>
  </si>
  <si>
    <t>Power consuption while idle + self dis (mA)</t>
  </si>
  <si>
    <t>STD or HF</t>
  </si>
  <si>
    <t>ST400</t>
  </si>
  <si>
    <t>ST600</t>
  </si>
  <si>
    <t>STD</t>
  </si>
  <si>
    <t>HF</t>
  </si>
  <si>
    <t>No of 18650 batt (Max 2 for ST400)</t>
  </si>
  <si>
    <t>V4.0 June 2022</t>
  </si>
  <si>
    <t xml:space="preserve">SoundTrap ST600/ST400 deployment endurance estimator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</si>
</sst>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B050"/>
      <name val="Calibri"/>
      <charset val="134"/>
      <scheme val="minor"/>
    </font>
    <font>
      <sz val="11"/>
      <color rgb="FF00B05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rgb="FF00B050"/>
      <name val="Calibri"/>
      <charset val="134"/>
      <scheme val="minor"/>
    </font>
    <font>
      <sz val="16"/>
      <color theme="1"/>
      <name val="Calibri"/>
      <charset val="134"/>
      <scheme val="minor"/>
    </font>
    <font>
      <sz val="16"/>
      <color rgb="FFFF0000"/>
      <name val="Calibri"/>
      <charset val="134"/>
      <scheme val="minor"/>
    </font>
    <font>
      <sz val="8"/>
      <color theme="1"/>
      <name val="Calibri"/>
      <charset val="134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5" fillId="0" borderId="0" xfId="0" applyFont="1"/>
    <xf numFmtId="0" fontId="8" fillId="0" borderId="2" xfId="0" applyFont="1" applyBorder="1" applyAlignment="1">
      <alignment horizontal="center"/>
    </xf>
    <xf numFmtId="0" fontId="9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0" fillId="0" borderId="5" xfId="0" applyBorder="1"/>
    <xf numFmtId="0" fontId="6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0" xfId="0" applyFont="1" applyAlignment="1">
      <alignment horizontal="center"/>
    </xf>
    <xf numFmtId="1" fontId="12" fillId="0" borderId="8" xfId="0" applyNumberFormat="1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3" fillId="0" borderId="0" xfId="0" applyFont="1"/>
    <xf numFmtId="1" fontId="13" fillId="0" borderId="0" xfId="0" applyNumberFormat="1" applyFont="1"/>
    <xf numFmtId="164" fontId="13" fillId="0" borderId="0" xfId="0" applyNumberFormat="1" applyFont="1"/>
    <xf numFmtId="1" fontId="13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1" xfId="0" applyFont="1" applyFill="1" applyBorder="1"/>
    <xf numFmtId="0" fontId="14" fillId="0" borderId="2" xfId="0" applyFont="1" applyBorder="1" applyAlignment="1">
      <alignment horizontal="center"/>
    </xf>
    <xf numFmtId="0" fontId="15" fillId="0" borderId="1" xfId="0" applyFont="1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4" fillId="0" borderId="0" xfId="0" applyFont="1"/>
    <xf numFmtId="0" fontId="15" fillId="0" borderId="1" xfId="0" applyFont="1" applyFill="1" applyBorder="1"/>
    <xf numFmtId="0" fontId="15" fillId="0" borderId="0" xfId="0" applyFont="1"/>
    <xf numFmtId="0" fontId="3" fillId="0" borderId="0" xfId="0" applyFont="1"/>
    <xf numFmtId="0" fontId="19" fillId="0" borderId="2" xfId="0" applyFont="1" applyBorder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1447800</xdr:colOff>
      <xdr:row>19</xdr:row>
      <xdr:rowOff>99060</xdr:rowOff>
    </xdr:from>
    <xdr:to>
      <xdr:col>5</xdr:col>
      <xdr:colOff>899160</xdr:colOff>
      <xdr:row>26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D2C222-584A-4EE6-8673-8DD7A12F5EF3}"/>
            </a:ext>
          </a:extLst>
        </xdr:cNvPr>
        <xdr:cNvSpPr txBox="1"/>
      </xdr:nvSpPr>
      <xdr:spPr>
        <a:xfrm>
          <a:off x="5890260" y="3893820"/>
          <a:ext cx="2956560" cy="1303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Assumptions:</a:t>
          </a:r>
          <a:r>
            <a:rPr lang="en-NZ"/>
            <a:t> </a:t>
          </a:r>
        </a:p>
        <a:p>
          <a:endParaRPr lang="en-NZ"/>
        </a:p>
        <a:p>
          <a:r>
            <a:rPr lang="en-NZ" b="1"/>
            <a:t>Genuine Panasonic NCR18650B battery cells</a:t>
          </a:r>
        </a:p>
        <a:p>
          <a:r>
            <a:rPr lang="en-NZ" b="1"/>
            <a:t>Samsung</a:t>
          </a:r>
          <a:r>
            <a:rPr lang="en-NZ" b="1" baseline="0"/>
            <a:t> Evo memory cards</a:t>
          </a:r>
          <a:endParaRPr lang="en-NZ" b="1"/>
        </a:p>
        <a:p>
          <a:r>
            <a:rPr lang="en-NZ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Typical audio compression factor of 3.0x </a:t>
          </a:r>
          <a:r>
            <a:rPr lang="en-NZ"/>
            <a:t> </a:t>
          </a:r>
        </a:p>
        <a:p>
          <a:r>
            <a:rPr lang="en-NZ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SoundTrap Host Software v4.0 or later</a:t>
          </a:r>
          <a:r>
            <a:rPr lang="en-NZ"/>
            <a:t> </a:t>
          </a:r>
          <a:endParaRPr lang="en-NZ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/>
  </sheetViews>
  <sheetFormatPr defaultColWidth="9" defaultRowHeight="14.4"/>
  <cols>
    <col min="1" max="1" width="35.33203125" customWidth="1"/>
    <col min="2" max="2" width="29.44140625" customWidth="1"/>
    <col min="3" max="3" width="22.33203125" customWidth="1"/>
    <col min="4" max="4" width="5.21875" customWidth="1"/>
    <col min="5" max="5" width="23.5546875" customWidth="1"/>
    <col min="6" max="6" width="17.5546875" customWidth="1"/>
    <col min="7" max="7" width="13" customWidth="1"/>
    <col min="8" max="8" width="11.109375" customWidth="1"/>
    <col min="9" max="9" width="11.88671875" customWidth="1"/>
  </cols>
  <sheetData>
    <row r="1" spans="1:6" ht="21">
      <c r="A1" s="29" t="s">
        <v>47</v>
      </c>
    </row>
    <row r="2" spans="1:6">
      <c r="A2" s="37" t="s">
        <v>46</v>
      </c>
    </row>
    <row r="4" spans="1:6">
      <c r="A4" s="2" t="s">
        <v>0</v>
      </c>
    </row>
    <row r="5" spans="1:6" ht="15.6">
      <c r="A5" s="27" t="s">
        <v>21</v>
      </c>
      <c r="B5" s="35" t="s">
        <v>42</v>
      </c>
    </row>
    <row r="6" spans="1:6" ht="15.6">
      <c r="A6" s="27" t="s">
        <v>40</v>
      </c>
      <c r="B6" s="35" t="s">
        <v>43</v>
      </c>
    </row>
    <row r="7" spans="1:6" ht="15.6">
      <c r="A7" s="27" t="s">
        <v>45</v>
      </c>
      <c r="B7" s="24">
        <v>12</v>
      </c>
    </row>
    <row r="8" spans="1:6" ht="15.6">
      <c r="A8" s="27" t="s">
        <v>37</v>
      </c>
      <c r="B8" s="3">
        <v>1</v>
      </c>
    </row>
    <row r="9" spans="1:6" ht="15.6">
      <c r="A9" s="32" t="s">
        <v>26</v>
      </c>
      <c r="B9" s="26">
        <v>1</v>
      </c>
    </row>
    <row r="10" spans="1:6" ht="15.6">
      <c r="A10" s="33" t="s">
        <v>27</v>
      </c>
      <c r="B10" s="26">
        <v>256</v>
      </c>
      <c r="C10" s="31"/>
    </row>
    <row r="11" spans="1:6" ht="15.6">
      <c r="A11" s="25" t="s">
        <v>22</v>
      </c>
      <c r="B11" s="26">
        <v>20</v>
      </c>
    </row>
    <row r="13" spans="1:6" ht="18">
      <c r="A13" s="4" t="s">
        <v>1</v>
      </c>
      <c r="B13" s="5"/>
      <c r="C13" s="6"/>
      <c r="E13" s="4" t="s">
        <v>2</v>
      </c>
      <c r="F13" s="7"/>
    </row>
    <row r="14" spans="1:6" ht="15.6">
      <c r="A14" s="8" t="s">
        <v>3</v>
      </c>
      <c r="B14" s="9" t="s">
        <v>4</v>
      </c>
      <c r="C14" s="10" t="s">
        <v>5</v>
      </c>
      <c r="D14" s="11" t="s">
        <v>6</v>
      </c>
      <c r="E14" s="12" t="s">
        <v>7</v>
      </c>
      <c r="F14" s="13" t="s">
        <v>8</v>
      </c>
    </row>
    <row r="15" spans="1:6" ht="21">
      <c r="A15" s="14">
        <v>10</v>
      </c>
      <c r="B15" s="15">
        <v>10</v>
      </c>
      <c r="C15" s="16">
        <v>96000</v>
      </c>
      <c r="D15" s="17"/>
      <c r="E15" s="18">
        <f>MIN(B32:B33)</f>
        <v>42.385525173611114</v>
      </c>
      <c r="F15" s="19" t="str">
        <f>INDEX(A32:A34,MATCH(E15,B32:B33,0))</f>
        <v>Memory</v>
      </c>
    </row>
    <row r="17" spans="1:6">
      <c r="A17" s="30" t="s">
        <v>39</v>
      </c>
      <c r="B17" s="20">
        <f>1+(0.1*B7)</f>
        <v>2.2000000000000002</v>
      </c>
      <c r="E17" s="2"/>
      <c r="F17" s="2"/>
    </row>
    <row r="18" spans="1:6">
      <c r="A18" s="30" t="s">
        <v>25</v>
      </c>
      <c r="B18" s="30">
        <f>INDEX(working!H2:I8,MATCH(C15,working!E2:E8),MATCH(B6, working!A5:A6,))+((B27)*(B8-1))</f>
        <v>8.8000000000000007</v>
      </c>
      <c r="E18" s="2"/>
      <c r="F18" s="2"/>
    </row>
    <row r="19" spans="1:6">
      <c r="A19" s="30" t="s">
        <v>36</v>
      </c>
      <c r="B19" s="30">
        <f>(B9-1)*0.75</f>
        <v>0</v>
      </c>
      <c r="F19" s="28"/>
    </row>
    <row r="20" spans="1:6">
      <c r="A20" s="30" t="s">
        <v>24</v>
      </c>
      <c r="B20" s="30">
        <f>B18+B19</f>
        <v>8.8000000000000007</v>
      </c>
    </row>
    <row r="21" spans="1:6">
      <c r="A21" s="20" t="s">
        <v>9</v>
      </c>
      <c r="B21" s="21">
        <f>(B9 * (B10 * 1000000000))</f>
        <v>256000000000</v>
      </c>
    </row>
    <row r="22" spans="1:6">
      <c r="A22" s="20" t="s">
        <v>10</v>
      </c>
      <c r="B22" s="20">
        <v>3</v>
      </c>
    </row>
    <row r="23" spans="1:6">
      <c r="A23" s="20" t="s">
        <v>11</v>
      </c>
      <c r="B23" s="30">
        <f>3000*B7</f>
        <v>36000</v>
      </c>
    </row>
    <row r="24" spans="1:6">
      <c r="A24" s="30" t="s">
        <v>23</v>
      </c>
      <c r="B24" s="30">
        <f>INDEX(working!M2:M8,MATCH(B11,working!L2:L8,0))*B23</f>
        <v>36000</v>
      </c>
    </row>
    <row r="25" spans="1:6">
      <c r="A25" s="20" t="s">
        <v>12</v>
      </c>
      <c r="B25" s="20">
        <f>4*1024*1024</f>
        <v>4194304</v>
      </c>
    </row>
    <row r="26" spans="1:6">
      <c r="A26" s="20" t="s">
        <v>13</v>
      </c>
      <c r="B26" s="20">
        <f>B21/B25</f>
        <v>61035.15625</v>
      </c>
    </row>
    <row r="27" spans="1:6">
      <c r="A27" s="20" t="s">
        <v>14</v>
      </c>
      <c r="B27" s="20">
        <v>1.5</v>
      </c>
    </row>
    <row r="28" spans="1:6">
      <c r="A28" s="20" t="s">
        <v>15</v>
      </c>
      <c r="B28" s="22">
        <f>A15/B15</f>
        <v>1</v>
      </c>
    </row>
    <row r="29" spans="1:6">
      <c r="A29" s="20" t="s">
        <v>16</v>
      </c>
      <c r="B29" s="21">
        <f>(C15*2*A15*60*B8)/B22</f>
        <v>38400000</v>
      </c>
    </row>
    <row r="30" spans="1:6">
      <c r="A30" s="20" t="s">
        <v>17</v>
      </c>
      <c r="B30" s="20">
        <f>CEILING(B29/B25,1)*B25</f>
        <v>41943040</v>
      </c>
    </row>
    <row r="31" spans="1:6">
      <c r="A31" s="30" t="s">
        <v>38</v>
      </c>
      <c r="B31" s="20"/>
    </row>
    <row r="32" spans="1:6">
      <c r="A32" s="20" t="s">
        <v>18</v>
      </c>
      <c r="B32" s="23">
        <f>(B21/B30)/(1440/B15)</f>
        <v>42.385525173611114</v>
      </c>
    </row>
    <row r="33" spans="1:2">
      <c r="A33" s="20" t="s">
        <v>19</v>
      </c>
      <c r="B33" s="23">
        <f>B24/(((B17*(B15-A15))+(B20*A15))/B15)/24</f>
        <v>170.45454545454544</v>
      </c>
    </row>
    <row r="34" spans="1:2">
      <c r="A34" s="20" t="s">
        <v>20</v>
      </c>
      <c r="B34" s="23">
        <f>(((B21/(C15*2))*B22)/B28)/3600/24</f>
        <v>46.296296296296298</v>
      </c>
    </row>
  </sheetData>
  <dataValidations count="1">
    <dataValidation type="decimal" allowBlank="1" showInputMessage="1" showErrorMessage="1" sqref="B8" xr:uid="{15BF5605-E82D-4E07-BC30-B678FC372E32}">
      <formula1>1</formula1>
      <formula2>4</formula2>
    </dataValidation>
  </dataValidations>
  <pageMargins left="0.69930555555555596" right="0.69930555555555596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C7CDBFE4-F47D-47C3-A314-4325E7B007BF}">
          <x14:formula1>
            <xm:f>working!$C$2:$C$5</xm:f>
          </x14:formula1>
          <xm:sqref>B9</xm:sqref>
        </x14:dataValidation>
        <x14:dataValidation type="list" allowBlank="1" showInputMessage="1" showErrorMessage="1" xr:uid="{15ED3589-E761-49F7-A9BC-D6E1AC973F10}">
          <x14:formula1>
            <xm:f>working!$C$2:$C$13</xm:f>
          </x14:formula1>
          <xm:sqref>B7</xm:sqref>
        </x14:dataValidation>
        <x14:dataValidation type="list" allowBlank="1" showInputMessage="1" showErrorMessage="1" xr:uid="{00000000-0002-0000-0000-000000000000}">
          <x14:formula1>
            <xm:f>working!$E$2:$E$8</xm:f>
          </x14:formula1>
          <xm:sqref>C15</xm:sqref>
        </x14:dataValidation>
        <x14:dataValidation type="list" allowBlank="1" showInputMessage="1" showErrorMessage="1" xr:uid="{42CFF4CE-9FA4-4D6B-B8CF-7F1676A60917}">
          <x14:formula1>
            <xm:f>working!$L$2:$L$8</xm:f>
          </x14:formula1>
          <xm:sqref>B11</xm:sqref>
        </x14:dataValidation>
        <x14:dataValidation type="list" allowBlank="1" showInputMessage="1" showErrorMessage="1" xr:uid="{EB3B04AB-5197-40FD-8D32-1FBEA7373B61}">
          <x14:formula1>
            <xm:f>working!$B$2:$B$3</xm:f>
          </x14:formula1>
          <xm:sqref>B10</xm:sqref>
        </x14:dataValidation>
        <x14:dataValidation type="list" allowBlank="1" showInputMessage="1" showErrorMessage="1" xr:uid="{00000000-0002-0000-0000-000001000000}">
          <x14:formula1>
            <xm:f>working!$A$5:$A$6</xm:f>
          </x14:formula1>
          <xm:sqref>B6</xm:sqref>
        </x14:dataValidation>
        <x14:dataValidation type="list" allowBlank="1" showInputMessage="1" showErrorMessage="1" xr:uid="{3DF549AA-A4AB-4FD0-8CB3-35E0AC50CCE0}">
          <x14:formula1>
            <xm:f>working!$A$2:$A$3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workbookViewId="0">
      <selection activeCell="F5" sqref="F5"/>
    </sheetView>
  </sheetViews>
  <sheetFormatPr defaultColWidth="9" defaultRowHeight="14.4"/>
  <cols>
    <col min="6" max="6" width="16.109375" customWidth="1"/>
    <col min="8" max="8" width="10.44140625" customWidth="1"/>
  </cols>
  <sheetData>
    <row r="1" spans="1:15">
      <c r="A1" s="34" t="s">
        <v>29</v>
      </c>
      <c r="B1" s="34" t="s">
        <v>32</v>
      </c>
      <c r="C1" s="1"/>
      <c r="D1" s="34" t="s">
        <v>28</v>
      </c>
      <c r="E1" s="34" t="s">
        <v>35</v>
      </c>
      <c r="H1" s="34" t="s">
        <v>33</v>
      </c>
      <c r="I1" s="34" t="s">
        <v>34</v>
      </c>
      <c r="L1" s="34" t="s">
        <v>30</v>
      </c>
      <c r="M1" s="34" t="s">
        <v>31</v>
      </c>
    </row>
    <row r="2" spans="1:15">
      <c r="A2" s="1" t="s">
        <v>41</v>
      </c>
      <c r="B2" s="1">
        <v>256</v>
      </c>
      <c r="C2" s="1">
        <v>1</v>
      </c>
      <c r="D2" s="1">
        <v>16000</v>
      </c>
      <c r="E2" s="1">
        <f>D2*F$2</f>
        <v>16000</v>
      </c>
      <c r="F2">
        <f>MATCH(Sheet1!B6, working!A5:A6,)</f>
        <v>1</v>
      </c>
      <c r="H2">
        <v>7.48</v>
      </c>
      <c r="I2" s="1">
        <v>9.240000000000002</v>
      </c>
      <c r="L2">
        <v>0</v>
      </c>
      <c r="M2">
        <v>0.84</v>
      </c>
      <c r="O2" s="1"/>
    </row>
    <row r="3" spans="1:15">
      <c r="A3" s="36" t="s">
        <v>42</v>
      </c>
      <c r="B3" s="1">
        <v>512</v>
      </c>
      <c r="C3" s="1">
        <v>2</v>
      </c>
      <c r="D3" s="1">
        <v>24000</v>
      </c>
      <c r="E3" s="1">
        <f t="shared" ref="E3:E8" si="0">D3*F$2</f>
        <v>24000</v>
      </c>
      <c r="F3" s="1">
        <v>2</v>
      </c>
      <c r="H3">
        <v>7.48</v>
      </c>
      <c r="I3" s="1">
        <v>9.240000000000002</v>
      </c>
      <c r="L3">
        <v>5</v>
      </c>
      <c r="M3">
        <v>0.88</v>
      </c>
      <c r="O3" s="1"/>
    </row>
    <row r="4" spans="1:15">
      <c r="A4" s="1"/>
      <c r="B4" s="1"/>
      <c r="C4" s="1">
        <v>3</v>
      </c>
      <c r="D4" s="1">
        <v>32000</v>
      </c>
      <c r="E4" s="1">
        <f t="shared" si="0"/>
        <v>32000</v>
      </c>
      <c r="F4">
        <v>3</v>
      </c>
      <c r="H4">
        <v>7.48</v>
      </c>
      <c r="I4" s="1">
        <v>9.4500000000000011</v>
      </c>
      <c r="L4">
        <v>10</v>
      </c>
      <c r="M4">
        <v>0.92</v>
      </c>
      <c r="O4" s="1"/>
    </row>
    <row r="5" spans="1:15">
      <c r="A5" s="1" t="s">
        <v>43</v>
      </c>
      <c r="C5" s="1">
        <v>4</v>
      </c>
      <c r="D5" s="1">
        <v>48000</v>
      </c>
      <c r="E5" s="1">
        <f t="shared" si="0"/>
        <v>48000</v>
      </c>
      <c r="F5">
        <v>4</v>
      </c>
      <c r="H5">
        <v>7.5900000000000007</v>
      </c>
      <c r="I5" s="1">
        <v>9.9749999999999996</v>
      </c>
      <c r="L5">
        <v>15</v>
      </c>
      <c r="M5">
        <v>0.96</v>
      </c>
      <c r="O5" s="1"/>
    </row>
    <row r="6" spans="1:15">
      <c r="A6" s="1" t="s">
        <v>44</v>
      </c>
      <c r="C6" s="1">
        <v>5</v>
      </c>
      <c r="D6" s="1">
        <v>64000</v>
      </c>
      <c r="E6" s="1">
        <f t="shared" si="0"/>
        <v>64000</v>
      </c>
      <c r="H6">
        <v>8.0300000000000011</v>
      </c>
      <c r="I6" s="1">
        <v>10.709999999999999</v>
      </c>
      <c r="L6">
        <v>20</v>
      </c>
      <c r="M6">
        <v>1</v>
      </c>
      <c r="O6" s="1"/>
    </row>
    <row r="7" spans="1:15">
      <c r="A7" s="1"/>
      <c r="B7" s="1"/>
      <c r="C7" s="1">
        <v>6</v>
      </c>
      <c r="D7" s="1">
        <v>96000</v>
      </c>
      <c r="E7" s="1">
        <f t="shared" si="0"/>
        <v>96000</v>
      </c>
      <c r="H7">
        <v>8.8000000000000007</v>
      </c>
      <c r="I7" s="1">
        <v>11.97</v>
      </c>
      <c r="L7">
        <v>25</v>
      </c>
      <c r="M7">
        <v>1</v>
      </c>
      <c r="O7" s="1"/>
    </row>
    <row r="8" spans="1:15">
      <c r="A8" s="1"/>
      <c r="C8" s="1">
        <v>7</v>
      </c>
      <c r="D8" s="1">
        <v>192000</v>
      </c>
      <c r="E8" s="1">
        <f t="shared" si="0"/>
        <v>192000</v>
      </c>
      <c r="H8">
        <v>11</v>
      </c>
      <c r="I8" s="1">
        <v>15.33</v>
      </c>
      <c r="L8">
        <v>30</v>
      </c>
      <c r="M8">
        <v>1</v>
      </c>
      <c r="O8" s="1"/>
    </row>
    <row r="9" spans="1:15">
      <c r="C9" s="1">
        <v>8</v>
      </c>
      <c r="D9" s="1"/>
      <c r="O9" s="1"/>
    </row>
    <row r="10" spans="1:15">
      <c r="C10" s="1">
        <v>9</v>
      </c>
      <c r="O10" s="1"/>
    </row>
    <row r="11" spans="1:15">
      <c r="C11" s="1">
        <v>10</v>
      </c>
      <c r="O11" s="1"/>
    </row>
    <row r="12" spans="1:15">
      <c r="C12" s="1">
        <v>11</v>
      </c>
      <c r="O12" s="1"/>
    </row>
    <row r="13" spans="1:15">
      <c r="C13" s="1">
        <v>12</v>
      </c>
      <c r="O13" s="1"/>
    </row>
    <row r="14" spans="1:15">
      <c r="C14" s="1"/>
    </row>
    <row r="15" spans="1:15">
      <c r="C15" s="1"/>
    </row>
    <row r="16" spans="1:15">
      <c r="C16" s="1"/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working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Atkins</dc:creator>
  <cp:lastModifiedBy>John</cp:lastModifiedBy>
  <dcterms:created xsi:type="dcterms:W3CDTF">2014-07-31T23:43:00Z</dcterms:created>
  <dcterms:modified xsi:type="dcterms:W3CDTF">2022-06-08T22:07:05Z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