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orking" sheetId="2" r:id="rId5"/>
  </sheets>
  <definedNames/>
  <calcPr/>
  <extLst>
    <ext uri="GoogleSheetsCustomDataVersion2">
      <go:sheetsCustomData xmlns:go="http://customooxmlschemas.google.com/" r:id="rId6" roundtripDataChecksum="3XrLtTa7cIwKmGv4b446buOQFY9D9mW8YH8R1gP0OXI="/>
    </ext>
  </extLst>
</workbook>
</file>

<file path=xl/sharedStrings.xml><?xml version="1.0" encoding="utf-8"?>
<sst xmlns="http://schemas.openxmlformats.org/spreadsheetml/2006/main" count="46" uniqueCount="44">
  <si>
    <t>SoundTrap deployment endurance calculator</t>
  </si>
  <si>
    <t>V2.4 Februrary 2017</t>
  </si>
  <si>
    <t>Instructions:  Edit the green input values and observe the results in red</t>
  </si>
  <si>
    <t>Select SoundTrap Model:</t>
  </si>
  <si>
    <t>ST300 STD</t>
  </si>
  <si>
    <t>Select battery pack:</t>
  </si>
  <si>
    <t>Without external battery pack</t>
  </si>
  <si>
    <t>Channels (use for ST4300 only)</t>
  </si>
  <si>
    <t>Deploy Settings</t>
  </si>
  <si>
    <t>Result</t>
  </si>
  <si>
    <t>Record for a period of (min)</t>
  </si>
  <si>
    <t>Once Every (min)</t>
  </si>
  <si>
    <t>Sample rate (Hz)</t>
  </si>
  <si>
    <t>=</t>
  </si>
  <si>
    <t>Max deploy time (days)</t>
  </si>
  <si>
    <t>Constraint</t>
  </si>
  <si>
    <t>Power consuption while idle (mA)</t>
  </si>
  <si>
    <t>Power consumption while recording (mA)</t>
  </si>
  <si>
    <t>Memory Capacity (bytes)</t>
  </si>
  <si>
    <t>Compression factor</t>
  </si>
  <si>
    <t>Batt capacity (mAH)</t>
  </si>
  <si>
    <t>Min File Size (bytes)</t>
  </si>
  <si>
    <t>Max files</t>
  </si>
  <si>
    <t>Power consumption per Channel (mA)</t>
  </si>
  <si>
    <t>Duty</t>
  </si>
  <si>
    <t>FileSize</t>
  </si>
  <si>
    <t>FileSizeOnDisk</t>
  </si>
  <si>
    <t>Deloy time (hours)</t>
  </si>
  <si>
    <t>Memory</t>
  </si>
  <si>
    <t>Battery</t>
  </si>
  <si>
    <t>Memory Continuous</t>
  </si>
  <si>
    <t>Assumptions:</t>
  </si>
  <si>
    <r>
      <rPr>
        <rFont val="Calibri"/>
        <b/>
        <color theme="1"/>
        <sz val="11.0"/>
      </rPr>
      <t>Water temp of 20</t>
    </r>
    <r>
      <rPr>
        <rFont val="Calibri"/>
        <b/>
        <color theme="1"/>
        <sz val="11.0"/>
      </rPr>
      <t xml:space="preserve">°C </t>
    </r>
  </si>
  <si>
    <t xml:space="preserve">Typical audio compression factor of 3.0x </t>
  </si>
  <si>
    <t>SoundTrap Host Software v1.3 or later</t>
  </si>
  <si>
    <t>ST4300 - HP preamp power of 3mW</t>
  </si>
  <si>
    <t>With external battery pack</t>
  </si>
  <si>
    <t>ST300 STD (with 256GB mem)</t>
  </si>
  <si>
    <t>ST300 HF</t>
  </si>
  <si>
    <t>ST300 HF (with 256GB mem)</t>
  </si>
  <si>
    <t>ST4300</t>
  </si>
  <si>
    <t>ST4300 (with 256GB mem)</t>
  </si>
  <si>
    <t>ST202 STD</t>
  </si>
  <si>
    <t>ST202 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</si>
</sst>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E+00"/>
  </numFmts>
  <fonts count="15">
    <font>
      <sz val="11.0"/>
      <color theme="1"/>
      <name val="Calibri"/>
      <scheme val="minor"/>
    </font>
    <font>
      <b/>
      <sz val="16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sz val="12.0"/>
      <color rgb="FF00B050"/>
      <name val="Arial"/>
    </font>
    <font>
      <sz val="12.0"/>
      <color rgb="FF00B050"/>
      <name val="Calibri"/>
    </font>
    <font>
      <sz val="11.0"/>
      <color rgb="FF00B050"/>
      <name val="Arial"/>
    </font>
    <font>
      <b/>
      <sz val="14.0"/>
      <color theme="1"/>
      <name val="Calibri"/>
    </font>
    <font>
      <sz val="11.0"/>
      <color theme="1"/>
      <name val="Calibri"/>
    </font>
    <font>
      <sz val="16.0"/>
      <color rgb="FF00B050"/>
      <name val="Calibri"/>
    </font>
    <font>
      <sz val="16.0"/>
      <color rgb="FF00B050"/>
      <name val="Arial"/>
    </font>
    <font>
      <sz val="16.0"/>
      <color theme="1"/>
      <name val="Calibri"/>
    </font>
    <font>
      <sz val="16.0"/>
      <color rgb="FFFF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2" fillId="0" fontId="5" numFmtId="0" xfId="0" applyAlignment="1" applyBorder="1" applyFont="1">
      <alignment readingOrder="0"/>
    </xf>
    <xf borderId="2" fillId="0" fontId="6" numFmtId="0" xfId="0" applyBorder="1" applyFont="1"/>
    <xf borderId="2" fillId="0" fontId="7" numFmtId="0" xfId="0" applyAlignment="1" applyBorder="1" applyFont="1">
      <alignment horizontal="center" readingOrder="0"/>
    </xf>
    <xf borderId="3" fillId="0" fontId="8" numFmtId="0" xfId="0" applyBorder="1" applyFont="1"/>
    <xf borderId="4" fillId="0" fontId="3" numFmtId="0" xfId="0" applyBorder="1" applyFont="1"/>
    <xf borderId="5" fillId="0" fontId="3" numFmtId="0" xfId="0" applyBorder="1" applyFont="1"/>
    <xf borderId="5" fillId="0" fontId="9" numFmtId="0" xfId="0" applyBorder="1" applyFont="1"/>
    <xf borderId="6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7" fillId="0" fontId="4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10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8" fillId="0" fontId="13" numFmtId="1" xfId="0" applyAlignment="1" applyBorder="1" applyFont="1" applyNumberFormat="1">
      <alignment horizontal="center"/>
    </xf>
    <xf borderId="10" fillId="0" fontId="13" numFmtId="0" xfId="0" applyAlignment="1" applyBorder="1" applyFont="1">
      <alignment horizontal="center"/>
    </xf>
    <xf borderId="0" fillId="0" fontId="14" numFmtId="0" xfId="0" applyFont="1"/>
    <xf borderId="0" fillId="0" fontId="14" numFmtId="1" xfId="0" applyFont="1" applyNumberFormat="1"/>
    <xf borderId="0" fillId="0" fontId="14" numFmtId="164" xfId="0" applyFont="1" applyNumberFormat="1"/>
    <xf borderId="0" fillId="0" fontId="14" numFmtId="1" xfId="0" applyAlignment="1" applyFont="1" applyNumberFormat="1">
      <alignment horizontal="center"/>
    </xf>
    <xf borderId="0" fillId="0" fontId="9" numFmtId="0" xfId="0" applyFont="1"/>
    <xf borderId="0" fillId="0" fontId="9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40.29"/>
    <col customWidth="1" min="3" max="3" width="33.57"/>
    <col customWidth="1" min="4" max="4" width="25.43"/>
    <col customWidth="1" min="5" max="5" width="9.14"/>
    <col customWidth="1" min="6" max="6" width="27.0"/>
    <col customWidth="1" min="7" max="7" width="20.14"/>
    <col customWidth="1" min="8" max="26" width="10.29"/>
  </cols>
  <sheetData>
    <row r="1">
      <c r="B1" s="1" t="s">
        <v>0</v>
      </c>
    </row>
    <row r="2">
      <c r="B2" s="2" t="s">
        <v>1</v>
      </c>
    </row>
    <row r="4">
      <c r="B4" s="3" t="s">
        <v>2</v>
      </c>
    </row>
    <row r="6">
      <c r="B6" s="4" t="s">
        <v>3</v>
      </c>
      <c r="C6" s="5" t="s">
        <v>4</v>
      </c>
    </row>
    <row r="7">
      <c r="B7" s="4" t="s">
        <v>5</v>
      </c>
      <c r="C7" s="6" t="s">
        <v>6</v>
      </c>
    </row>
    <row r="8">
      <c r="B8" s="4" t="s">
        <v>7</v>
      </c>
      <c r="C8" s="7">
        <v>1.0</v>
      </c>
    </row>
    <row r="10">
      <c r="B10" s="8" t="s">
        <v>8</v>
      </c>
      <c r="C10" s="9"/>
      <c r="D10" s="10"/>
      <c r="F10" s="8" t="s">
        <v>9</v>
      </c>
      <c r="G10" s="11"/>
    </row>
    <row r="11">
      <c r="B11" s="12" t="s">
        <v>10</v>
      </c>
      <c r="C11" s="13" t="s">
        <v>11</v>
      </c>
      <c r="D11" s="14" t="s">
        <v>12</v>
      </c>
      <c r="E11" s="13" t="s">
        <v>13</v>
      </c>
      <c r="F11" s="15" t="s">
        <v>14</v>
      </c>
      <c r="G11" s="16" t="s">
        <v>15</v>
      </c>
    </row>
    <row r="12">
      <c r="B12" s="17">
        <v>60.0</v>
      </c>
      <c r="C12" s="18">
        <v>60.0</v>
      </c>
      <c r="D12" s="19">
        <v>576000.0</v>
      </c>
      <c r="E12" s="20"/>
      <c r="F12" s="21">
        <f>MIN(C30:C31)</f>
        <v>3.853229561</v>
      </c>
      <c r="G12" s="22" t="str">
        <f t="array" ref="G12">INDEX(B30:B32,MATCH(F12,C30:C31,0))</f>
        <v>Memory</v>
      </c>
    </row>
    <row r="17">
      <c r="B17" s="23" t="s">
        <v>16</v>
      </c>
      <c r="C17" s="23">
        <v>1.0</v>
      </c>
    </row>
    <row r="18">
      <c r="B18" s="23" t="s">
        <v>17</v>
      </c>
      <c r="C18" s="23">
        <f t="array" ref="C18">INDEX(working!G1:G8,MATCH(C6,working!F1:F8,0))+((C24)*(C8-1))</f>
        <v>11</v>
      </c>
    </row>
    <row r="19">
      <c r="B19" s="23" t="s">
        <v>18</v>
      </c>
      <c r="C19" s="24">
        <f t="array" ref="C19">INDEX(working!H1:H8,MATCH(C6,working!F1:F8,0))</f>
        <v>128000000000</v>
      </c>
    </row>
    <row r="20">
      <c r="B20" s="23" t="s">
        <v>19</v>
      </c>
      <c r="C20" s="23">
        <v>3.0</v>
      </c>
    </row>
    <row r="21" ht="15.75" customHeight="1">
      <c r="B21" s="23" t="s">
        <v>20</v>
      </c>
      <c r="C21" s="23">
        <f t="array" ref="C21">INDEX(working!B1:B2,MATCH(C7,working!A1:A2,0))</f>
        <v>4000</v>
      </c>
    </row>
    <row r="22" ht="15.75" customHeight="1">
      <c r="B22" s="23" t="s">
        <v>21</v>
      </c>
      <c r="C22" s="23">
        <f>4*1024*1024</f>
        <v>4194304</v>
      </c>
    </row>
    <row r="23" ht="15.75" customHeight="1">
      <c r="B23" s="23" t="s">
        <v>22</v>
      </c>
      <c r="C23" s="23">
        <f>C19/C22</f>
        <v>30517.57813</v>
      </c>
    </row>
    <row r="24" ht="15.75" customHeight="1">
      <c r="B24" s="23" t="s">
        <v>23</v>
      </c>
      <c r="C24" s="23">
        <v>1.5</v>
      </c>
    </row>
    <row r="25" ht="15.75" customHeight="1">
      <c r="B25" s="23" t="s">
        <v>24</v>
      </c>
      <c r="C25" s="25">
        <f>B12/C12</f>
        <v>1</v>
      </c>
    </row>
    <row r="26" ht="15.75" customHeight="1">
      <c r="B26" s="23" t="s">
        <v>25</v>
      </c>
      <c r="C26" s="24">
        <f>(D12*2*B12*60*C8)/C20</f>
        <v>1382400000</v>
      </c>
    </row>
    <row r="27" ht="15.75" customHeight="1">
      <c r="B27" s="23" t="s">
        <v>26</v>
      </c>
      <c r="C27" s="23">
        <f>CEILING(C26/C22,1)*C22</f>
        <v>1384120320</v>
      </c>
    </row>
    <row r="28" ht="15.75" customHeight="1">
      <c r="B28" s="23"/>
      <c r="C28" s="23"/>
    </row>
    <row r="29" ht="15.75" customHeight="1">
      <c r="B29" s="23" t="s">
        <v>27</v>
      </c>
      <c r="C29" s="23"/>
    </row>
    <row r="30" ht="15.75" customHeight="1">
      <c r="B30" s="23" t="s">
        <v>28</v>
      </c>
      <c r="C30" s="26">
        <f>(C19/C27)/(1440/C12)</f>
        <v>3.853229561</v>
      </c>
    </row>
    <row r="31" ht="15.75" customHeight="1">
      <c r="B31" s="23" t="s">
        <v>29</v>
      </c>
      <c r="C31" s="26">
        <f>C21/(((C17*(C12-B12))+(C18*B12))/C12)/24</f>
        <v>15.15151515</v>
      </c>
    </row>
    <row r="32" ht="15.75" customHeight="1">
      <c r="B32" s="23" t="s">
        <v>30</v>
      </c>
      <c r="C32" s="26">
        <f>(((C19/(D12*2))*C20)/C25)/3600/24</f>
        <v>3.858024691</v>
      </c>
    </row>
    <row r="33" ht="15.75" customHeight="1"/>
    <row r="34" ht="15.75" customHeight="1">
      <c r="B34" s="3" t="s">
        <v>31</v>
      </c>
      <c r="C34" s="3" t="s">
        <v>32</v>
      </c>
    </row>
    <row r="35" ht="15.75" customHeight="1">
      <c r="B35" s="3"/>
      <c r="C35" s="3" t="s">
        <v>33</v>
      </c>
    </row>
    <row r="36" ht="15.75" customHeight="1">
      <c r="C36" s="3" t="s">
        <v>34</v>
      </c>
    </row>
    <row r="37" ht="15.75" customHeight="1">
      <c r="C37" s="3" t="s">
        <v>35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6">
      <formula1>working!$F$1:$F$8</formula1>
    </dataValidation>
    <dataValidation type="list" allowBlank="1" showErrorMessage="1" sqref="D12">
      <formula1>working!$D$1:$D$9</formula1>
    </dataValidation>
    <dataValidation type="list" allowBlank="1" showErrorMessage="1" sqref="C7">
      <formula1>working!$A$1:$A$2</formula1>
    </dataValidation>
    <dataValidation type="list" allowBlank="1" showErrorMessage="1" sqref="C8">
      <formula1>working!$J$1:$J$4</formula1>
    </dataValidation>
  </dataValidations>
  <printOptions/>
  <pageMargins bottom="0.75" footer="0.0" header="0.0" left="0.699305555555556" right="0.699305555555556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29"/>
    <col customWidth="1" min="6" max="6" width="18.43"/>
    <col customWidth="1" min="7" max="7" width="10.29"/>
    <col customWidth="1" min="8" max="8" width="11.86"/>
    <col customWidth="1" min="9" max="26" width="10.29"/>
  </cols>
  <sheetData>
    <row r="1">
      <c r="A1" s="27" t="s">
        <v>6</v>
      </c>
      <c r="B1" s="27">
        <v>4000.0</v>
      </c>
      <c r="C1" s="27"/>
      <c r="D1" s="27">
        <v>24000.0</v>
      </c>
      <c r="E1" s="27"/>
      <c r="F1" s="27" t="s">
        <v>4</v>
      </c>
      <c r="G1" s="27">
        <v>11.0</v>
      </c>
      <c r="H1" s="28">
        <f>128*1000*1000*1000</f>
        <v>128000000000</v>
      </c>
      <c r="J1" s="2">
        <v>1.0</v>
      </c>
    </row>
    <row r="2">
      <c r="A2" s="27" t="s">
        <v>36</v>
      </c>
      <c r="B2" s="27">
        <v>20000.0</v>
      </c>
      <c r="C2" s="27"/>
      <c r="D2" s="27">
        <v>36000.0</v>
      </c>
      <c r="E2" s="27"/>
      <c r="F2" s="27" t="s">
        <v>37</v>
      </c>
      <c r="G2" s="27">
        <v>11.0</v>
      </c>
      <c r="H2" s="28">
        <f>128*1000*1000*1000*2</f>
        <v>256000000000</v>
      </c>
      <c r="J2" s="2">
        <v>2.0</v>
      </c>
    </row>
    <row r="3">
      <c r="A3" s="27"/>
      <c r="B3" s="27"/>
      <c r="C3" s="27"/>
      <c r="D3" s="27">
        <v>48000.0</v>
      </c>
      <c r="E3" s="27"/>
      <c r="F3" s="27" t="s">
        <v>38</v>
      </c>
      <c r="G3" s="27">
        <v>13.0</v>
      </c>
      <c r="H3" s="28">
        <f>128*1000*1000*1000</f>
        <v>128000000000</v>
      </c>
      <c r="J3" s="2">
        <v>3.0</v>
      </c>
    </row>
    <row r="4">
      <c r="A4" s="27"/>
      <c r="B4" s="27"/>
      <c r="C4" s="27"/>
      <c r="D4" s="27">
        <v>72000.0</v>
      </c>
      <c r="E4" s="27"/>
      <c r="F4" s="27" t="s">
        <v>39</v>
      </c>
      <c r="G4" s="27">
        <v>13.0</v>
      </c>
      <c r="H4" s="28">
        <f>128*1000*1000*1000*2</f>
        <v>256000000000</v>
      </c>
      <c r="J4" s="2">
        <v>4.0</v>
      </c>
    </row>
    <row r="5">
      <c r="A5" s="27"/>
      <c r="B5" s="27"/>
      <c r="C5" s="27"/>
      <c r="D5" s="27">
        <v>96000.0</v>
      </c>
      <c r="E5" s="27"/>
      <c r="F5" s="27" t="s">
        <v>40</v>
      </c>
      <c r="G5" s="27">
        <v>14.5</v>
      </c>
      <c r="H5" s="28">
        <f>128*1000*1000*1000</f>
        <v>128000000000</v>
      </c>
    </row>
    <row r="6">
      <c r="A6" s="27"/>
      <c r="B6" s="27"/>
      <c r="C6" s="27"/>
      <c r="D6" s="27">
        <v>144000.0</v>
      </c>
      <c r="E6" s="27"/>
      <c r="F6" s="27" t="s">
        <v>41</v>
      </c>
      <c r="G6" s="27">
        <v>13.5</v>
      </c>
      <c r="H6" s="28">
        <f>128*1000*1000*1000*2</f>
        <v>256000000000</v>
      </c>
    </row>
    <row r="7">
      <c r="A7" s="27"/>
      <c r="B7" s="27"/>
      <c r="C7" s="27"/>
      <c r="D7" s="27">
        <v>192000.0</v>
      </c>
      <c r="E7" s="27"/>
      <c r="F7" s="27" t="s">
        <v>42</v>
      </c>
      <c r="G7" s="27">
        <v>11.0</v>
      </c>
      <c r="H7" s="28">
        <f t="shared" ref="H7:H8" si="1">64*1000*1000*1000</f>
        <v>64000000000</v>
      </c>
    </row>
    <row r="8">
      <c r="D8" s="27">
        <v>288000.0</v>
      </c>
      <c r="F8" s="27" t="s">
        <v>43</v>
      </c>
      <c r="G8" s="27">
        <v>13.0</v>
      </c>
      <c r="H8" s="28">
        <f t="shared" si="1"/>
        <v>64000000000</v>
      </c>
    </row>
    <row r="9">
      <c r="D9" s="27">
        <v>576000.0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2014-07-31T23:43:00Z</dcterms:created>
  <dc:creator>John Atkins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