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r2\Documents\unisabana\9no_semestre\Infra\Primer taller\"/>
    </mc:Choice>
  </mc:AlternateContent>
  <xr:revisionPtr revIDLastSave="0" documentId="13_ncr:1_{1C0951A5-693D-48C8-89BE-46A18E827800}" xr6:coauthVersionLast="47" xr6:coauthVersionMax="47" xr10:uidLastSave="{00000000-0000-0000-0000-000000000000}"/>
  <bookViews>
    <workbookView xWindow="-110" yWindow="-110" windowWidth="19420" windowHeight="11500" xr2:uid="{9DDBB0AC-D19B-419B-BB0D-019CD49099F5}"/>
  </bookViews>
  <sheets>
    <sheet name="Ejercicio_Subnetting" sheetId="1" r:id="rId1"/>
    <sheet name="Direcciones" sheetId="2" r:id="rId2"/>
    <sheet name="Ejercicio_Disponibili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D16" i="1"/>
  <c r="C16" i="1"/>
  <c r="W9" i="1"/>
  <c r="O19" i="3"/>
  <c r="P19" i="3"/>
  <c r="R19" i="3"/>
  <c r="Q16" i="3"/>
  <c r="T16" i="3"/>
  <c r="T17" i="3"/>
  <c r="R15" i="3"/>
  <c r="T15" i="3"/>
  <c r="T14" i="3"/>
  <c r="K12" i="3"/>
  <c r="K14" i="3" s="1"/>
  <c r="K15" i="3" s="1"/>
  <c r="N6" i="3"/>
  <c r="X5" i="3"/>
  <c r="S5" i="3"/>
  <c r="N5" i="3"/>
  <c r="I6" i="3"/>
  <c r="I5" i="3"/>
  <c r="X8" i="3"/>
  <c r="R16" i="3" s="1"/>
  <c r="S8" i="3"/>
  <c r="Q17" i="3" s="1"/>
  <c r="N8" i="3"/>
  <c r="P14" i="3" s="1"/>
  <c r="D27" i="1"/>
  <c r="B2" i="2"/>
  <c r="H6" i="2" s="1"/>
  <c r="N5" i="1" a="1"/>
  <c r="N5" i="1" s="1"/>
  <c r="O5" i="1" a="1"/>
  <c r="O5" i="1" s="1"/>
  <c r="B6" i="2" l="1"/>
  <c r="C6" i="2"/>
  <c r="D6" i="2"/>
  <c r="E6" i="2"/>
  <c r="K18" i="3"/>
  <c r="Q15" i="3"/>
  <c r="Q19" i="3" s="1"/>
  <c r="P16" i="3"/>
  <c r="Q14" i="3"/>
  <c r="R17" i="3"/>
  <c r="R14" i="3"/>
  <c r="P17" i="3"/>
  <c r="P15" i="3"/>
  <c r="R20" i="3" a="1"/>
  <c r="R20" i="3" s="1"/>
  <c r="I8" i="3"/>
  <c r="K6" i="2"/>
  <c r="J6" i="2"/>
  <c r="N6" i="2"/>
  <c r="I6" i="2"/>
  <c r="L6" i="2"/>
  <c r="P17" i="1"/>
  <c r="P16" i="1"/>
  <c r="P20" i="1"/>
  <c r="P15" i="1"/>
  <c r="P14" i="1"/>
  <c r="P13" i="1"/>
  <c r="P12" i="1"/>
  <c r="P11" i="1"/>
  <c r="P10" i="1"/>
  <c r="P9" i="1"/>
  <c r="P8" i="1"/>
  <c r="P19" i="1"/>
  <c r="P7" i="1"/>
  <c r="P18" i="1"/>
  <c r="P6" i="1"/>
  <c r="P5" i="1"/>
  <c r="F6" i="2" l="1"/>
  <c r="O15" i="3"/>
  <c r="S15" i="3" s="1"/>
  <c r="U15" i="3" s="1"/>
  <c r="O17" i="3"/>
  <c r="S17" i="3" s="1"/>
  <c r="U17" i="3" s="1"/>
  <c r="O14" i="3"/>
  <c r="O16" i="3"/>
  <c r="K16" i="3"/>
  <c r="K17" i="3" s="1"/>
  <c r="Q20" i="3" a="1"/>
  <c r="Q20" i="3" s="1"/>
  <c r="P20" i="3" a="1"/>
  <c r="P20" i="3" s="1"/>
  <c r="R6" i="2"/>
  <c r="Q6" i="2"/>
  <c r="P6" i="2"/>
  <c r="O6" i="2"/>
  <c r="C19" i="1" a="1"/>
  <c r="C19" i="1" s="1"/>
  <c r="F19" i="1" s="1"/>
  <c r="C22" i="1" a="1"/>
  <c r="C22" i="1" s="1"/>
  <c r="C20" i="1" a="1"/>
  <c r="C20" i="1" s="1"/>
  <c r="C23" i="1" a="1"/>
  <c r="C23" i="1" s="1"/>
  <c r="C21" i="1" a="1"/>
  <c r="C21" i="1" s="1"/>
  <c r="S14" i="3" l="1"/>
  <c r="U14" i="3" s="1"/>
  <c r="O20" i="3" a="1"/>
  <c r="O20" i="3" s="1"/>
  <c r="T19" i="3" s="1"/>
  <c r="S19" i="3"/>
  <c r="U19" i="3" s="1"/>
  <c r="S16" i="3"/>
  <c r="U16" i="3" s="1"/>
  <c r="D19" i="1" a="1"/>
  <c r="D19" i="1" s="1"/>
  <c r="D20" i="1" a="1"/>
  <c r="D20" i="1" s="1"/>
  <c r="E20" i="1" s="1"/>
  <c r="F20" i="1"/>
  <c r="D21" i="1" a="1"/>
  <c r="D21" i="1" s="1"/>
  <c r="E21" i="1" s="1"/>
  <c r="F21" i="1"/>
  <c r="D23" i="1" a="1"/>
  <c r="D23" i="1" s="1"/>
  <c r="E23" i="1" s="1"/>
  <c r="F23" i="1"/>
  <c r="D22" i="1" a="1"/>
  <c r="D22" i="1" s="1"/>
  <c r="E22" i="1" s="1"/>
  <c r="F22" i="1"/>
  <c r="D28" i="1" l="1"/>
  <c r="D29" i="1" s="1"/>
  <c r="B7" i="2"/>
  <c r="H7" i="2"/>
  <c r="T6" i="2"/>
  <c r="Z6" i="2"/>
  <c r="E19" i="1"/>
  <c r="Z7" i="2" l="1"/>
  <c r="T7" i="2"/>
  <c r="B8" i="2"/>
  <c r="F7" i="2"/>
  <c r="C7" i="2"/>
  <c r="D7" i="2"/>
  <c r="E7" i="2"/>
  <c r="J7" i="2"/>
  <c r="I7" i="2"/>
  <c r="K7" i="2"/>
  <c r="H8" i="2"/>
  <c r="N7" i="2"/>
  <c r="L7" i="2"/>
  <c r="AD6" i="2"/>
  <c r="AC6" i="2"/>
  <c r="AA6" i="2"/>
  <c r="AB6" i="2"/>
  <c r="X6" i="2"/>
  <c r="W6" i="2"/>
  <c r="V6" i="2"/>
  <c r="U6" i="2"/>
  <c r="B9" i="2" l="1"/>
  <c r="D8" i="2"/>
  <c r="C8" i="2"/>
  <c r="F8" i="2"/>
  <c r="E8" i="2"/>
  <c r="Z8" i="2"/>
  <c r="T8" i="2"/>
  <c r="W7" i="2"/>
  <c r="V7" i="2"/>
  <c r="U7" i="2"/>
  <c r="X7" i="2"/>
  <c r="P7" i="2"/>
  <c r="O7" i="2"/>
  <c r="R7" i="2"/>
  <c r="Q7" i="2"/>
  <c r="N8" i="2"/>
  <c r="L8" i="2"/>
  <c r="K8" i="2"/>
  <c r="J8" i="2"/>
  <c r="H9" i="2"/>
  <c r="I8" i="2"/>
  <c r="AD7" i="2"/>
  <c r="AC7" i="2"/>
  <c r="AA7" i="2"/>
  <c r="AB7" i="2"/>
  <c r="B10" i="2" l="1"/>
  <c r="F9" i="2"/>
  <c r="E9" i="2"/>
  <c r="C9" i="2"/>
  <c r="D9" i="2"/>
  <c r="Z9" i="2"/>
  <c r="T9" i="2"/>
  <c r="U8" i="2"/>
  <c r="X8" i="2"/>
  <c r="W8" i="2"/>
  <c r="V8" i="2"/>
  <c r="Q8" i="2"/>
  <c r="O8" i="2"/>
  <c r="R8" i="2"/>
  <c r="P8" i="2"/>
  <c r="K9" i="2"/>
  <c r="J9" i="2"/>
  <c r="H10" i="2"/>
  <c r="L9" i="2"/>
  <c r="I9" i="2"/>
  <c r="N9" i="2"/>
  <c r="AC8" i="2"/>
  <c r="AB8" i="2"/>
  <c r="AD8" i="2"/>
  <c r="AA8" i="2"/>
  <c r="F10" i="2" l="1"/>
  <c r="E10" i="2"/>
  <c r="D10" i="2"/>
  <c r="C10" i="2"/>
  <c r="Z10" i="2"/>
  <c r="T10" i="2"/>
  <c r="U9" i="2"/>
  <c r="X9" i="2"/>
  <c r="V9" i="2"/>
  <c r="W9" i="2"/>
  <c r="AD9" i="2"/>
  <c r="AC9" i="2"/>
  <c r="AB9" i="2"/>
  <c r="AA9" i="2"/>
  <c r="R9" i="2"/>
  <c r="Q9" i="2"/>
  <c r="P9" i="2"/>
  <c r="O9" i="2"/>
  <c r="L10" i="2"/>
  <c r="I10" i="2"/>
  <c r="K10" i="2"/>
  <c r="J10" i="2"/>
  <c r="N10" i="2"/>
  <c r="P10" i="2" l="1"/>
  <c r="O10" i="2"/>
  <c r="R10" i="2"/>
  <c r="Q10" i="2"/>
  <c r="AD10" i="2"/>
  <c r="AC10" i="2"/>
  <c r="AB10" i="2"/>
  <c r="AA10" i="2"/>
  <c r="X10" i="2"/>
  <c r="W10" i="2"/>
  <c r="V10" i="2"/>
  <c r="U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<sst xmlns="http://schemas.openxmlformats.org/spreadsheetml/2006/main" count="154" uniqueCount="68">
  <si>
    <t>Mascara /16</t>
  </si>
  <si>
    <t>Desarrollo</t>
  </si>
  <si>
    <t>Soporte</t>
  </si>
  <si>
    <t>Relacionamiento</t>
  </si>
  <si>
    <t>Area</t>
  </si>
  <si>
    <t>Direcciones necesarias</t>
  </si>
  <si>
    <t>Bits necesarios</t>
  </si>
  <si>
    <t>Direcciones disponibles</t>
  </si>
  <si>
    <t>Hosts perdidos</t>
  </si>
  <si>
    <t>Administrativo</t>
  </si>
  <si>
    <t>DMZ</t>
  </si>
  <si>
    <t>n</t>
  </si>
  <si>
    <t>2^n</t>
  </si>
  <si>
    <t>Mascaras</t>
  </si>
  <si>
    <t>1er octeto</t>
  </si>
  <si>
    <t>2do octeto</t>
  </si>
  <si>
    <t>3er octeto</t>
  </si>
  <si>
    <t>4to octeto</t>
  </si>
  <si>
    <t>Direccion inicial</t>
  </si>
  <si>
    <t>Inferior</t>
  </si>
  <si>
    <t>Superior</t>
  </si>
  <si>
    <t>-</t>
  </si>
  <si>
    <t>Red en entero</t>
  </si>
  <si>
    <t>Gateway en entero</t>
  </si>
  <si>
    <t>Gateway</t>
  </si>
  <si>
    <t>Inferior en entero</t>
  </si>
  <si>
    <t>Superior en entero</t>
  </si>
  <si>
    <t>Broadcast en entero</t>
  </si>
  <si>
    <t>Broadcast</t>
  </si>
  <si>
    <t>Total de direcciones asignadas</t>
  </si>
  <si>
    <t>Total de direcciones disponibles en la red principal</t>
  </si>
  <si>
    <t>IPs disponibles para futuras areas</t>
  </si>
  <si>
    <t>SIEM</t>
  </si>
  <si>
    <t>MTBF</t>
  </si>
  <si>
    <t>Unidades</t>
  </si>
  <si>
    <t>Valor</t>
  </si>
  <si>
    <t>MTTR</t>
  </si>
  <si>
    <t>Precio</t>
  </si>
  <si>
    <t>Indicador</t>
  </si>
  <si>
    <t>Hrs</t>
  </si>
  <si>
    <t>Dolares</t>
  </si>
  <si>
    <t>Disponibilidad</t>
  </si>
  <si>
    <t>Firewall</t>
  </si>
  <si>
    <t xml:space="preserve">Servidor de aplicaciones </t>
  </si>
  <si>
    <t xml:space="preserve">Servidor de almacenamiento </t>
  </si>
  <si>
    <t>Escenario original</t>
  </si>
  <si>
    <t>Minutos en un año</t>
  </si>
  <si>
    <t>Minutos de disponibilidad en el año</t>
  </si>
  <si>
    <t xml:space="preserve">Minutos de indisponibilidad permitidos </t>
  </si>
  <si>
    <t>Porcentaje de disponibilidad deseado</t>
  </si>
  <si>
    <t>Se asume que estan conectados en serie</t>
  </si>
  <si>
    <t>Porcentaje de disponibilidad del escenario original</t>
  </si>
  <si>
    <t>Diferencia entre porcentajes</t>
  </si>
  <si>
    <t>Nodos que cumplen con la minima disponibilidad</t>
  </si>
  <si>
    <t># Replicas</t>
  </si>
  <si>
    <t>Disp. SIEM</t>
  </si>
  <si>
    <t>Disp. Firewall</t>
  </si>
  <si>
    <t>Disp. App</t>
  </si>
  <si>
    <t>Disp. Almacenamiento</t>
  </si>
  <si>
    <t>Costo</t>
  </si>
  <si>
    <t>Disp.Eq</t>
  </si>
  <si>
    <t xml:space="preserve"> </t>
  </si>
  <si>
    <t>Cumple?</t>
  </si>
  <si>
    <t xml:space="preserve"> sin embargo hay alguna forma de cumplir con menor costo?</t>
  </si>
  <si>
    <t>Pruebas</t>
  </si>
  <si>
    <t>* Con 3 replica de cada nodo, se cumple,</t>
  </si>
  <si>
    <t>Dir de red en entero</t>
  </si>
  <si>
    <t>Direccion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</si>
</sst>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quotePrefix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/>
    <xf numFmtId="1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3.png"/><Relationship Id="rId26" Type="http://schemas.openxmlformats.org/officeDocument/2006/relationships/image" Target="../media/image17.png"/><Relationship Id="rId3" Type="http://schemas.openxmlformats.org/officeDocument/2006/relationships/customXml" Target="../ink/ink1.xml"/><Relationship Id="rId21" Type="http://schemas.openxmlformats.org/officeDocument/2006/relationships/customXml" Target="../ink/ink10.xml"/><Relationship Id="rId34" Type="http://schemas.openxmlformats.org/officeDocument/2006/relationships/image" Target="../media/image21.png"/><Relationship Id="rId7" Type="http://schemas.openxmlformats.org/officeDocument/2006/relationships/customXml" Target="../ink/ink3.xml"/><Relationship Id="rId12" Type="http://schemas.openxmlformats.org/officeDocument/2006/relationships/image" Target="../media/image10.png"/><Relationship Id="rId17" Type="http://schemas.openxmlformats.org/officeDocument/2006/relationships/customXml" Target="../ink/ink8.xml"/><Relationship Id="rId33" Type="http://schemas.openxmlformats.org/officeDocument/2006/relationships/customXml" Target="../ink/ink14.xml"/><Relationship Id="rId38" Type="http://schemas.openxmlformats.org/officeDocument/2006/relationships/image" Target="../media/image18.png"/><Relationship Id="rId2" Type="http://schemas.openxmlformats.org/officeDocument/2006/relationships/image" Target="../media/image5.png"/><Relationship Id="rId16" Type="http://schemas.openxmlformats.org/officeDocument/2006/relationships/image" Target="../media/image12.png"/><Relationship Id="rId20" Type="http://schemas.openxmlformats.org/officeDocument/2006/relationships/image" Target="../media/image14.png"/><Relationship Id="rId29" Type="http://schemas.openxmlformats.org/officeDocument/2006/relationships/customXml" Target="../ink/ink12.xml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11" Type="http://schemas.openxmlformats.org/officeDocument/2006/relationships/customXml" Target="../ink/ink5.xml"/><Relationship Id="rId32" Type="http://schemas.openxmlformats.org/officeDocument/2006/relationships/image" Target="../media/image20.png"/><Relationship Id="rId37" Type="http://schemas.openxmlformats.org/officeDocument/2006/relationships/customXml" Target="../ink/ink16.xml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8" Type="http://schemas.openxmlformats.org/officeDocument/2006/relationships/image" Target="../media/image15.png"/><Relationship Id="rId36" Type="http://schemas.openxmlformats.org/officeDocument/2006/relationships/image" Target="../media/image16.png"/><Relationship Id="rId10" Type="http://schemas.openxmlformats.org/officeDocument/2006/relationships/image" Target="../media/image9.png"/><Relationship Id="rId19" Type="http://schemas.openxmlformats.org/officeDocument/2006/relationships/customXml" Target="../ink/ink9.xml"/><Relationship Id="rId31" Type="http://schemas.openxmlformats.org/officeDocument/2006/relationships/customXml" Target="../ink/ink13.xml"/><Relationship Id="rId4" Type="http://schemas.openxmlformats.org/officeDocument/2006/relationships/image" Target="../media/image6.png"/><Relationship Id="rId9" Type="http://schemas.openxmlformats.org/officeDocument/2006/relationships/customXml" Target="../ink/ink4.xml"/><Relationship Id="rId14" Type="http://schemas.openxmlformats.org/officeDocument/2006/relationships/image" Target="../media/image11.png"/><Relationship Id="rId27" Type="http://schemas.openxmlformats.org/officeDocument/2006/relationships/customXml" Target="../ink/ink11.xml"/><Relationship Id="rId30" Type="http://schemas.openxmlformats.org/officeDocument/2006/relationships/image" Target="../media/image19.png"/><Relationship Id="rId35" Type="http://schemas.openxmlformats.org/officeDocument/2006/relationships/customXml" Target="../ink/ink15.xml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388445</xdr:colOff>
      <xdr:row>13</xdr:row>
      <xdr:rowOff>133677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FEF9C-F265-B16F-D783-E93F49A43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7849695" cy="2343477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16</xdr:row>
      <xdr:rowOff>69850</xdr:rowOff>
    </xdr:from>
    <xdr:to>
      <xdr:col>7</xdr:col>
      <xdr:colOff>35729</xdr:colOff>
      <xdr:row>16</xdr:row>
      <xdr:rowOff>441377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C9E74E-14BA-E198-C6D8-7A19A189B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" y="3016250"/>
          <a:ext cx="5763429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177800</xdr:rowOff>
    </xdr:from>
    <xdr:to>
      <xdr:col>7</xdr:col>
      <xdr:colOff>553335</xdr:colOff>
      <xdr:row>25</xdr:row>
      <xdr:rowOff>152448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28CB35-4D09-A0CB-1D5B-2E235B2C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946650"/>
          <a:ext cx="6344535" cy="342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200478</xdr:colOff>
      <xdr:row>25</xdr:row>
      <xdr:rowOff>35572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B0348-9FDC-5F88-2F22-ABFEA69C9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48478" cy="463932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178111</xdr:rowOff>
    </xdr:from>
    <xdr:to>
      <xdr:col>16</xdr:col>
      <xdr:colOff>70879</xdr:colOff>
      <xdr:row>10</xdr:row>
      <xdr:rowOff>158877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9B7298-064A-5196-5F79-E0DD21E37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0610" y="1664940"/>
          <a:ext cx="7373379" cy="352474"/>
        </a:xfrm>
        <a:prstGeom prst="rect">
          <a:avLst/>
        </a:prstGeom>
      </xdr:spPr>
    </xdr:pic>
    <xdr:clientData/>
  </xdr:twoCellAnchor>
  <xdr:twoCellAnchor editAs="oneCell">
    <xdr:from>
      <xdr:col>17</xdr:col>
      <xdr:colOff>20697</xdr:colOff>
      <xdr:row>24</xdr:row>
      <xdr:rowOff>71889</xdr:rowOff>
    </xdr:from>
    <xdr:to>
      <xdr:col>18</xdr:col>
      <xdr:colOff>2891</xdr:colOff>
      <xdr:row>24</xdr:row>
      <xdr:rowOff>112569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3285C96-BD9D-92E5-92F7-7B2C38B3A0B0}"/>
                </a:ext>
              </a:extLst>
            </xdr14:cNvPr>
            <xdr14:cNvContentPartPr/>
          </xdr14:nvContentPartPr>
          <xdr14:nvPr macro=""/>
          <xdr14:xfrm>
            <a:off x="11621063" y="4532377"/>
            <a:ext cx="1383840" cy="406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3285C96-BD9D-92E5-92F7-7B2C38B3A0B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612063" y="4523737"/>
              <a:ext cx="140148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603834</xdr:colOff>
      <xdr:row>24</xdr:row>
      <xdr:rowOff>94569</xdr:rowOff>
    </xdr:from>
    <xdr:to>
      <xdr:col>22</xdr:col>
      <xdr:colOff>10298</xdr:colOff>
      <xdr:row>24</xdr:row>
      <xdr:rowOff>125529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6794282-A2BD-D59F-2AB4-295BA06B1B27}"/>
                </a:ext>
              </a:extLst>
            </xdr14:cNvPr>
            <xdr14:cNvContentPartPr/>
          </xdr14:nvContentPartPr>
          <xdr14:nvPr macro=""/>
          <xdr14:xfrm>
            <a:off x="14829383" y="4555057"/>
            <a:ext cx="630000" cy="309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6794282-A2BD-D59F-2AB4-295BA06B1B2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20777" y="4546417"/>
              <a:ext cx="647570" cy="4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592717</xdr:colOff>
      <xdr:row>24</xdr:row>
      <xdr:rowOff>92409</xdr:rowOff>
    </xdr:from>
    <xdr:to>
      <xdr:col>26</xdr:col>
      <xdr:colOff>52101</xdr:colOff>
      <xdr:row>24</xdr:row>
      <xdr:rowOff>119049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9CADC61-11E6-463B-40E5-AFB8AAA00AD7}"/>
                </a:ext>
              </a:extLst>
            </xdr14:cNvPr>
            <xdr14:cNvContentPartPr/>
          </xdr14:nvContentPartPr>
          <xdr14:nvPr macro=""/>
          <xdr14:xfrm>
            <a:off x="17590583" y="4552897"/>
            <a:ext cx="682920" cy="266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9CADC61-11E6-463B-40E5-AFB8AAA00AD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7581616" y="4544257"/>
              <a:ext cx="700495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7436</xdr:colOff>
      <xdr:row>24</xdr:row>
      <xdr:rowOff>96729</xdr:rowOff>
    </xdr:from>
    <xdr:to>
      <xdr:col>30</xdr:col>
      <xdr:colOff>38987</xdr:colOff>
      <xdr:row>24</xdr:row>
      <xdr:rowOff>124449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E139024-C4FF-208E-105C-15AE92B8989A}"/>
                </a:ext>
              </a:extLst>
            </xdr14:cNvPr>
            <xdr14:cNvContentPartPr/>
          </xdr14:nvContentPartPr>
          <xdr14:nvPr macro=""/>
          <xdr14:xfrm>
            <a:off x="20064143" y="4557217"/>
            <a:ext cx="643320" cy="277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E139024-C4FF-208E-105C-15AE92B8989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055503" y="4548577"/>
              <a:ext cx="66096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11396</xdr:colOff>
      <xdr:row>24</xdr:row>
      <xdr:rowOff>116529</xdr:rowOff>
    </xdr:from>
    <xdr:to>
      <xdr:col>29</xdr:col>
      <xdr:colOff>370676</xdr:colOff>
      <xdr:row>26</xdr:row>
      <xdr:rowOff>119942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89303E4-AC64-4715-5F5D-F05E04442B6A}"/>
                </a:ext>
              </a:extLst>
            </xdr14:cNvPr>
            <xdr14:cNvContentPartPr/>
          </xdr14:nvContentPartPr>
          <xdr14:nvPr macro=""/>
          <xdr14:xfrm>
            <a:off x="20068103" y="4577017"/>
            <a:ext cx="359280" cy="3751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89303E4-AC64-4715-5F5D-F05E04442B6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059103" y="4568377"/>
              <a:ext cx="376920" cy="39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249869</xdr:colOff>
      <xdr:row>24</xdr:row>
      <xdr:rowOff>134169</xdr:rowOff>
    </xdr:from>
    <xdr:to>
      <xdr:col>26</xdr:col>
      <xdr:colOff>34101</xdr:colOff>
      <xdr:row>26</xdr:row>
      <xdr:rowOff>87182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79F57B4-D1E8-3CDA-352E-14DBE99C792E}"/>
                </a:ext>
              </a:extLst>
            </xdr14:cNvPr>
            <xdr14:cNvContentPartPr/>
          </xdr14:nvContentPartPr>
          <xdr14:nvPr macro=""/>
          <xdr14:xfrm>
            <a:off x="17859503" y="4594657"/>
            <a:ext cx="396000" cy="3247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879F57B4-D1E8-3CDA-352E-14DBE99C792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850863" y="4585657"/>
              <a:ext cx="413640" cy="34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38549</xdr:colOff>
      <xdr:row>24</xdr:row>
      <xdr:rowOff>144969</xdr:rowOff>
    </xdr:from>
    <xdr:to>
      <xdr:col>25</xdr:col>
      <xdr:colOff>120629</xdr:colOff>
      <xdr:row>26</xdr:row>
      <xdr:rowOff>125342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D2AD80E-62B3-69B3-33EE-A378BB37DDBF}"/>
                </a:ext>
              </a:extLst>
            </xdr14:cNvPr>
            <xdr14:cNvContentPartPr/>
          </xdr14:nvContentPartPr>
          <xdr14:nvPr macro=""/>
          <xdr14:xfrm>
            <a:off x="17648183" y="4605457"/>
            <a:ext cx="82080" cy="3520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D2AD80E-62B3-69B3-33EE-A378BB37DDB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7639183" y="4596817"/>
              <a:ext cx="99720" cy="36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295186</xdr:colOff>
      <xdr:row>24</xdr:row>
      <xdr:rowOff>139209</xdr:rowOff>
    </xdr:from>
    <xdr:to>
      <xdr:col>22</xdr:col>
      <xdr:colOff>11378</xdr:colOff>
      <xdr:row>26</xdr:row>
      <xdr:rowOff>91142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BB6CFE0-B543-025C-CA76-8FB0E596BBC0}"/>
                </a:ext>
              </a:extLst>
            </xdr14:cNvPr>
            <xdr14:cNvContentPartPr/>
          </xdr14:nvContentPartPr>
          <xdr14:nvPr macro=""/>
          <xdr14:xfrm>
            <a:off x="15132503" y="4599697"/>
            <a:ext cx="327960" cy="3236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1BB6CFE0-B543-025C-CA76-8FB0E596BBC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5123503" y="4590697"/>
              <a:ext cx="345600" cy="3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996657</xdr:colOff>
      <xdr:row>24</xdr:row>
      <xdr:rowOff>103569</xdr:rowOff>
    </xdr:from>
    <xdr:to>
      <xdr:col>17</xdr:col>
      <xdr:colOff>1391937</xdr:colOff>
      <xdr:row>26</xdr:row>
      <xdr:rowOff>149102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84F2B7C-EAFF-F7AA-C273-D1505F5A033F}"/>
                </a:ext>
              </a:extLst>
            </xdr14:cNvPr>
            <xdr14:cNvContentPartPr/>
          </xdr14:nvContentPartPr>
          <xdr14:nvPr macro=""/>
          <xdr14:xfrm>
            <a:off x="12597023" y="4564057"/>
            <a:ext cx="395280" cy="4172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84F2B7C-EAFF-F7AA-C273-D1505F5A033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588023" y="4555057"/>
              <a:ext cx="412920" cy="43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22387</xdr:colOff>
      <xdr:row>24</xdr:row>
      <xdr:rowOff>76209</xdr:rowOff>
    </xdr:from>
    <xdr:to>
      <xdr:col>14</xdr:col>
      <xdr:colOff>13870</xdr:colOff>
      <xdr:row>28</xdr:row>
      <xdr:rowOff>115795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18999DB8-72FF-4CD7-C190-BB38CA2DF403}"/>
                </a:ext>
              </a:extLst>
            </xdr14:cNvPr>
            <xdr14:cNvContentPartPr/>
          </xdr14:nvContentPartPr>
          <xdr14:nvPr macro=""/>
          <xdr14:xfrm>
            <a:off x="8625863" y="4536697"/>
            <a:ext cx="820080" cy="7830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18999DB8-72FF-4CD7-C190-BB38CA2DF40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616894" y="4528009"/>
              <a:ext cx="837658" cy="8007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444966</xdr:colOff>
      <xdr:row>28</xdr:row>
      <xdr:rowOff>133820</xdr:rowOff>
    </xdr:from>
    <xdr:to>
      <xdr:col>23</xdr:col>
      <xdr:colOff>507961</xdr:colOff>
      <xdr:row>30</xdr:row>
      <xdr:rowOff>33353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57088AC6-7363-455F-4A4B-9D3A2506F060}"/>
                </a:ext>
              </a:extLst>
            </xdr14:cNvPr>
            <xdr14:cNvContentPartPr/>
          </xdr14:nvContentPartPr>
          <xdr14:nvPr macro=""/>
          <xdr14:xfrm>
            <a:off x="15877877" y="5310276"/>
            <a:ext cx="995400" cy="2692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57088AC6-7363-455F-4A4B-9D3A2506F06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5868877" y="5301276"/>
              <a:ext cx="1013040" cy="2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562529</xdr:colOff>
      <xdr:row>28</xdr:row>
      <xdr:rowOff>88820</xdr:rowOff>
    </xdr:from>
    <xdr:to>
      <xdr:col>24</xdr:col>
      <xdr:colOff>41143</xdr:colOff>
      <xdr:row>30</xdr:row>
      <xdr:rowOff>27283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D9F44001-0421-EE97-E5A2-CD8E9715626F}"/>
                </a:ext>
              </a:extLst>
            </xdr14:cNvPr>
            <xdr14:cNvContentPartPr/>
          </xdr14:nvContentPartPr>
          <xdr14:nvPr macro=""/>
          <xdr14:xfrm>
            <a:off x="16891100" y="5168820"/>
            <a:ext cx="86400" cy="30132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D9F44001-0421-EE97-E5A2-CD8E9715626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6882460" y="5160180"/>
              <a:ext cx="104040" cy="31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535169</xdr:colOff>
      <xdr:row>28</xdr:row>
      <xdr:rowOff>82340</xdr:rowOff>
    </xdr:from>
    <xdr:to>
      <xdr:col>24</xdr:col>
      <xdr:colOff>36103</xdr:colOff>
      <xdr:row>30</xdr:row>
      <xdr:rowOff>39523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A0CE8610-88A8-8A8D-63C9-BFE2F2C5D3B8}"/>
                </a:ext>
              </a:extLst>
            </xdr14:cNvPr>
            <xdr14:cNvContentPartPr/>
          </xdr14:nvContentPartPr>
          <xdr14:nvPr macro=""/>
          <xdr14:xfrm>
            <a:off x="16863740" y="5162340"/>
            <a:ext cx="108720" cy="32004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A0CE8610-88A8-8A8D-63C9-BFE2F2C5D3B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6855100" y="5153700"/>
              <a:ext cx="126360" cy="3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22218</xdr:colOff>
      <xdr:row>24</xdr:row>
      <xdr:rowOff>103020</xdr:rowOff>
    </xdr:from>
    <xdr:to>
      <xdr:col>17</xdr:col>
      <xdr:colOff>379338</xdr:colOff>
      <xdr:row>28</xdr:row>
      <xdr:rowOff>143328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9ECAE0C2-BD7C-06EA-104F-2828418B0739}"/>
                </a:ext>
              </a:extLst>
            </xdr14:cNvPr>
            <xdr14:cNvContentPartPr/>
          </xdr14:nvContentPartPr>
          <xdr14:nvPr macro=""/>
          <xdr14:xfrm>
            <a:off x="11622044" y="4533253"/>
            <a:ext cx="357120" cy="77868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9ECAE0C2-BD7C-06EA-104F-2828418B073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1613404" y="4524617"/>
              <a:ext cx="374760" cy="7963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7194</xdr:colOff>
      <xdr:row>24</xdr:row>
      <xdr:rowOff>120971</xdr:rowOff>
    </xdr:from>
    <xdr:to>
      <xdr:col>21</xdr:col>
      <xdr:colOff>113394</xdr:colOff>
      <xdr:row>26</xdr:row>
      <xdr:rowOff>134264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D6F1859-A777-892D-5E93-BFD54B15A6C4}"/>
                </a:ext>
              </a:extLst>
            </xdr14:cNvPr>
            <xdr14:cNvContentPartPr/>
          </xdr14:nvContentPartPr>
          <xdr14:nvPr macro=""/>
          <xdr14:xfrm>
            <a:off x="14829219" y="4557933"/>
            <a:ext cx="106200" cy="3830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D6F1859-A777-892D-5E93-BFD54B15A6C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4820219" y="4549293"/>
              <a:ext cx="123840" cy="40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147296</xdr:colOff>
      <xdr:row>28</xdr:row>
      <xdr:rowOff>93917</xdr:rowOff>
    </xdr:from>
    <xdr:to>
      <xdr:col>25</xdr:col>
      <xdr:colOff>526050</xdr:colOff>
      <xdr:row>29</xdr:row>
      <xdr:rowOff>179764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B735E31A-0DF2-9714-0D7D-873F045C1D80}"/>
                </a:ext>
              </a:extLst>
            </xdr14:cNvPr>
            <xdr14:cNvContentPartPr/>
          </xdr14:nvContentPartPr>
          <xdr14:nvPr macro=""/>
          <xdr14:xfrm>
            <a:off x="17123499" y="5270373"/>
            <a:ext cx="989640" cy="27072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B735E31A-0DF2-9714-0D7D-873F045C1D8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7114499" y="5261385"/>
              <a:ext cx="1007280" cy="28833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26.0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43 64 0 0,'-32'6'2170'0'0,"32"-6"-2106"0"0,-1 5 1694 0 0,1-5-1724 0 0,0 1 1 0 0,-1-1-1 0 0,1 0 1 0 0,0 1-1 0 0,0-1 1 0 0,-1 0-1 0 0,1 1 1 0 0,0-1-1 0 0,0 0 1 0 0,0 1 0 0 0,0-1-1 0 0,0 1 1 0 0,0-1-1 0 0,0 0 1 0 0,-1 1-1 0 0,1-1 1 0 0,0 1-1 0 0,0-1 1 0 0,1 0-1 0 0,-1 1 1 0 0,0-1-1 0 0,0 1 1 0 0,0-1 0 0 0,0 0-1 0 0,0 1 1 0 0,0-1-1 0 0,0 0 1 0 0,1 1-1 0 0,-1-1 1 0 0,0 1-1 0 0,0-1 1 0 0,0 0-1 0 0,1 1 1 0 0,-1-1 0 0 0,0 0-1 0 0,1 0 1 0 0,-1 1-1 0 0,0-1 1 0 0,1 0-1 0 0,-1 0 1 0 0,0 1-1 0 0,1-1 1 0 0,-1 0-1 0 0,0 0 1 0 0,1 0 0 0 0,-1 0-1 0 0,0 0 1 0 0,1 1-1 0 0,-1-1 1 0 0,1 0-1 0 0,0 0 1 0 0,28 2 3645 0 0,13 6-1427 0 0,27-4-1897 0 0,-4 8-39 0 0,-47-7-233 0 0,0-2 1 0 0,0 1 0 0 0,0-2 0 0 0,1 0-1 0 0,-1-2 1 0 0,28-1 0 0 0,91-6 191 0 0,-26 4 87 0 0,11 0 56 0 0,-7 2-171 0 0,1-4-211 0 0,59 7 50 0 0,-33 0 56 0 0,88 8-4 0 0,165-16-17 0 0,-348 4-69 0 0,70-13-1 0 0,-70 8-30 0 0,72-3-1 0 0,26 7-31 0 0,72-8 4 0 0,-123 5-12 0 0,176-13 76 0 0,-85 11-36 0 0,-20 7-21 0 0,-86 2 4 0 0,-64 0-10 0 0,1 1 0 0 0,0 0 1 0 0,15 5-1 0 0,27 4 24 0 0,-22-7-4 0 0,-24-1 3 0 0,1-2 0 0 0,-1 0 0 0 0,1 0 0 0 0,0-1 1 0 0,16-2-1 0 0,-16 0-5 0 0,11-2 31 0 0,36-11-1 0 0,-55 14-44 0 0,0 0 0 0 0,-1 0 0 0 0,1 1 0 0 0,0-1 0 0 0,-1 1 0 0 0,1 0 0 0 0,0 0 0 0 0,0 0-1 0 0,-1 1 1 0 0,1 0 0 0 0,0 0 0 0 0,-1 0 0 0 0,1 0 0 0 0,7 4 0 0 0,-12-5-23 0 0,0 0 1 0 0,0 0-1 0 0,0 0 1 0 0,1 1 0 0 0,-1-1-1 0 0,0 0 1 0 0,0 0-1 0 0,0 0 1 0 0,0 0-1 0 0,0 0 1 0 0,1 0-1 0 0,-1 0 1 0 0,0 0 0 0 0,0 0-1 0 0,0 0 1 0 0,0 0-1 0 0,1 0 1 0 0,-1 0-1 0 0,0 0 1 0 0,0 0-1 0 0,0 0 1 0 0,0 0 0 0 0,1 0-1 0 0,-1 0 1 0 0,0 0-1 0 0,0 0 1 0 0,0 0-1 0 0,1 0 1 0 0,-1 0-1 0 0,0 0 1 0 0,0 0 0 0 0,0 0-1 0 0,0 0 1 0 0,0 0-1 0 0,1 0 1 0 0,-1 0-1 0 0,0-1 1 0 0,0 1-1 0 0,0 0 1 0 0,0 0 0 0 0,0 0-1 0 0,1 0 1 0 0,-3-9-4701 0 0,-7-10-2606 0 0,9 19 7353 0 0,-4-6-1697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29.3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73 35 144 0 0,'0'0'185'0'0,"-22"4"1966"0"0,4 3-1498 0 0,-14 5 1548 0 0,32-12-2134 0 0,0-1 0 0 0,0 1-1 0 0,0 0 1 0 0,0 0-1 0 0,0 0 1 0 0,0 0 0 0 0,0 0-1 0 0,1 0 1 0 0,-1 0-1 0 0,0 0 1 0 0,0 0 0 0 0,0 0-1 0 0,0 0 1 0 0,0 0-1 0 0,0 0 1 0 0,0 0-1 0 0,1 0 1 0 0,-1 0 0 0 0,0 1-1 0 0,0-1 1 0 0,0 0-1 0 0,0 0 1 0 0,0 0 0 0 0,0 0-1 0 0,0 0 1 0 0,0 0-1 0 0,0 0 1 0 0,1 0 0 0 0,-1 0-1 0 0,0 0 1 0 0,0 0-1 0 0,0 0 1 0 0,0 1-1 0 0,0-1 1 0 0,0 0 0 0 0,0 0-1 0 0,0 0 1 0 0,0 0-1 0 0,0 0 1 0 0,0 0 0 0 0,0 0-1 0 0,0 1 1 0 0,0-1-1 0 0,0 0 1 0 0,0 0-1 0 0,0 0 1 0 0,0 0 0 0 0,0 0-1 0 0,0 0 1 0 0,0 0-1 0 0,0 1 1 0 0,0-1 0 0 0,0 0-1 0 0,0 0 1 0 0,0 0-1 0 0,0 0 1 0 0,0 0 0 0 0,0 0-1 0 0,0 0 1 0 0,0 0-1 0 0,0 1 1 0 0,0-1 34 0 0,31 0 893 0 0,31-6 766 0 0,-48 4-1685 0 0,0 0 0 0 0,-1 1 1 0 0,1 1-1 0 0,0 0 0 0 0,18 3 1 0 0,5 4 224 0 0,0-2 0 0 0,50 1 0 0 0,1 4-176 0 0,-8-8-28 0 0,12 0 446 0 0,-30-6-436 0 0,-31 3-104 0 0,43 2 0 0 0,-44 1 29 0 0,47-4-1 0 0,119-12-18 0 0,56 9-10 0 0,-172 6 26 0 0,-57-1-39 0 0,-5 0 12 0 0,36-3 1 0 0,-47 2-4 0 0,25-4 13 0 0,46-3 0 0 0,15 2 50 0 0,-93 6-45 0 0,30-8 111 0 0,-52 12-88 0 0,19-3-122 0 0,0 0 1 0 0,1 0-1 0 0,-1-1 0 0 0,0 1 0 0 0,0-1 1 0 0,0 1-1 0 0,0-1 0 0 0,0 0 0 0 0,0 0 1 0 0,1-1-1 0 0,-1 1 0 0 0,-5-2 1 0 0,7 2-191 0 0,1-1 0 0 0,-1 0 0 0 0,1 1 1 0 0,0-1-1 0 0,-1 0 0 0 0,1 1 0 0 0,0-1 1 0 0,-1 0-1 0 0,1 1 0 0 0,0-1 1 0 0,0 0-1 0 0,0 0 0 0 0,0 1 0 0 0,0-1 1 0 0,0 0-1 0 0,0 0 0 0 0,0 1 0 0 0,0-1 1 0 0,0 0-1 0 0,0 0 0 0 0,0 1 1 0 0,0-1-1 0 0,1 0 0 0 0,-1 0 0 0 0,0 1 1 0 0,1-1-1 0 0,-1 0 0 0 0,0 1 0 0 0,1-1 1 0 0,-1 0-1 0 0,1 1 0 0 0,0-2 1 0 0,2-3-1229 0 0,1-4-579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32.2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64 232 0 0,'0'0'956'0'0,"29"0"692"0"0,50 4-210 0 0,-68-3-839 0 0,-8-1 213 0 0,-6 1 840 0 0,0 0 1059 0 0,7 1-2186 0 0,-3-2-530 0 0,0 0 0 0 0,-1 0 0 0 0,1 0 0 0 0,0 0 0 0 0,0 1 0 0 0,0-1 0 0 0,0 0 0 0 0,0-1 0 0 0,0 1 0 0 0,-1 0 0 0 0,1 0 0 0 0,0 0 0 0 0,0 0 0 0 0,2-1 0 0 0,1-1 124 0 0,0 1 0 0 0,0-1 0 0 0,1 1 0 0 0,-1 0-1 0 0,0 0 1 0 0,1 1 0 0 0,-1 0 0 0 0,1-1 0 0 0,-1 1 0 0 0,8 1-1 0 0,16-1 69 0 0,17-6-75 0 0,57 1 1 0 0,66 1 416 0 0,-102 6-154 0 0,61-3 453 0 0,-67-3-754 0 0,91 7 0 0 0,34 8-78 0 0,-154-8 28 0 0,14 1 17 0 0,89-3 0 0 0,42-6-87 0 0,-42-14 74 0 0,-35 4-13 0 0,-72 12-13 0 0,1 0 0 0 0,46 3 0 0 0,-41 0 1 0 0,-33 0 1 0 0,-30 6-8 0 0,28-6-302 0 0,0 0 0 0 0,0 0 0 0 0,0 0 0 0 0,0 0 0 0 0,0-1 0 0 0,0 1 0 0 0,0 0 0 0 0,0-1 0 0 0,-4-1 0 0 0,4-5-4210 0 0,9-4 558 0 0,0 5 2235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41.5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66 404 0 0,'-2'-8'992'0'0,"6"7"-969"0"0,0 0 1 0 0,0 0-1 0 0,-1 0 0 0 0,1 1 1 0 0,0 0-1 0 0,7 0 0 0 0,-11 0-12 0 0,11 8 1478 0 0,67-4-226 0 0,-53-4-1275 0 0,6-1 55 0 0,58 8 0 0 0,-56-4-47 0 0,0-1 0 0 0,41-2 0 0 0,-25-1 206 0 0,-31 1-179 0 0,108-4 328 0 0,-9-1-73 0 0,6 0 29 0 0,40-5 199 0 0,-154 9-467 0 0,198-13 129 0 0,16-4 350 0 0,-213 16-532 0 0,102-3 523 0 0,-74 5-302 0 0,44-5 0 0 0,-54 1-208 0 0,45 2 0 0 0,-86 4 661 0 0,11-2-713 0 0,0 1 1 0 0,0 0-1 0 0,0-1 0 0 0,0 0 1 0 0,-1 0-1 0 0,1 0 0 0 0,0 1 1 0 0,0-2-1 0 0,0 1 0 0 0,-1 0 0 0 0,1 0 1 0 0,-3-2-1 0 0,3 2-415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44.5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1031 176 0 0,'-4'4'1967'0'0,"-4"2"1622"0"0,58-12-619 0 0,4 0-2279 0 0,137 6 595 0 0,-172-1-1252 0 0,0-1-1 0 0,24-6 1 0 0,-1 0-44 0 0,3 4-48 0 0,55 1 0 0 0,-9-6 61 0 0,-75 10-73 0 0,-9-1 182 0 0,1 1-1 0 0,0-2 1 0 0,-1 1-1 0 0,1-1 1 0 0,-1 0-1 0 0,1 0 1 0 0,-1-1 0 0 0,11-3-1 0 0,18-4 698 0 0,-21 6-622 0 0,-1 2 1 0 0,1-1-1 0 0,17 2 0 0 0,-32 0-187 0 0,1 0 0 0 0,-1 0 1 0 0,1 0-1 0 0,-1-1 0 0 0,1 1 1 0 0,-1 0-1 0 0,1 0 0 0 0,-1-1 1 0 0,0 1-1 0 0,1 0 0 0 0,-1 0 1 0 0,1-1-1 0 0,-1 1 0 0 0,0 0 1 0 0,1-1-1 0 0,-1 1 0 0 0,0-1 1 0 0,1 1-1 0 0,-1-1 0 0 0,0 1 1 0 0,0 0-1 0 0,0-1 0 0 0,1 1 1 0 0,-1-1-1 0 0,0 1 0 0 0,0-1 1 0 0,0 1-1 0 0,0-1 0 0 0,0 1 1 0 0,0-1-1 0 0,0 1 0 0 0,0-1 1 0 0,0 0-1 0 0,0-26 273 0 0,-1 8-19 0 0,5 4-162 0 0,1-1 1 0 0,9-20-1 0 0,6-16 155 0 0,-11 22-48 0 0,16-30 1 0 0,-17 41-123 0 0,-3 4-7 0 0,0-1-1 0 0,-1 0 0 0 0,-1 0 0 0 0,3-24 0 0 0,-4 17-42 0 0,10-34 0 0 0,-10 50-26 0 0,-1 0 0 0 0,1 0 1 0 0,-1 0-1 0 0,0 0 0 0 0,-1-1 1 0 0,0 1-1 0 0,0 0 0 0 0,-1 0 1 0 0,0-1-1 0 0,-2-9 0 0 0,2 10 7 0 0,0-1 0 0 0,0 1 0 0 0,1-1 0 0 0,0 0 0 0 0,2-9 0 0 0,-2 9 0 0 0,1 0 0 0 0,-1 0 0 0 0,0 0 0 0 0,-2-10 0 0 0,-2-5 4 0 0,1 0 0 0 0,0-38 0 0 0,-4 22-21 0 0,1 12 34 0 0,4 2 43 0 0,0-38 0 0 0,2 41-79 0 0,-1 17-887 0 0,1 5 455 0 0,0-1-1 0 0,0 1 1 0 0,-1-1 0 0 0,1 1-1 0 0,0-1 1 0 0,0 0-1 0 0,0 1 1 0 0,0-1-1 0 0,0 1 1 0 0,0-1-1 0 0,0 0 1 0 0,0 1-1 0 0,0-1 1 0 0,0 1-1 0 0,0-1 1 0 0,0 0 0 0 0,0 1-1 0 0,0-1 1 0 0,1 1-1 0 0,-1-1 1 0 0,0 1-1 0 0,0-1 1 0 0,1 1-1 0 0,0-2-886 0 0,2 0-405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48.1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21 260 0 0,'0'-1'94'0'0,"0"0"0"0"0,0 0 0 0 0,-1 0 0 0 0,1 0 0 0 0,0-1-1 0 0,0 1 1 0 0,0 0 0 0 0,0 0 0 0 0,0 0 0 0 0,0 0 0 0 0,0 0 0 0 0,0 0 0 0 0,1-2 0 0 0,0-1 457 0 0,-5 11 261 0 0,4-6-744 0 0,-1 0 0 0 0,1 0-1 0 0,0 1 1 0 0,1-1-1 0 0,-1 0 1 0 0,0 0 0 0 0,0 0-1 0 0,0 1 1 0 0,1-1-1 0 0,-1 0 1 0 0,1 0 0 0 0,-1 0-1 0 0,1 1 1 0 0,-1-1 0 0 0,1 0-1 0 0,-1 0 1 0 0,1 0-1 0 0,0 0 1 0 0,0 0 0 0 0,0 0-1 0 0,0 0 1 0 0,-1-1 0 0 0,1 1-1 0 0,0 0 1 0 0,0 0-1 0 0,2 0 1 0 0,2 4 142 0 0,-4-4-14 0 0,-1 0 0 0 0,1 0 0 0 0,0 0 0 0 0,-1 0 0 0 0,0 0 0 0 0,1 0 0 0 0,-1 0 0 0 0,1 0 1 0 0,-1 1-1 0 0,0-1 0 0 0,0 0 0 0 0,0 0 0 0 0,0 2 0 0 0,-2 37 1198 0 0,1-15-1093 0 0,-1 22 612 0 0,-11 57-1 0 0,3-22 143 0 0,4-33-471 0 0,2-22-262 0 0,1 0 0 0 0,2 1 1 0 0,1 30-1 0 0,1-48-263 0 0,0 4 3 0 0,1-1 0 0 0,0 1 0 0 0,1-1 0 0 0,6 21 0 0 0,-7-28-52 0 0,-1-1-1 0 0,0 1 1 0 0,0 0 0 0 0,0 0-1 0 0,-1 0 1 0 0,0 0 0 0 0,-1 10-1 0 0,0-9 24 0 0,1 0 0 0 0,0 0-1 0 0,0 0 1 0 0,2 13 0 0 0,16 41 48 0 0,-17-60-82 0 0,-1-1 1 0 0,1 1-1 0 0,-1 0 1 0 0,1-1-1 0 0,-1 1 1 0 0,1 0-1 0 0,0-1 0 0 0,-1 1 1 0 0,1-1-1 0 0,0 1 1 0 0,-1-1-1 0 0,1 0 1 0 0,0 1-1 0 0,-1-1 0 0 0,1 1 1 0 0,0-1-1 0 0,0 0 1 0 0,0 0-1 0 0,-1 0 1 0 0,1 1-1 0 0,0-1 0 0 0,0 0 1 0 0,0 0-1 0 0,-1 0 1 0 0,1 0-1 0 0,0 0 1 0 0,0 0-1 0 0,0 0 0 0 0,0-1 1 0 0,1 1-1 0 0,30-9-16 0 0,-22 6 19 0 0,8-2 6 0 0,0 2 0 0 0,1 0 0 0 0,-1 1 0 0 0,21 0 0 0 0,-33 2-10 0 0,0 0 0 0 0,0 0 1 0 0,1 1-1 0 0,-1 0 0 0 0,0 0 0 0 0,0 0 0 0 0,0 1 0 0 0,0 0 0 0 0,0 0 0 0 0,0 0 0 0 0,-1 1 0 0 0,8 4 0 0 0,-7-4 0 0 0,-1-1 0 0 0,1 0 0 0 0,0 0 0 0 0,0-1 0 0 0,0 0 0 0 0,0 0 0 0 0,8 1 0 0 0,-10-2-1 0 0,36 3 3 0 0,-28-2 21 0 0,0 0 0 0 0,-1 0 0 0 0,1 1-1 0 0,15 4 1 0 0,-13-2-24 0 0,0-1-1 0 0,0-1 0 0 0,27 2 1 0 0,18 2 9 0 0,24 10-74 0 0,-73-15 41 0 0,-1 0-1 0 0,0 0 1 0 0,0-1-1 0 0,0 0 0 0 0,1-1 1 0 0,-1 0-1 0 0,13-3 1 0 0,36-3-64 0 0,-28 5 68 0 0,-23 1 26 0 0,-1 0 0 0 0,0 1 1 0 0,0 0-1 0 0,1 0 1 0 0,-1 0-1 0 0,0 1 1 0 0,11 2-1 0 0,-17-3-2 0 0,0 0-1 0 0,0 0 1 0 0,0 0-1 0 0,1 0 1 0 0,-1 0-1 0 0,0 0 1 0 0,0 0-1 0 0,0 0 1 0 0,0 0-1 0 0,1 0 1 0 0,-1 0-1 0 0,0 1 1 0 0,0-1-1 0 0,0 0 1 0 0,0 0-1 0 0,0 0 1 0 0,0 0-1 0 0,1 0 1 0 0,-1 0-1 0 0,0 0 1 0 0,0 1-1 0 0,0-1 1 0 0,0 0-1 0 0,0 0 1 0 0,0 0 0 0 0,0 0-1 0 0,0 0 1 0 0,0 1-1 0 0,0-1 1 0 0,0 0-1 0 0,0 0 1 0 0,0 0-1 0 0,0 0 1 0 0,0 1-1 0 0,0-1 1 0 0,0 0-1 0 0,0 0 1 0 0,0 0-1 0 0,0 0 1 0 0,0 1-1 0 0,0-1 1 0 0,0 0-1 0 0,0 0 1 0 0,0 0-1 0 0,0 0 1 0 0,0 0-1 0 0,0 1 1 0 0,0-1-1 0 0,0 0 1 0 0,0 0-1 0 0,-1 0 1 0 0,1 0 0 0 0,-2 8-57 0 0,2-8 64 0 0,14 0 28 0 0,7 1-38 0 0,38-5 0 0 0,-24 2 17 0 0,-33 2-16 0 0,0-1 0 0 0,-1 1 0 0 0,1 0 1 0 0,0 1-1 0 0,-1-1 0 0 0,1 0 0 0 0,0 0 0 0 0,-1 1 0 0 0,1-1 1 0 0,0 1-1 0 0,-1-1 0 0 0,1 1 0 0 0,-1 0 0 0 0,1 0 0 0 0,-1 0 1 0 0,1-1-1 0 0,1 3 0 0 0,-3-2 2 0 0,0 0-1 0 0,0-1 1 0 0,0 1-1 0 0,0-1 1 0 0,-1 1 0 0 0,1-1-1 0 0,0 1 1 0 0,0-1-1 0 0,-1 1 1 0 0,1-1 0 0 0,0 1-1 0 0,-1-1 1 0 0,1 1-1 0 0,0-1 1 0 0,-1 0 0 0 0,1 1-1 0 0,-1-1 1 0 0,1 0-1 0 0,-1 1 1 0 0,1-1 0 0 0,-1 0-1 0 0,1 1 1 0 0,-1-1 0 0 0,1 0-1 0 0,-1 0 1 0 0,1 0-1 0 0,-1 0 1 0 0,1 1 0 0 0,-1-1-1 0 0,0 0 1 0 0,-19 5-263 0 0,3-7-4130 0 0,-6-7-4228 0 0,18 6 7381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51.6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206 1 164 0 0,'6'12'1129'0'0,"-1"-3"-975"0"0,-4-2 6 0 0,-1-3-41 0 0,0-3-81 0 0,0 0 1 0 0,-1 0-1 0 0,1 0 0 0 0,0 0 1 0 0,0 0-1 0 0,0 0 1 0 0,0 0-1 0 0,0 1 0 0 0,0-1 1 0 0,0 0-1 0 0,0 0 1 0 0,1 0-1 0 0,-1 0 0 0 0,0 0 1 0 0,1 0-1 0 0,-1 0 1 0 0,1-1-1 0 0,-1 1 0 0 0,1 0 1 0 0,0 2-1 0 0,3 38 2022 0 0,-3-16-1993 0 0,-1-2 593 0 0,0-1 0 0 0,-6 39 0 0 0,4-49-599 0 0,1 0 0 0 0,1 0 0 0 0,1 20 0 0 0,0 0 697 0 0,-8-10 516 0 0,0-5-1200 0 0,4-8-52 0 0,1 0 0 0 0,1 0 0 0 0,0 1 0 0 0,0 10 1 0 0,-9 77 1241 0 0,6-5-885 0 0,14 11-192 0 0,-10 54-117 0 0,6-125-87 0 0,-6-32 17 0 0,0 1 0 0 0,0 0-1 0 0,1-1 1 0 0,-1 1 0 0 0,0 0 0 0 0,0-1-1 0 0,1 1 1 0 0,-1 0 0 0 0,1-1 0 0 0,-1 1-1 0 0,0 0 1 0 0,1-1 0 0 0,-1 1 0 0 0,1-1-1 0 0,-1 1 1 0 0,1-1 0 0 0,0 1 0 0 0,-1-1 0 0 0,2 1-1 0 0,3 4 1 0 0,-4-2 7 0 0,2 9-16 0 0,-3-11 3 0 0,-4 19 22 0 0,2-18-16 0 0,1-1 0 0 0,-1 0 1 0 0,0 0-1 0 0,1 0 1 0 0,-1 1-1 0 0,0-2 0 0 0,0 1 1 0 0,-3 1-1 0 0,2 0 39 0 0,-3-1 50 0 0,1 1 1 0 0,-1-1 0 0 0,1 0-1 0 0,-1 0 1 0 0,0-1 0 0 0,1 1-1 0 0,-1-1 1 0 0,0-1 0 0 0,1 1-1 0 0,-1-1 1 0 0,0 0 0 0 0,-8-3-1 0 0,5 2-64 0 0,1 1 0 0 0,0 0 0 0 0,-1 0 0 0 0,1 1 0 0 0,-12 0 0 0 0,-28 4-1580 0 0,49-10-3553 0 0,9-8 1097 0 0,-4 8 2666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56.0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87 56 72 0 0,'0'0'361'0'0,"20"-18"270"0"0,-12 8-454 0 0,-8 9-157 0 0,0 1-1 0 0,1-1 1 0 0,-1 1-1 0 0,0-1 1 0 0,0 1-1 0 0,1 0 1 0 0,-1-1 0 0 0,0 1-1 0 0,1-1 1 0 0,-1 1-1 0 0,0-1 1 0 0,1 1 0 0 0,-1 0-1 0 0,0-1 1 0 0,1 1-1 0 0,-1 0 1 0 0,1 0 0 0 0,-1-1-1 0 0,1 1 1 0 0,-1 0-1 0 0,1 0 1 0 0,-1-1-1 0 0,1 1 1 0 0,-1 0 0 0 0,1 0-1 0 0,-1 0 1 0 0,1 0-1 0 0,-1 0 1 0 0,1 0 0 0 0,0 0-1 0 0,0 0 18 0 0,-1 0 1 0 0,1 0-1 0 0,0 0 0 0 0,-1 0 1 0 0,1 0-1 0 0,0 0 0 0 0,-1 0 1 0 0,1 0-1 0 0,-1 0 0 0 0,1 0 1 0 0,0-1-1 0 0,-1 1 0 0 0,1 0 1 0 0,-1 0-1 0 0,1-1 0 0 0,0 1 1 0 0,-1 0-1 0 0,1-1 0 0 0,-1 1 1 0 0,1-1-1 0 0,-1 1 0 0 0,1 0 1 0 0,-1-1-1 0 0,0 1 0 0 0,1-1 1 0 0,-1 0-1 0 0,1 1 0 0 0,-1-1 1 0 0,6-7 687 0 0,-6 8-691 0 0,0 0 1 0 0,0 0 0 0 0,0-1 0 0 0,0 1-1 0 0,0 0 1 0 0,0 0 0 0 0,0 0 0 0 0,0 0-1 0 0,0 0 1 0 0,0 0 0 0 0,1-1 0 0 0,-1 1-1 0 0,0 0 1 0 0,0 0 0 0 0,0 0-1 0 0,0 0 1 0 0,0 0 0 0 0,0 0 0 0 0,0 0-1 0 0,0 0 1 0 0,1-1 0 0 0,-1 1 0 0 0,0 0-1 0 0,0 0 1 0 0,0 0 0 0 0,0 0 0 0 0,0 0-1 0 0,0 0 1 0 0,1 0 0 0 0,-1 0 0 0 0,0 0-1 0 0,0 0 1 0 0,0 0 0 0 0,0 0 0 0 0,0 0-1 0 0,1 0 1 0 0,-1 0 0 0 0,0 0-1 0 0,0 0 1 0 0,0 0 0 0 0,0 0 0 0 0,0 0-1 0 0,0 0 1 0 0,1 0 0 0 0,-1 0 0 0 0,0 0-1 0 0,0 1 1 0 0,0-1 0 0 0,0 0 0 0 0,0 0-1 0 0,0 0 1 0 0,1 0 0 0 0,-1 0 0 0 0,0 0-1 0 0,0 0 1 0 0,0 0 0 0 0,0 1-1 0 0,0-1 1 0 0,0 0 0 0 0,0 11 1837 0 0,0-5-1680 0 0,-2 6 515 0 0,1 0 0 0 0,-2 0 0 0 0,0 0 0 0 0,-8 22 0 0 0,2-6-283 0 0,-3 14 359 0 0,1 0 0 0 0,-8 79 0 0 0,-18 92-119 0 0,16-138-494 0 0,12-46-180 0 0,-7 36 0 0 0,15-55 17 0 0,0-1 1 0 0,1 1-1 0 0,1-1 1 0 0,2 16-1 0 0,0 18-28 0 0,-3-41 21 0 0,0-1 0 0 0,0 1 0 0 0,0 0 1 0 0,0-1-1 0 0,0 1 0 0 0,1 0 0 0 0,-1-1 0 0 0,0 1 0 0 0,1 0 0 0 0,-1-1 1 0 0,1 1-1 0 0,-1-1 0 0 0,1 1 0 0 0,0-1 0 0 0,0 1 0 0 0,0-1 0 0 0,0 1 1 0 0,2 1-1 0 0,0-1 0 0 0,0 0 1 0 0,0-1 0 0 0,0 1 0 0 0,0-1-1 0 0,1 0 1 0 0,-1 0 0 0 0,7 1 0 0 0,-8-1-1 0 0,45 7 2 0 0,0-2-1 0 0,0-2 1 0 0,83-4 0 0 0,-68 0 1 0 0,113 12-158 0 0,-146-12 92 0 0,-7 1-40 0 0,-1-1-1 0 0,1-1 1 0 0,0-1-1 0 0,-1-1 1 0 0,39-10 0 0 0,-31 5 90 0 0,56-10 0 0 0,-80 17 19 0 0,16-2 9 0 0,-21 2-16 0 0,1 1 0 0 0,-1 0 0 0 0,1 0 0 0 0,-1 0 0 0 0,1 0 0 0 0,-1 0 0 0 0,1 0 0 0 0,-1 0 0 0 0,1 0 0 0 0,-1 0 0 0 0,1 0 0 0 0,-1 0 0 0 0,0 0 0 0 0,1 0 0 0 0,-1 0 0 0 0,1 0 0 0 0,-1 0 0 0 0,1 1 0 0 0,-1-1 0 0 0,1 0 0 0 0,-1 0 0 0 0,0 1 0 0 0,1-1 0 0 0,-1 0 1 0 0,1 0-1 0 0,-1 1 0 0 0,1 0 0 0 0,-1-1-100 0 0,0 0 0 0 0,0 0 0 0 0,0 1 0 0 0,0-1 0 0 0,0 0 0 0 0,0 0 0 0 0,0 0 0 0 0,0 0 0 0 0,0 1 0 0 0,0-1 1 0 0,0 0-1 0 0,0 0 0 0 0,0 0 0 0 0,0 1 0 0 0,0-1 0 0 0,0 0 0 0 0,0 0 0 0 0,0 0 0 0 0,-1 0 0 0 0,1 1 0 0 0,0-1 1 0 0,0 0-1 0 0,0 0 0 0 0,0 0 0 0 0,0 0 0 0 0,0 0 0 0 0,0 0 0 0 0,-1 1 0 0 0,1-1 0 0 0,0 0 0 0 0,0 0 0 0 0,0 0 0 0 0,0 0 1 0 0,-1 0-1 0 0,1 0 0 0 0,0 0 0 0 0,0 0 0 0 0,0 0 0 0 0,0 0 0 0 0,-1 0 0 0 0,1 0 0 0 0,0 0 0 0 0,0 0 0 0 0,0 0 0 0 0,-1 0 1 0 0,1 0-1 0 0,0 0 0 0 0,0 0 0 0 0,0 0 0 0 0,0 0 0 0 0,-1 0 0 0 0,1 0 0 0 0,0 0 0 0 0,0 0 0 0 0,0 0 0 0 0,0 0 1 0 0,-1 0-1 0 0,1 0 0 0 0,0-1 0 0 0,0 1 0 0 0,0 0 0 0 0,0 0 0 0 0,-1 0 0 0 0,-7-8-5134 0 0,8 8 5094 0 0,-5-4-1259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2:59.3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 0 284 0 0,'-9'55'1476'0'0,"7"-18"-903"0"0,1 25 382 0 0,1-58-857 0 0,-2 75 2218 0 0,-12 82 0 0 0,6-97-1843 0 0,-19 106 288 0 0,21-141-295 0 0,0 1 0 0 0,-1 47 0 0 0,6-65-357 0 0,1 0-1 0 0,1 1 1 0 0,0-1-1 0 0,1 0 1 0 0,0 0-1 0 0,1 0 1 0 0,0 0 0 0 0,0 0-1 0 0,7 11 1 0 0,-5-13-69 0 0,0-1 1 0 0,1 0 0 0 0,0 0-1 0 0,0 0 1 0 0,1-1 0 0 0,1 0-1 0 0,-1 0 1 0 0,1-1 0 0 0,0 0-1 0 0,1 0 1 0 0,11 6 0 0 0,7 1-39 0 0,2-2 1 0 0,0-1 0 0 0,48 12 0 0 0,-34-10-28 0 0,-20-8 26 0 0,0-1-1 0 0,1-1 0 0 0,-1-1 1 0 0,1-1-1 0 0,38-4 0 0 0,1 1-3 0 0,-44 4 8 0 0,0 0-1 0 0,0 2 1 0 0,-1 0 0 0 0,29 9-1 0 0,10 3-15 0 0,14-4 28 0 0,36-3-13 0 0,-7-2-37 0 0,-33-5-6 0 0,-60-3-621 0 0,-13 0-4298 0 0,6-6-75 0 0,1 4 3990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3:13.4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17 212 0 0,'0'0'257'0'0,"-3"1"556"0"0,-4 4 2617 0 0,40-9-2177 0 0,-23 2-996 0 0,-1 1 0 0 0,1 0 1 0 0,0 0-1 0 0,-1 0 0 0 0,1 1 0 0 0,11 2 1 0 0,30-2 266 0 0,-30-2-296 0 0,60-4 798 0 0,-25 10-440 0 0,-32-3-310 0 0,1 0 0 0 0,0-1 0 0 0,39-6 0 0 0,26 0-9 0 0,144 18-156 0 0,-151-10-102 0 0,-66-3-6 0 0,0 0 0 0 0,0 2-1 0 0,-1 0 1 0 0,1 1-1 0 0,29 7 1 0 0,-30-5 2 0 0,-1-1 0 0 0,1-1 1 0 0,0-1-1 0 0,1 0 0 0 0,31-3 0 0 0,-2 0-1 0 0,123-4 8 0 0,-148 4 2 0 0,1 1 0 0 0,-1 0 0 0 0,35 5 0 0 0,-42-3-12 0 0,0-1 1 0 0,0 0-1 0 0,22-3 1 0 0,-28 1-1 0 0,1 1 1 0 0,0 0-1 0 0,0 1 1 0 0,0 0-1 0 0,0 0 0 0 0,0 1 1 0 0,0 0-1 0 0,0 0 1 0 0,-1 1-1 0 0,1 1 1 0 0,10 3-1 0 0,-12-3-1 0 0,0-1 0 0 0,0 1-1 0 0,0-1 1 0 0,0-1 0 0 0,1 1-1 0 0,-1-1 1 0 0,1-1 0 0 0,11 1 0 0 0,62-8 9 0 0,-56 4-24 0 0,-4 1 20 0 0,36 3 0 0 0,-40 0 4 0 0,0-1-1 0 0,0 0 1 0 0,30-5-1 0 0,-14 0 81 0 0,0 0 0 0 0,56 1-1 0 0,-67 2 47 0 0,-36 0-6974 0 0,6 2 3195 0 0,4 0 2223 0 0</inkml:trace>
  <inkml:trace contextRef="#ctx0" brushRef="#br0" timeOffset="2636.93">1025 76 4 0 0,'1'1'1195'0'0,"0"0"-741"0"0,6-9 201 0 0,-7 7-595 0 0,1 0 0 0 0,-1 0 1 0 0,1 0-1 0 0,0 0 0 0 0,0 0 0 0 0,-1 0 1 0 0,1 1-1 0 0,0-1 0 0 0,0 0 0 0 0,0 1 1 0 0,0-1-1 0 0,0 0 0 0 0,0 1 0 0 0,1-2 1 0 0,1 15 3953 0 0,-3 26-2289 0 0,0-30-1166 0 0,1 23 670 0 0,2-1 0 0 0,8 35 0 0 0,2 14-123 0 0,-9 65-637 0 0,0 1-32 0 0,-1-114-433 0 0,-1 0 0 0 0,-3 43-1 0 0,-25 143 80 0 0,24-185-42 0 0,1 0 0 0 0,4 49 1 0 0,0-13 2 0 0,-2 0 1 0 0,-3 0 0 0 0,-20 116-1 0 0,15-78-16 0 0,2-18 0 0 0,1-8 31 0 0,4-54-66 0 0,-2 0 0 0 0,-5 32 0 0 0,5-44 31 0 0,1 0 1 0 0,0 25-1 0 0,1-26-31 0 0,0-10 10 0 0,1-1-1 0 0,-1 1 0 0 0,1-1 0 0 0,0 1 1 0 0,0-1-1 0 0,0 1 0 0 0,1-1 0 0 0,-1 0 1 0 0,1 0-1 0 0,0 0 0 0 0,-1 0 0 0 0,1 0 1 0 0,1 0-1 0 0,-1 0 0 0 0,0 0 0 0 0,1-1 1 0 0,-1 1-1 0 0,1-1 0 0 0,3 2 0 0 0,7 8 30 0 0,-6-4-31 0 0,0 0 1 0 0,-1 0-1 0 0,0 1 0 0 0,9 17 1 0 0,-14-25-1 0 0,0 0 0 0 0,0 0 1 0 0,-1 0-1 0 0,1-1 0 0 0,0 1 1 0 0,0 0-1 0 0,0-1 0 0 0,0 1 1 0 0,0 0-1 0 0,0-1 0 0 0,1 1 1 0 0,-1-1-1 0 0,0 0 0 0 0,0 1 1 0 0,0-1-1 0 0,0 0 0 0 0,0 0 1 0 0,1 0-1 0 0,-1 1 0 0 0,0-1 0 0 0,2-1 1 0 0,34-1 45 0 0,-18 0-33 0 0,112-8-10 0 0,-105 11-9 0 0,27 5 0 0 0,-27-2-4 0 0,28-1 0 0 0,-34-3 9 0 0,-1 1-1 0 0,1 1 1 0 0,-1 0-1 0 0,0 1 1 0 0,35 11-1 0 0,-41-11-2 0 0,0-1 1 0 0,-1 0-1 0 0,1-1 0 0 0,0-1 1 0 0,26-2-1 0 0,-1 0-3 0 0,-13 2 13 0 0,-1-1-1 0 0,41-7 1 0 0,-42 3-8 0 0,0 1 1 0 0,0 1-1 0 0,1 0 0 0 0,-1 2 0 0 0,30 3 0 0 0,-19 1 0 0 0,57-2 1 0 0,-46-2-12 0 0,-37 1-76 0 0,19 0 301 0 0,-19-1-420 0 0,-7-1-656 0 0,-20-11-4328 0 0,-8-5-1933 0 0,19 10 5248 0 0</inkml:trace>
  <inkml:trace contextRef="#ctx0" brushRef="#br0" timeOffset="4172.13">1164 1064 112 0 0,'-3'0'208'0'0,"-1"1"0"0"0,1 0 0 0 0,-1-1 0 0 0,1 1 0 0 0,-1 0 0 0 0,1 1 0 0 0,0-1 0 0 0,-6 4 0 0 0,7-4-39 0 0,-1 1-1 0 0,0-1 0 0 0,0 0 1 0 0,0 0-1 0 0,0 0 0 0 0,0 0 1 0 0,0 0-1 0 0,-5 0 1 0 0,0 2 1399 0 0,-8 7 1035 0 0,6-3 2815 0 0,15-6-4283 0 0,11-1-1200 0 0,-9-1 359 0 0,33 3 72 0 0,-29-1-343 0 0,-1 0 1 0 0,1-1-1 0 0,-1 0 0 0 0,1-1 0 0 0,-1 0 0 0 0,19-4 0 0 0,8-4-16 0 0,46-6-1 0 0,-25 6-33 0 0,129-23 41 0 0,-164 29-25 0 0,0 0 1 0 0,0 2-1 0 0,40 2 1 0 0,31-1 51 0 0,-57-2-42 0 0,1 2 0 0 0,54 7 0 0 0,-78-5 1 0 0,1-1 0 0 0,0 0 0 0 0,0-1 0 0 0,-1-1 0 0 0,1 0-1 0 0,0-1 1 0 0,24-7 0 0 0,-37 8 1 0 0,5-1 0 0 0,0 0-1 0 0,-1 0 0 0 0,1 0 1 0 0,0 1-1 0 0,0 0 1 0 0,0 0-1 0 0,0 0 1 0 0,0 1-1 0 0,0 0 1 0 0,9 2-1 0 0,-12-1 2 0 0,0 0-1 0 0,-1-1 0 0 0,1 1 1 0 0,0-1-1 0 0,0 0 1 0 0,-1 0-1 0 0,1 0 1 0 0,0 0-1 0 0,4-2 1 0 0,26-1 11 0 0,-34 3 2 0 0,-6-2-474 0 0,-12-3-3254 0 0,14 4 2034 0 0,-10-8-5006 0 0,13 8 6308 0 0,-5-5-1343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3:59.1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485 171 92 0 0,'0'0'1189'0'0,"-2"7"291"0"0,-3 7-991 0 0,4 17 1701 0 0,2-14 3420 0 0,-5-34-3280 0 0,4 4-2081 0 0,0 1 1 0 0,-1-1 0 0 0,-1 1-1 0 0,-4-24 1 0 0,4 31-219 0 0,0-1 1 0 0,-1 1-1 0 0,1 0 1 0 0,-1 0 0 0 0,0 0-1 0 0,0 0 1 0 0,-1 0-1 0 0,1 1 1 0 0,-1 0-1 0 0,0-1 1 0 0,-1 1-1 0 0,-8-6 1 0 0,9 6-21 0 0,0 1 0 0 0,-1 0 0 0 0,1 1 0 0 0,-1-1-1 0 0,1 1 1 0 0,-1 0 0 0 0,0 0 0 0 0,0 0 0 0 0,0 1 0 0 0,0-1 0 0 0,0 1 0 0 0,-6 0-1 0 0,7 1 1 0 0,0 0 0 0 0,-1 1-1 0 0,1-1 1 0 0,0 1 0 0 0,0 0-1 0 0,0 0 1 0 0,0 1 0 0 0,0-1-1 0 0,1 1 1 0 0,-1 0 0 0 0,0 0-1 0 0,1 0 1 0 0,-1 0 0 0 0,1 1-1 0 0,-5 4 1 0 0,-28 23 143 0 0,11-9 72 0 0,-31 33 1 0 0,39-36-21 0 0,2 0 0 0 0,0 0 0 0 0,1 1 0 0 0,1 1 0 0 0,1 1 0 0 0,0 0 0 0 0,-12 33 0 0 0,14-24 35 0 0,1 1 0 0 0,-10 60 1 0 0,17-73-189 0 0,1-1 0 0 0,0 1 1 0 0,1 0-1 0 0,1-1 0 0 0,1 1 0 0 0,7 33 1 0 0,-7-46-28 0 0,0 1 1 0 0,0-1-1 0 0,0 0 1 0 0,0 0-1 0 0,1 0 1 0 0,0 0-1 0 0,0 0 1 0 0,1 0-1 0 0,0-1 1 0 0,-1 1-1 0 0,1-1 1 0 0,0 0-1 0 0,7 4 1 0 0,-4-2-7 0 0,1-2 1 0 0,0 1 0 0 0,0-1 0 0 0,0 0 0 0 0,0-1-1 0 0,1 0 1 0 0,17 4 0 0 0,-11-4-15 0 0,1-1 1 0 0,-1-1-1 0 0,1 0 1 0 0,-1-1-1 0 0,1-1 0 0 0,0 0 1 0 0,-1-1-1 0 0,1-1 1 0 0,21-6-1 0 0,-25 5-4 0 0,-1 0 0 0 0,-1-1 1 0 0,1 0-1 0 0,-1 0 0 0 0,1-1 0 0 0,-2 0 0 0 0,1-1 0 0 0,14-13 0 0 0,-24 20-12 0 0,0 0 0 0 0,0 0-1 0 0,1-1 1 0 0,-1 1-1 0 0,0 0 1 0 0,0 0 0 0 0,0 0-1 0 0,0-1 1 0 0,0 1-1 0 0,0 0 1 0 0,1 0 0 0 0,-1-1-1 0 0,0 1 1 0 0,0 0-1 0 0,0 0 1 0 0,0-1-1 0 0,0 1 1 0 0,0 0 0 0 0,0 0-1 0 0,0-1 1 0 0,0 1-1 0 0,0 0 1 0 0,0 0 0 0 0,0-1-1 0 0,0 1 1 0 0,-1 0-1 0 0,1 0 1 0 0,0 0 0 0 0,0-1-1 0 0,0 1 1 0 0,0 0-1 0 0,0 0 1 0 0,0-1 0 0 0,0 1-1 0 0,-1 0 1 0 0,1 0-1 0 0,0 0 1 0 0,0 0-1 0 0,0-1 1 0 0,-1 1 0 0 0,1 0-1 0 0,0 0 1 0 0,0 0-1 0 0,0 0 1 0 0,-1 0 0 0 0,1 0-1 0 0,0-1 1 0 0,0 1-1 0 0,-1 0 1 0 0,-17-7-1423 0 0,2 0-4034 0 0,15 6 5210 0 0,1 1-1 0 0,0-1 0 0 0,0 1 0 0 0,-1-1 0 0 0,1 1 0 0 0,0-1 1 0 0,0 1-1 0 0,0-1 0 0 0,0 1 0 0 0,-1-1 0 0 0,1 1 0 0 0,0-1 1 0 0,0 1-1 0 0,0-1 0 0 0,0 0 0 0 0,1 1 0 0 0,-1-1 0 0 0,0 1 1 0 0,0-1-1 0 0,0 1 0 0 0,0-1 0 0 0,0 1 0 0 0,1-1 0 0 0,-1 1 1 0 0,0-1-1 0 0,1 1 0 0 0,-1-1 0 0 0,0 1 0 0 0,1-1 1 0 0,0 0-1 0 0,3-6-2108 0 0</inkml:trace>
  <inkml:trace contextRef="#ctx0" brushRef="#br0" timeOffset="719.7">800 385 560 0 0,'-15'-13'1349'0'0,"4"4"388"0"0,-1 0-1 0 0,0 1 0 0 0,-19-10 1 0 0,28 17-1457 0 0,1 1 0 0 0,-1-1 0 0 0,1 1-1 0 0,-1-1 1 0 0,1 1 0 0 0,-1 0 0 0 0,0 0 0 0 0,1 0 0 0 0,-1 0 0 0 0,1 1 0 0 0,-1-1 0 0 0,1 0 0 0 0,-1 1-1 0 0,1 0 1 0 0,-1 0 0 0 0,1 0 0 0 0,0 0 0 0 0,-5 2 0 0 0,-5 5-19 0 0,-1-1 1 0 0,-11 11-1 0 0,15-12-178 0 0,-8 7-19 0 0,0 0 1 0 0,1 1-1 0 0,1 1 0 0 0,0 1 0 0 0,-23 32 0 0 0,33-41-43 0 0,0 0 1 0 0,1 0-1 0 0,0 0 0 0 0,1 1 0 0 0,-1-1 0 0 0,1 1 0 0 0,1 0 0 0 0,0 0 0 0 0,0 0 0 0 0,0 0 0 0 0,1 1 0 0 0,0-1 0 0 0,1 0 0 0 0,-1 1 0 0 0,2-1 0 0 0,-1 0 0 0 0,4 16 0 0 0,-2-19-18 0 0,0 0-1 0 0,0-1 1 0 0,0 1-1 0 0,1 0 1 0 0,-1-1 0 0 0,1 0-1 0 0,0 0 1 0 0,0 0-1 0 0,1 0 1 0 0,-1 0-1 0 0,1-1 1 0 0,0 1-1 0 0,0-1 1 0 0,0 0 0 0 0,0 0-1 0 0,0 0 1 0 0,8 2-1 0 0,3 2 5 0 0,1-1 0 0 0,-1-1 0 0 0,1 0 0 0 0,18 3 0 0 0,-26-7 0 0 0,0 0 1 0 0,0 0-1 0 0,0-1 1 0 0,0 0-1 0 0,1 0 0 0 0,-1-1 1 0 0,0 0-1 0 0,0 0 1 0 0,-1-1-1 0 0,1 0 1 0 0,0 0-1 0 0,0-1 0 0 0,-1 0 1 0 0,0 0-1 0 0,1-1 1 0 0,-1 0-1 0 0,-1 0 1 0 0,1-1-1 0 0,0 0 1 0 0,-1 0-1 0 0,0 0 0 0 0,0-1 1 0 0,-1 0-1 0 0,0 0 1 0 0,0-1-1 0 0,0 1 1 0 0,-1-1-1 0 0,0 0 0 0 0,0 0 1 0 0,0 0-1 0 0,2-9 1 0 0,-2 4 129 0 0,-1 0 0 0 0,0 0 0 0 0,-1 0 0 0 0,0 0 0 0 0,-1 0 1 0 0,0-1-1 0 0,-1 1 0 0 0,-2-21 0 0 0,1 27-66 0 0,1 1 0 0 0,-1 0 0 0 0,-1-1 0 0 0,1 1 0 0 0,-1 0 0 0 0,0 0 0 0 0,0 0 0 0 0,0 0 0 0 0,-1 0 0 0 0,0 1 0 0 0,1-1 0 0 0,-2 1 0 0 0,1 0 0 0 0,-1 0 0 0 0,1 0 0 0 0,-1 0 0 0 0,0 0 0 0 0,0 1 0 0 0,-1 0 0 0 0,1 0 0 0 0,-1 0 0 0 0,-5-3 0 0 0,0 2-68 0 0,0 0-1 0 0,0 1 1 0 0,-1 0 0 0 0,1 0-1 0 0,-13-1 1 0 0,18 4-429 0 0,0-1 0 0 0,-1 1 1 0 0,1 1-1 0 0,0-1 1 0 0,0 1-1 0 0,0 0 0 0 0,0 0 1 0 0,0 0-1 0 0,0 1 0 0 0,0 0 1 0 0,0 0-1 0 0,-8 5 1 0 0,11-5-378 0 0,1 1 0 0 0,-1-1-1 0 0,0 0 1 0 0,1 1 0 0 0,-1 0 0 0 0,1-1 0 0 0,0 1 0 0 0,0 0 0 0 0,0 0 0 0 0,0 0 0 0 0,1 0 0 0 0,-1-1 0 0 0,1 7 0 0 0,-1 2-851 0 0</inkml:trace>
  <inkml:trace contextRef="#ctx0" brushRef="#br0" timeOffset="1272.04">1281 326 400 0 0,'-7'-6'559'0'0,"0"1"1"0"0,0 0-1 0 0,0 1 1 0 0,-1-1-1 0 0,0 1 1 0 0,1 1-1 0 0,-1 0 1 0 0,-1 0-1 0 0,1 0 1 0 0,0 1-1 0 0,-1 0 1 0 0,-13-1-1 0 0,-8 1 1300 0 0,0 0-1 0 0,-38 4 1 0 0,55-1-1434 0 0,-4 0-64 0 0,0 0 0 0 0,-18 4 0 0 0,31-4-344 0 0,0 0 1 0 0,0 0 0 0 0,0 1-1 0 0,0-1 1 0 0,1 1 0 0 0,-1-1-1 0 0,0 1 1 0 0,1 0 0 0 0,-1 1-1 0 0,1-1 1 0 0,0 1-1 0 0,0-1 1 0 0,0 1 0 0 0,-3 3-1 0 0,5-4-16 0 0,0-1 0 0 0,1 0 0 0 0,-1 0 0 0 0,0 1-1 0 0,0-1 1 0 0,1 1 0 0 0,-1-1 0 0 0,1 1-1 0 0,0-1 1 0 0,-1 1 0 0 0,1-1 0 0 0,0 1 0 0 0,0-1-1 0 0,0 1 1 0 0,0-1 0 0 0,0 1 0 0 0,0-1-1 0 0,1 4 1 0 0,0-2 6 0 0,0 1 0 0 0,0-1 0 0 0,1 0 0 0 0,-1 0 0 0 0,1 0 0 0 0,0 0 0 0 0,0 0 0 0 0,3 3-1 0 0,2 1 22 0 0,0 1 0 0 0,0-2 0 0 0,1 1 0 0 0,16 10-1 0 0,0-4 16 0 0,42 17 0 0 0,-50-25-40 0 0,-1 1 1 0 0,0 1 0 0 0,0 0 0 0 0,-1 1 0 0 0,0 1 0 0 0,0 0 0 0 0,-1 1 0 0 0,14 13-1 0 0,-24-20 8 0 0,0 0 0 0 0,-1 1 0 0 0,1-1 0 0 0,-1 1 0 0 0,0 0 0 0 0,0 0 0 0 0,0 0 0 0 0,0 0 0 0 0,-1 0 0 0 0,0 0 0 0 0,1 1-1 0 0,-1-1 1 0 0,-1 0 0 0 0,1 1 0 0 0,-1-1 0 0 0,0 9 0 0 0,-1-7 18 0 0,0 0 0 0 0,0 0 0 0 0,-1 0 1 0 0,1 0-1 0 0,-1 0 0 0 0,-1 0 0 0 0,1 0 0 0 0,-1-1 0 0 0,0 0 0 0 0,0 1 0 0 0,-6 5 1 0 0,5-5-12 0 0,-1 0 0 0 0,1-1 1 0 0,-1 0-1 0 0,-1 0 1 0 0,1 0-1 0 0,-1-1 0 0 0,0 1 1 0 0,0-2-1 0 0,0 1 1 0 0,0 0-1 0 0,-1-1 0 0 0,1 0 1 0 0,-1-1-1 0 0,0 0 1 0 0,0 0-1 0 0,0 0 0 0 0,0-1 1 0 0,0 0-1 0 0,0 0 1 0 0,-1 0-1 0 0,-9-2 0 0 0,5-1-81 0 0,1-1 0 0 0,-1-1 0 0 0,1 0 0 0 0,0 0-1 0 0,0-1 1 0 0,0-1 0 0 0,1 0 0 0 0,0 0-1 0 0,-15-13 1 0 0,-19-21-6104 0 0,43 40 5954 0 0,1 0 0 0 0,-1 0 0 0 0,1-1 0 0 0,0 1 0 0 0,-1 0 0 0 0,1-1 0 0 0,0 1 0 0 0,-1 0 0 0 0,1-1 0 0 0,0 1 0 0 0,-1-1 0 0 0,1 1 0 0 0,0 0 1 0 0,0-1-1 0 0,-1 1 0 0 0,1-1 0 0 0,0 1 0 0 0,0-1 0 0 0,0 1 0 0 0,0-1 0 0 0,0 1 0 0 0,0-1 0 0 0,0 1 0 0 0,0-1 0 0 0,0 1 0 0 0,0-1 0 0 0,0 1 1 0 0,0-1-1 0 0,0 1 0 0 0,0 0 0 0 0,0-1 0 0 0,1 0 0 0 0,1-4-1542 0 0</inkml:trace>
  <inkml:trace contextRef="#ctx0" brushRef="#br0" timeOffset="1695.4">1593 112 656 0 0,'-13'-32'3001'0'0,"11"27"-1773"0"0,1 0 0 0 0,-1 1 0 0 0,0-1-1 0 0,0 1 1 0 0,0 0 0 0 0,0 0 0 0 0,-5-7 0 0 0,10 24 338 0 0,0 14-1515 0 0,-2-22 85 0 0,13 145 436 0 0,-8-65-409 0 0,25 118 0 0 0,-28-188-167 0 0,0 0-107 0 0,0 0 1 0 0,6 16-1 0 0,-9-31 69 0 0,0 0-1 0 0,0 1 0 0 0,0-1 0 0 0,0 0 0 0 0,0 1 1 0 0,0-1-1 0 0,0 0 0 0 0,1 0 0 0 0,-1 1 0 0 0,0-1 0 0 0,0 0 1 0 0,0 0-1 0 0,0 1 0 0 0,0-1 0 0 0,1 0 0 0 0,-1 0 1 0 0,0 1-1 0 0,0-1 0 0 0,0 0 0 0 0,1 0 0 0 0,-1 0 1 0 0,0 1-1 0 0,0-1 0 0 0,0 0 0 0 0,1 0 0 0 0,-1 0 0 0 0,0 0 1 0 0,1 0-1 0 0,-1 0 0 0 0,0 1 0 0 0,0-1 0 0 0,1 0 1 0 0,-1 0-1 0 0,0 0 0 0 0,0 0 0 0 0,1 0 0 0 0,-1 0 1 0 0,0 0-1 0 0,1 0 0 0 0,-1 0 0 0 0,1 0 0 0 0,6-13-4203 0 0,-5 10 3262 0 0,-1-1 0 0 0,0 1-1 0 0,0-1 1 0 0,-1 1 0 0 0,1-1 0 0 0,-1 1-1 0 0,0-7 1 0 0,-4 0-485 0 0</inkml:trace>
  <inkml:trace contextRef="#ctx0" brushRef="#br0" timeOffset="1894.62">1395 392 448 0 0,'-13'-3'1679'0'0,"-25"-6"2020"0"0,36 9-3431 0 0,0 0 0 0 0,0 0 0 0 0,0 0 0 0 0,1 0 0 0 0,-1 0 0 0 0,0 0 1 0 0,0 1-1 0 0,0-1 0 0 0,1 1 0 0 0,-1-1 0 0 0,0 1 0 0 0,1-1 0 0 0,-1 1 0 0 0,0 0 0 0 0,1 0 0 0 0,-1 0 0 0 0,1 0 1 0 0,-2 1-1 0 0,2-1-224 0 0,1-1 0 0 0,0 0 0 0 0,0 0 0 0 0,0 0 0 0 0,0 0 1 0 0,0 0-1 0 0,0 0 0 0 0,0 0 0 0 0,-1 1 0 0 0,1-1 0 0 0,0 0 0 0 0,0 0 1 0 0,0 0-1 0 0,0 0 0 0 0,0 0 0 0 0,0 1 0 0 0,0-1 0 0 0,0 0 0 0 0,0 0 1 0 0,0 0-1 0 0,0 0 0 0 0,0 0 0 0 0,0 1 0 0 0,0-1 0 0 0,0 0 0 0 0,0 0 1 0 0,0 0-1 0 0,0 0 0 0 0,0 1 0 0 0,0-1 0 0 0,0 0 0 0 0,0 0 1 0 0,0 0-1 0 0,0 0 0 0 0,0 0 0 0 0,0 1 0 0 0,0-1 0 0 0,1 0 0 0 0,-1 0 1 0 0,0 0-1 0 0,0 0 0 0 0,0 0 0 0 0,0 0 0 0 0,0 0 0 0 0,0 1 0 0 0,0-1 1 0 0,1 0-1 0 0,-1 0 0 0 0,0 0 0 0 0,0 0 0 0 0,13 3 725 0 0,14-1-502 0 0,47-6-178 0 0,35-12 396 0 0,-19-4-2633 0 0,0-4-5110 0 0,-70 19 4661 0 0,-3 0 967 0 0</inkml:trace>
  <inkml:trace contextRef="#ctx0" brushRef="#br0" timeOffset="2406.25">2042 328 992 0 0,'-1'-1'337'0'0,"-1"1"1"0"0,1-1-1 0 0,-1 0 0 0 0,1 1 1 0 0,-1 0-1 0 0,0-1 0 0 0,1 1 1 0 0,-1 0-1 0 0,0-1 0 0 0,0 1 0 0 0,1 0 1 0 0,-1 0-1 0 0,0 1 0 0 0,1-1 1 0 0,-1 0-1 0 0,0 1 0 0 0,1-1 1 0 0,-1 1-1 0 0,0-1 0 0 0,1 1 1 0 0,-1 0-1 0 0,1-1 0 0 0,-1 1 0 0 0,1 0 1 0 0,-1 0-1 0 0,1 0 0 0 0,0 0 1 0 0,-1 0-1 0 0,1 1 0 0 0,-2 1 1 0 0,1 1-47 0 0,1 0 0 0 0,-1 0 0 0 0,0 0 0 0 0,1 0 0 0 0,0 0 0 0 0,0 0 0 0 0,0 1 0 0 0,1-1 0 0 0,0 0 1 0 0,0 9-1 0 0,-1 13-104 0 0,0-8-134 0 0,1 0 0 0 0,1 0 0 0 0,4 24 0 0 0,-4-38-45 0 0,0 1 0 0 0,0-1-1 0 0,1 1 1 0 0,-1-1-1 0 0,1 0 1 0 0,0 0-1 0 0,0 1 1 0 0,0-1-1 0 0,1-1 1 0 0,-1 1 0 0 0,1 0-1 0 0,0-1 1 0 0,0 1-1 0 0,0-1 1 0 0,1 0-1 0 0,-1 0 1 0 0,1 0 0 0 0,5 3-1 0 0,-5-5-9 0 0,0 1 1 0 0,0-1-1 0 0,1 1 1 0 0,-1-1-1 0 0,1 0 1 0 0,-1-1-1 0 0,1 1 0 0 0,-1-1 1 0 0,1 0-1 0 0,-1 0 1 0 0,1-1-1 0 0,-1 1 1 0 0,9-3-1 0 0,7-2-16 0 0,34-13 1 0 0,-39 12 15 0 0,4-1 18 0 0,-1-1 0 0 0,-1 0 1 0 0,1-2-1 0 0,-2 0 0 0 0,1-1 0 0 0,-1 0 1 0 0,-1-1-1 0 0,0-1 0 0 0,14-16 0 0 0,-26 25 85 0 0,1-1 0 0 0,-1 0 0 0 0,0 0 0 0 0,-1 0 0 0 0,0-1 0 0 0,1 1 0 0 0,-2-1 0 0 0,1 1 0 0 0,-1-1 0 0 0,1 0 0 0 0,-1 1 0 0 0,-1-1 0 0 0,1 0 0 0 0,-1 0 0 0 0,0 1 0 0 0,-1-1 0 0 0,1 0 0 0 0,-1 0 0 0 0,0 1 0 0 0,-1-1 0 0 0,1 0 0 0 0,-1 1 0 0 0,0 0 0 0 0,-1-1 0 0 0,-4-8 0 0 0,3 8 103 0 0,1 0-1 0 0,-1 0 0 0 0,-1 0 1 0 0,1 1-1 0 0,-1-1 1 0 0,0 1-1 0 0,0 0 0 0 0,-1 0 1 0 0,1 1-1 0 0,-1 0 1 0 0,0 0-1 0 0,0 0 0 0 0,-1 1 1 0 0,1 0-1 0 0,-1 0 1 0 0,1 0-1 0 0,-1 1 0 0 0,0 0 1 0 0,0 0-1 0 0,-11 0 1 0 0,-3 1-271 0 0,-1 1 0 0 0,-36 4 0 0 0,7 8-3828 0 0,43-9 1153 0 0,0 0 0 0 0,0 0-1 0 0,-12 8 1 0 0,5 5-2440 0 0,10-8 3382 0 0</inkml:trace>
  <inkml:trace contextRef="#ctx0" brushRef="#br0" timeOffset="3755.6">2712 290 796 0 0,'-14'-5'5215'0'0,"18"10"-3324"0"0,25 10-403 0 0,-19-15-1209 0 0,0-6-4541 0 0,-1-1 846 0 0,-5 5 2045 0 0</inkml:trace>
  <inkml:trace contextRef="#ctx0" brushRef="#br0" timeOffset="4017.63">2740 585 8 0 0,'-12'5'9012'0'0,"11"-4"-8672"0"0,1-1 0 0 0,-1 1 0 0 0,0 0 1 0 0,1 0-1 0 0,-1 0 0 0 0,1 0 0 0 0,-1-1 0 0 0,1 1 0 0 0,0 0 1 0 0,-1 0-1 0 0,1 0 0 0 0,0 0 0 0 0,-1 0 0 0 0,1 0 0 0 0,0 0 1 0 0,0 1-1 0 0,0-1-94 0 0,2 3-284 0 0,1-13-5120 0 0,7-3-1891 0 0,-6 10 5245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4:14.1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225 87 100 0 0,'1'0'119'0'0,"-1"0"1"0"0,1 0-1 0 0,0 0 1 0 0,-1 0-1 0 0,1 0 0 0 0,0 0 1 0 0,-1 1-1 0 0,1-1 1 0 0,-1 0-1 0 0,1 0 1 0 0,0 1-1 0 0,-1-1 0 0 0,1 0 1 0 0,-1 1-1 0 0,1-1 1 0 0,-1 1-1 0 0,1-1 0 0 0,-1 0 1 0 0,0 1-1 0 0,1-1 1 0 0,-1 1-1 0 0,1-1 0 0 0,-1 1 1 0 0,0 0-1 0 0,0-1 1 0 0,1 1-1 0 0,-1-1 1 0 0,0 3 1696 0 0,-8-6-148 0 0,-10-2-448 0 0,10 5-633 0 0,0 1-1 0 0,0-1 1 0 0,0 1 0 0 0,-12 4-1 0 0,12-3-422 0 0,1 1 0 0 0,0 1-1 0 0,-1-1 1 0 0,2 1 0 0 0,-1 0 0 0 0,0 1-1 0 0,-10 9 1 0 0,7-6 49 0 0,0 0-19 0 0,1 0 0 0 0,0 0-1 0 0,0 0 1 0 0,1 1 0 0 0,0 0-1 0 0,-14 21 1 0 0,20-25-136 0 0,1 0 0 0 0,-1 0-1 0 0,1 0 1 0 0,0 0 0 0 0,1 0 0 0 0,-1 0 0 0 0,1 0 0 0 0,0 0 0 0 0,0 1-1 0 0,0-1 1 0 0,2 5 0 0 0,-2-6-51 0 0,1 0 0 0 0,-1 0 1 0 0,1 0-1 0 0,0-1 0 0 0,1 1 0 0 0,-1 0 0 0 0,0-1 0 0 0,1 1 0 0 0,0-1 1 0 0,0 1-1 0 0,0-1 0 0 0,1 0 0 0 0,-1 0 0 0 0,5 5 0 0 0,64 35 129 0 0,-68-40-130 0 0,0 0-1 0 0,-1 0 1 0 0,1 0 0 0 0,-1 0 0 0 0,0 0 0 0 0,1 1 0 0 0,-2-1 0 0 0,1 1 0 0 0,0 0 0 0 0,-1 0-1 0 0,3 7 1 0 0,7 16 22 0 0,-6-20-18 0 0,-1-1-1 0 0,2 1 1 0 0,-1-1 0 0 0,1-1 0 0 0,7 7 0 0 0,19 19 16 0 0,-31-29-23 0 0,-1 0 0 0 0,1 0-1 0 0,0 0 1 0 0,0 0 0 0 0,-1 0 0 0 0,1 0 0 0 0,-1 0-1 0 0,0 1 1 0 0,0-1 0 0 0,1 0 0 0 0,-1 0-1 0 0,-1 0 1 0 0,1 0 0 0 0,0 0 0 0 0,-1 3 0 0 0,-10 38 33 0 0,6-26-24 0 0,3-13-5 0 0,0 0 0 0 0,0 0 0 0 0,0 0 0 0 0,0 0 0 0 0,0 0 0 0 0,-1 0 0 0 0,0 0 0 0 0,0-1 1 0 0,0 0-1 0 0,0 1 0 0 0,0-1 0 0 0,-1 0 0 0 0,1 0 0 0 0,-6 2 0 0 0,4-1-7 0 0,0-1 0 0 0,0 0 0 0 0,-1-1 0 0 0,1 1 1 0 0,-1-1-1 0 0,1 0 0 0 0,-1-1 0 0 0,0 1 0 0 0,1-1 0 0 0,-12 1 0 0 0,15-3-180 0 0,-1 0 0 0 0,0 0 0 0 0,1 0 0 0 0,-1 0 0 0 0,1 0 1 0 0,-1 0-1 0 0,1-1 0 0 0,0 1 0 0 0,-1-1 0 0 0,1 1 0 0 0,0-1 0 0 0,0 0 0 0 0,0 0 0 0 0,0 0 0 0 0,1 0 0 0 0,-4-5 0 0 0,2 4-1215 0 0,1 0-1 0 0,-1 0 0 0 0,0 0 1 0 0,0 0-1 0 0,0 0 0 0 0,-5-3 1 0 0,3 3 93 0 0,0 0 236 0 0</inkml:trace>
  <inkml:trace contextRef="#ctx0" brushRef="#br0" timeOffset="963.73">68 25 100 0 0,'-10'-3'3743'0'0,"4"1"-2434"0"0,5-8-47 0 0,0 1 2205 0 0,1 9-3400 0 0,-1 0 1 0 0,1 0-1 0 0,0 0 0 0 0,0 0 1 0 0,0 0-1 0 0,-1 0 0 0 0,1 0 1 0 0,0 0-1 0 0,0 0 0 0 0,0 0 1 0 0,-1 0-1 0 0,1 0 0 0 0,0 0 1 0 0,0 0-1 0 0,0 0 1 0 0,-1 0-1 0 0,1 1 0 0 0,0-1 1 0 0,0 0-1 0 0,0 0 0 0 0,-1 0 1 0 0,1 0-1 0 0,0 0 0 0 0,0 0 1 0 0,0 1-1 0 0,0-1 0 0 0,-1 0 1 0 0,1 0-1 0 0,0 0 1 0 0,0 0-1 0 0,0 1 0 0 0,0-1 1 0 0,0 0-1 0 0,0 0 0 0 0,0 0 1 0 0,0 1-1 0 0,0-1 0 0 0,0 0 1 0 0,0 0-1 0 0,-1 0 0 0 0,1 1 1 0 0,-2 4 101 0 0,-1-1 1 0 0,1 1 0 0 0,-1 0-1 0 0,1-1 1 0 0,0 1-1 0 0,1 0 1 0 0,-1 1-1 0 0,1-1 1 0 0,0 0-1 0 0,0 7 1 0 0,1 4-139 0 0,0 0 0 0 0,4 18 0 0 0,-4-30 24 0 0,2 25 11 0 0,-2 0-1 0 0,-3 31 0 0 0,1-34-35 0 0,1 0 1 0 0,2 1-1 0 0,3 26 1 0 0,14 31-63 0 0,-11-56 39 0 0,7 52 0 0 0,-13-70 4 0 0,-1 1 1 0 0,0-1 0 0 0,-1 0-1 0 0,0 1 1 0 0,0-1 0 0 0,-1 0 0 0 0,-1 0-1 0 0,-6 18 1 0 0,6-20-5 0 0,0 1 0 0 0,0 0-1 0 0,-3 14 1 0 0,6-20-7 0 0,0 0-1 0 0,-1 0 1 0 0,1 0-1 0 0,1 0 1 0 0,-1 0 0 0 0,0 0-1 0 0,1 0 1 0 0,-1-1-1 0 0,1 1 1 0 0,0 0-1 0 0,0 0 1 0 0,0 0-1 0 0,0-1 1 0 0,0 1 0 0 0,3 2-1 0 0,6 7 0 0 0,-9-11 2 0 0,1 0-1 0 0,-1 1 1 0 0,1-1-1 0 0,-1 1 1 0 0,1 0-1 0 0,-1-1 1 0 0,0 1-1 0 0,0 0 1 0 0,0 0-1 0 0,0 0 1 0 0,0 0-1 0 0,0 0 1 0 0,-1 0-1 0 0,1 0 1 0 0,-1 0-1 0 0,1 0 1 0 0,-1 3-1 0 0,0-4-5 0 0,1-1-1 0 0,-1 0 1 0 0,0 0 0 0 0,0 1-1 0 0,0-1 1 0 0,1 0 0 0 0,-1 0-1 0 0,0 1 1 0 0,0-1-1 0 0,1 0 1 0 0,-1 0 0 0 0,0 0-1 0 0,0 0 1 0 0,1 0 0 0 0,-1 1-1 0 0,0-1 1 0 0,1 0 0 0 0,-1 0-1 0 0,0 0 1 0 0,1 0-1 0 0,-1 0 1 0 0,0 0 0 0 0,1 0-1 0 0,-1 0 1 0 0,0 0 0 0 0,1 0-1 0 0,-1 0 1 0 0,0 0 0 0 0,0 0-1 0 0,1 0 1 0 0,-1-1-1 0 0,0 1 1 0 0,1 0 0 0 0,-1 0-1 0 0,0 0 1 0 0,0 0 0 0 0,1 0-1 0 0,-1-1 1 0 0,0 1 0 0 0,1 0-1 0 0,11-6-339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4:18.9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180 440 28 0 0,'0'1'26'0'0,"-2"7"90"0"0,1-1 0 0 0,-1 0 0 0 0,-1 1-1 0 0,1-1 1 0 0,-1 0 0 0 0,-1 0 0 0 0,1 0 0 0 0,-1-1 0 0 0,-8 11 0 0 0,12-17-106 0 0,0 0 1 0 0,0 0 0 0 0,0 0-1 0 0,0 0 1 0 0,0 0 0 0 0,-1 0-1 0 0,1 0 1 0 0,0 0-1 0 0,0 0 1 0 0,0 0 0 0 0,0 0-1 0 0,0-1 1 0 0,-1 1 0 0 0,1 0-1 0 0,0 0 1 0 0,0 0-1 0 0,0 0 1 0 0,0 0 0 0 0,0 0-1 0 0,-1 0 1 0 0,1 0 0 0 0,0 0-1 0 0,0-1 1 0 0,0 1 0 0 0,0 0-1 0 0,0 0 1 0 0,0 0-1 0 0,0 0 1 0 0,0 0 0 0 0,0 0-1 0 0,0-1 1 0 0,0 1 0 0 0,-1 0-1 0 0,1 0 1 0 0,0 0-1 0 0,0 0 1 0 0,0 0 0 0 0,0-1-1 0 0,0 1 1 0 0,0 0 0 0 0,0 0-1 0 0,0 0 1 0 0,0 0 0 0 0,0-1-1 0 0,0 1 1 0 0,1 0-1 0 0,-1 0 1 0 0,0 0 0 0 0,0 0-1 0 0,0 0 1 0 0,0-1 0 0 0,0 1-1 0 0,0-20 495 0 0,3-24-20 0 0,9-88-181 0 0,-6 50-200 0 0,11-36 628 0 0,-2 24 1720 0 0,-15 92-2289 0 0,0 0 0 0 0,0 0-1 0 0,1 0 1 0 0,-1 0 0 0 0,-1 0 0 0 0,1 0 0 0 0,0 0-1 0 0,0 0 1 0 0,-1 0 0 0 0,0-1 0 0 0,1 2-132 0 0,0 1 0 0 0,0 0 0 0 0,0 0 0 0 0,0 0 0 0 0,0 0 0 0 0,0 0 0 0 0,-1 0 0 0 0,1-1-1 0 0,0 1 1 0 0,0 0 0 0 0,0 0 0 0 0,0 0 0 0 0,0 0 0 0 0,0 0 0 0 0,0 0 0 0 0,-1 0 0 0 0,1 0 0 0 0,0 0 0 0 0,0 0 0 0 0,0 0 0 0 0,0 0 0 0 0,0 0 0 0 0,-1 0 0 0 0,1 0 0 0 0,0 0 0 0 0,0 0 0 0 0,0 0 0 0 0,0 0 0 0 0,-1 0-1 0 0,1 0 1 0 0,0 0 0 0 0,0 0 0 0 0,0 0 0 0 0,0 0 0 0 0,0 0 0 0 0,-1 0 0 0 0,1 0 0 0 0,0 0 0 0 0,0 0 0 0 0,-9 11 709 0 0,6-5-606 0 0,0 0 1 0 0,0 1-1 0 0,1-1 1 0 0,0 1-1 0 0,0-1 1 0 0,1 1-1 0 0,-2 13 1 0 0,2 52 120 0 0,1-47-119 0 0,0 51 186 0 0,-16 119 0 0 0,-17-26-296 0 0,8-45 15 0 0,24-123-82 0 0,-2 31 421 0 0,3-32-369 0 0,0 0 1 0 0,0 1-1 0 0,-1-1 1 0 0,1 1-1 0 0,0-1 1 0 0,0 0-1 0 0,0 1 1 0 0,0-1-1 0 0,0 1 1 0 0,0-1-1 0 0,0 1 1 0 0,0-1-1 0 0,0 0 1 0 0,0 1-1 0 0,1-1 1 0 0,-1 1-1 0 0,0-1 1 0 0,0 0-1 0 0,0 1 1 0 0,0-1-1 0 0,1 0 1 0 0,-1 1-1 0 0,0-1 1 0 0,0 0-1 0 0,1 1 1 0 0,-1-1-1 0 0,0 0 1 0 0,0 1-1 0 0,1-1 1 0 0,-1 0-1 0 0,0 0 1 0 0,1 1-1 0 0,-1-1 1 0 0,1 0-1 0 0,-1 0 1 0 0,0 0-1 0 0,1 1 1 0 0,-1-1-1 0 0,1 0 1 0 0,-1 0-1 0 0,0 0 1 0 0,1 0-1 0 0,-1 0 1 0 0,1 0-1 0 0,-1 0 1 0 0,0 0-1 0 0,1 0 1 0 0,-1 0-1 0 0,1 0 1 0 0,-1 0-1 0 0,1 0 1 0 0,-1 0-1 0 0,0-1 1 0 0,1 1-1 0 0,-1 0 1 0 0,0 0-1 0 0,1 0 1 0 0,-1-1-1 0 0,1 1 1 0 0,-1 0-1 0 0,0 0 1 0 0,0-1-1 0 0,1 1 1 0 0,2-4-9 0 0,0 0 0 0 0,0 0 0 0 0,-1 0 0 0 0,1 0 0 0 0,-1-1 1 0 0,0 1-1 0 0,0-1 0 0 0,-1 1 0 0 0,0-1 0 0 0,1 1 0 0 0,0-7 0 0 0,-1 5 1 0 0,24-81 15 0 0,5-24-61 0 0,-19 60-3 0 0,5-70-1 0 0,-14 98 112 0 0,-2-1-1 0 0,-1 0 1 0 0,0 0-1 0 0,-2 0 1 0 0,-7-30 0 0 0,9 53-50 0 0,-3-22 342 0 0,4 23-346 0 0,-1-1 0 0 0,1 0 1 0 0,0 0-1 0 0,0 0 0 0 0,0 0 1 0 0,0 0-1 0 0,0 0 0 0 0,0 0 0 0 0,0 0 1 0 0,0 0-1 0 0,0 0 0 0 0,0 0 1 0 0,0 0-1 0 0,1 1 0 0 0,-1-1 0 0 0,0 0 1 0 0,1 0-1 0 0,-1 0 0 0 0,1-1 1 0 0,0 2-13 0 0,-1 0 1 0 0,1 0-1 0 0,-1 1 0 0 0,0-1 1 0 0,1 0-1 0 0,-1 0 1 0 0,0 0-1 0 0,1 0 1 0 0,-1 0-1 0 0,1 1 1 0 0,-1-1-1 0 0,0 0 1 0 0,1 0-1 0 0,-1 1 1 0 0,0-1-1 0 0,0 0 1 0 0,1 1-1 0 0,-1-1 0 0 0,0 0 1 0 0,0 1-1 0 0,1-1 1 0 0,-1 0-1 0 0,0 1 1 0 0,0-1-1 0 0,0 0 1 0 0,0 1-1 0 0,1-1 1 0 0,-1 1-1 0 0,0-1 1 0 0,0 0-1 0 0,0 1 1 0 0,0-1-1 0 0,0 1 0 0 0,0-1 1 0 0,0 0-1 0 0,0 1 1 0 0,0-1-1 0 0,-1 1 1 0 0,3 18 56 0 0,-4 28 152 0 0,-12 66 1 0 0,5-57-157 0 0,3-11-41 0 0,-6 37 55 0 0,4 0 0 0 0,2 119 0 0 0,6-196-93 0 0,5 44 71 0 0,-5-46-93 0 0,1 1 0 0 0,0-1 1 0 0,0 1-1 0 0,0-1 0 0 0,0 0 0 0 0,0 1 1 0 0,0-1-1 0 0,1 0 0 0 0,0 0 0 0 0,3 5 1 0 0,5-3-1545 0 0,-9-5 1081 0 0,0 0-1 0 0,0 0 0 0 0,0 0 1 0 0,0-1-1 0 0,0 1 0 0 0,0 0 1 0 0,0-1-1 0 0,0 1 0 0 0,0-1 1 0 0,-1 1-1 0 0,1-1 0 0 0,0 0 1 0 0,0 1-1 0 0,0-1 0 0 0,-1 0 1 0 0,1 0-1 0 0,0 1 0 0 0,-1-1 1 0 0,1 0-1 0 0,0-1 0 0 0,2-3-1134 0 0</inkml:trace>
  <inkml:trace contextRef="#ctx0" brushRef="#br0" timeOffset="1062.93">268 169 304 0 0,'1'0'1675'0'0,"10"-3"-337"0"0,-10 3-1264 0 0,0 0 0 0 0,-1-1 1 0 0,1 1-1 0 0,0 0 0 0 0,0 0 0 0 0,0-1 0 0 0,-1 1 1 0 0,1 0-1 0 0,0-1 0 0 0,-1 1 0 0 0,1-1 0 0 0,0 1 0 0 0,-1-1 1 0 0,1 1-1 0 0,0-1 0 0 0,-1 1 0 0 0,2-3 1885 0 0,1 0-1854 0 0,2-1 1074 0 0,-13 4-291 0 0,-36 9 1378 0 0,-57 20 0 0 0,90-24-2118 0 0,0 0 0 0 0,0 1 0 0 0,0 0 0 0 0,1 1 0 0 0,0 0 0 0 0,-18 16 0 0 0,19-14-112 0 0,1-1 0 0 0,1 1 0 0 0,-1 0 1 0 0,-6 12-1 0 0,13-20-35 0 0,0 1 0 0 0,0 0-1 0 0,0 0 1 0 0,0-1 0 0 0,0 1 0 0 0,0 0 0 0 0,0 0-1 0 0,1 0 1 0 0,-1 0 0 0 0,1 0 0 0 0,-1 0-1 0 0,1 0 1 0 0,0 0 0 0 0,0 0 0 0 0,0 0 0 0 0,0 1-1 0 0,0-1 1 0 0,0 0 0 0 0,1 0 0 0 0,-1 0 0 0 0,1 0-1 0 0,-1 0 1 0 0,1 0 0 0 0,0 0 0 0 0,0-1 0 0 0,-1 1-1 0 0,2 0 1 0 0,-1 0 0 0 0,0 0 0 0 0,0-1 0 0 0,0 1-1 0 0,1-1 1 0 0,-1 1 0 0 0,1-1 0 0 0,-1 0 0 0 0,1 1-1 0 0,0-1 1 0 0,-1 0 0 0 0,5 2 0 0 0,6 3 6 0 0,1 0-1 0 0,0-1 1 0 0,0-1 0 0 0,26 6 0 0 0,-19-5-18 0 0,-13-3 13 0 0,9 1-1 0 0,-1 2-1 0 0,0 0 1 0 0,0 1-1 0 0,21 11 1 0 0,-32-16 1 0 0,-1 1 1 0 0,0 0-1 0 0,0 1 1 0 0,0-1-1 0 0,-1 0 1 0 0,1 1-1 0 0,0-1 1 0 0,-1 1-1 0 0,1 0 0 0 0,-1 0 1 0 0,0 0-1 0 0,0 0 1 0 0,0 1-1 0 0,-1-1 1 0 0,1 0-1 0 0,-1 1 0 0 0,0-1 1 0 0,0 1-1 0 0,0-1 1 0 0,0 1-1 0 0,0 0 1 0 0,-1-1-1 0 0,0 1 0 0 0,0 0 1 0 0,0 5-1 0 0,-6 26 148 0 0,-1 1 0 0 0,-1-1 0 0 0,-2 0-1 0 0,-28 64 1 0 0,32-87-132 0 0,0 1 1 0 0,0-1-1 0 0,-1-1 0 0 0,-1 1 0 0 0,0-1 1 0 0,-1 0-1 0 0,-12 11 0 0 0,21-21-91 0 0,-1 0 0 0 0,0 0 0 0 0,0 0 0 0 0,1-1 1 0 0,-1 1-1 0 0,0 0 0 0 0,0-1 0 0 0,0 1 0 0 0,0-1 0 0 0,1 1 0 0 0,-1-1 0 0 0,0 1 0 0 0,0-1 0 0 0,0 0 0 0 0,0 0 1 0 0,0 1-1 0 0,0-1 0 0 0,0 0 0 0 0,0 0 0 0 0,-1 0 0 0 0,1 0 0 0 0,0 0 0 0 0,0 0 0 0 0,0 0 0 0 0,0 0 0 0 0,0 0 1 0 0,0-1-1 0 0,-1 0 0 0 0,-1-1-374 0 0,1 1 0 0 0,0-1 0 0 0,1-1 0 0 0,-1 1 0 0 0,0 0 0 0 0,1 0 0 0 0,-1-1 0 0 0,-1-4 1 0 0,-11-14-1665 0 0,-11-5-2476 0 0,7 13 2793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09T18:46:15.1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2137 120 0 0,'-1'-1'72'0'0,"1"1"-1"0"0,0 0 1 0 0,0 0-1 0 0,-1 0 1 0 0,1 0 0 0 0,0 0-1 0 0,0 0 1 0 0,-1 0 0 0 0,1 0-1 0 0,0 0 1 0 0,-1 0-1 0 0,1 0 1 0 0,0 1 0 0 0,0-1-1 0 0,-1 0 1 0 0,1 0 0 0 0,0 0-1 0 0,0 0 1 0 0,-1 0-1 0 0,1 0 1 0 0,0 1 0 0 0,0-1-1 0 0,0 0 1 0 0,-1 0 0 0 0,1 0-1 0 0,0 0 1 0 0,0 1-1 0 0,0-1 1 0 0,0 0 0 0 0,-1 0-1 0 0,1 1 1 0 0,0-1-1 0 0,0 0 1 0 0,0 0 0 0 0,0 1-1 0 0,0-1 1 0 0,0 0 0 0 0,0 0-1 0 0,0 1 1 0 0,0-1-1 0 0,0 0 1 0 0,0 0 0 0 0,0 1-1 0 0,0-1 1 0 0,0 0 0 0 0,0 1-1 0 0,0-1 1 0 0,0 0-1 0 0,0 1 1 0 0,0-1 21 0 0,0 1 0 0 0,0 0 0 0 0,0 0 0 0 0,0-1 0 0 0,0 1 1 0 0,0 0-1 0 0,1 0 0 0 0,-1-1 0 0 0,0 1 0 0 0,0 0 0 0 0,1-1 0 0 0,-1 1 0 0 0,0 0 0 0 0,1-1 0 0 0,-1 1 1 0 0,1 0-1 0 0,-1-1 0 0 0,1 1 0 0 0,-1-1 0 0 0,1 1 0 0 0,-1-1 0 0 0,1 1 0 0 0,-1-1 0 0 0,1 1 0 0 0,0-1 1 0 0,-1 0-1 0 0,1 1 0 0 0,0-1 0 0 0,-1 0 0 0 0,1 0 0 0 0,0 1 0 0 0,0-1 0 0 0,-1 0 0 0 0,1 0 0 0 0,1 0 0 0 0,32-3 756 0 0,-29 3-764 0 0,7-2 28 0 0,0 1-1 0 0,1 1 1 0 0,13 1-1 0 0,-15 0 68 0 0,0 0 1 0 0,0-1-1 0 0,0-1 0 0 0,16-2 1 0 0,-10 0 216 0 0,2 1 0 0 0,30 0 0 0 0,13-1 322 0 0,30-2-68 0 0,-70 5-615 0 0,0-1-1 0 0,0-1 1 0 0,0 0-1 0 0,0-2 1 0 0,22-7-1 0 0,-13 2-33 0 0,-19 6-3 0 0,0-1 1 0 0,-1 1 0 0 0,1-2 0 0 0,-1 0 0 0 0,0 0-1 0 0,-1-1 1 0 0,1 0 0 0 0,-1 0 0 0 0,14-13 0 0 0,3-7 158 0 0,-20 20 73 0 0,0 0-1 0 0,0 0 1 0 0,-1-1 0 0 0,0 0 0 0 0,0 0-1 0 0,0 0 1 0 0,-1-1 0 0 0,0 0 0 0 0,4-11-1 0 0,61-173 133 0 0,-61 168-361 0 0,-2-1 1 0 0,-1 1-1 0 0,5-39 0 0 0,-5 21 1 0 0,27-199 10 0 0,-31 218 1 0 0,0-1 0 0 0,-2 0-1 0 0,-4-42 1 0 0,1 39 1 0 0,2-1 0 0 0,3-40 0 0 0,-1 55-15 0 0,0 0 0 0 0,0 0-1 0 0,-1 0 1 0 0,-1 0 0 0 0,0 0 0 0 0,0 0 0 0 0,-2 0 0 0 0,-5-20 0 0 0,5 22 0 0 0,0-1 0 0 0,1 1 0 0 0,1-1 0 0 0,0 0 0 0 0,0 1 0 0 0,1-1 0 0 0,1 0 0 0 0,0 1 0 0 0,0-1 0 0 0,4-12 0 0 0,-2 3 19 0 0,2-35 0 0 0,-7 12 3 0 0,1 29-13 0 0,0-1-1 0 0,3-25 0 0 0,-1 16-15 0 0,0 0-1 0 0,-6-49 1 0 0,0-5 151 0 0,1 31-125 0 0,2 38-18 0 0,1 1 0 0 0,0-1 0 0 0,1 1-1 0 0,0-1 1 0 0,2-16 0 0 0,3-1 12 0 0,-2 0 0 0 0,-1-42-1 0 0,4 43 32 0 0,0-2-57 0 0,-6 28 6 0 0,-13-7-1474 0 0,11 7 511 0 0,0 0 0 0 0,-1 0-1 0 0,1 0 1 0 0,0 1 0 0 0,0-1-1 0 0,-1 0 1 0 0,1 1 0 0 0,0 0-1 0 0,0-1 1 0 0,0 1 0 0 0,-4 2-1 0 0,0 1-669 0 0</inkml:trace>
  <inkml:trace contextRef="#ctx0" brushRef="#br0" timeOffset="2026.49">80 1048 140 0 0,'-17'-8'1553'0'0,"10"5"-584"0"0,8 2 421 0 0,2 2-517 0 0,-9 0 59 0 0,5-1-832 0 0,-24 10 204 0 0,10-4 1741 0 0,26-7-1526 0 0,26 1-162 0 0,75 3 1699 0 0,-96-1-1967 0 0,-1 1 0 0 0,28 8 0 0 0,-30-7-36 0 0,1-2 0 0 0,-1 0 0 0 0,0 0 0 0 0,0-1 0 0 0,21-2 0 0 0,-15 1 163 0 0,36 4-1 0 0,-33-2-63 0 0,-1-1 0 0 0,28-1 0 0 0,-15-1-129 0 0,0 3 7 0 0,-25-1-25 0 0,0 0 0 0 0,0-1 0 0 0,1 0 0 0 0,9-2 0 0 0,3-2-22 0 0,-9 2 14 0 0,0-1 0 0 0,18 1 0 0 0,-3 6 11 0 0,-25-3-6 0 0,1-1 0 0 0,0 1 0 0 0,0 0 0 0 0,-1-1-1 0 0,1 0 1 0 0,0 0 0 0 0,0 0 0 0 0,0 0 0 0 0,4-1 0 0 0,17-2 72 0 0,-21 3-9 0 0,0 0 1 0 0,-1 0-1 0 0,1-1 0 0 0,0 1 0 0 0,0-1 1 0 0,4-2-1 0 0,36-15 36 0 0,-43 18-105 0 0,-1 0-4 0 0,-13 6-1558 0 0,-9 4-7566 0 0,18-8 7561 0 0</inkml:trace>
  <inkml:trace contextRef="#ctx0" brushRef="#br0" timeOffset="5011.39">974 102 44 0 0,'10'50'1075'0'0,"-8"-40"-983"0"0,-1-8-63 0 0,0 1 0 0 0,0-1 0 0 0,0 1 0 0 0,-1-1 0 0 0,1 1 0 0 0,-1-1 0 0 0,1 1 0 0 0,-1 0-1 0 0,0-1 1 0 0,0 1 0 0 0,-1 3 0 0 0,1-5-28 0 0,0-1 1 0 0,0 0-1 0 0,0 0 0 0 0,0 0 1 0 0,-1 0-1 0 0,1 0 0 0 0,0 0 1 0 0,0 0-1 0 0,0 0 0 0 0,0 0 1 0 0,0 0-1 0 0,0 0 0 0 0,0 0 1 0 0,0 0-1 0 0,-1 0 0 0 0,1 0 1 0 0,0 0-1 0 0,0 1 0 0 0,0-1 1 0 0,0 0-1 0 0,0 0 0 0 0,0 0 0 0 0,0 0 1 0 0,0-1-1 0 0,-1 1 0 0 0,1 0 1 0 0,0 0-1 0 0,0 0 0 0 0,0 0 1 0 0,0 0-1 0 0,0 0 0 0 0,0 0 1 0 0,0 0-1 0 0,0 0 0 0 0,-1 0 1 0 0,1 0-1 0 0,0 0 0 0 0,0 0 1 0 0,0 0-1 0 0,0 0 0 0 0,0 0 1 0 0,0 0-1 0 0,0-1 0 0 0,0 1 0 0 0,0 0 1 0 0,0 0-1 0 0,0 0 0 0 0,-3-8 28 0 0,1-8-10 0 0,-2-155 2176 0 0,2 193-1113 0 0,1-9-1000 0 0,0-1 0 0 0,1 0 0 0 0,0 1 0 0 0,3 19 0 0 0,1-12-9 0 0,-6-17-98 0 0,-5-12-463 0 0,6 8 251 0 0,1-1 1 0 0,0 1-1 0 0,-1 0 1 0 0,1-1-1 0 0,0 1 1 0 0,0 0-1 0 0,-1-1 1 0 0,1 1-1 0 0,0 0 0 0 0,1-1 1 0 0,-1 1-1 0 0,0-2 1 0 0,2-1-737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10T00:33:42.6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1064 396 0 0,'-2'-3'610'0'0,"2"3"-505"0"0,-1 0 0 0 0,1-1 0 0 0,0 1 0 0 0,-1 0 0 0 0,1 0-1 0 0,0-1 1 0 0,0 1 0 0 0,-1 0 0 0 0,1-1 0 0 0,0 1 0 0 0,0 0-1 0 0,0-1 1 0 0,-1 1 0 0 0,1-1 0 0 0,0 1 0 0 0,0 0 0 0 0,0-5 3557 0 0,8 4-1792 0 0,7-2-1771 0 0,21-9-31 0 0,24 6-106 0 0,-23 2 57 0 0,-22 3 26 0 0,-10 1 1 0 0,0 0 0 0 0,-1 0-1 0 0,1-1 1 0 0,0 0 0 0 0,-1 0 0 0 0,1 0-1 0 0,0 0 1 0 0,-1-1 0 0 0,1 0 0 0 0,7-4-1 0 0,-9 3 448 0 0,-1 2-422 0 0,-1-1-1 0 0,0 1 1 0 0,1 0 0 0 0,-1-1-1 0 0,0 1 1 0 0,0-1-1 0 0,0 1 1 0 0,0-1-1 0 0,0 1 1 0 0,0-1-1 0 0,0 0 1 0 0,-1 1-1 0 0,1-1 1 0 0,0 0-1 0 0,-1 0 1 0 0,0 0-1 0 0,1 1 1 0 0,-1-1 0 0 0,0 0-1 0 0,0 0 1 0 0,0 0-1 0 0,0 0 1 0 0,0 0-1 0 0,-1-1 1 0 0,5-23 540 0 0,-3 23-525 0 0,0-1 0 0 0,-1 1 0 0 0,1-1 1 0 0,-1 1-1 0 0,1-1 0 0 0,-1 1 0 0 0,0-1 0 0 0,-1-4 0 0 0,-1 2-26 0 0,1 1-1 0 0,1-1 1 0 0,-1 0-1 0 0,1 0 1 0 0,0 0-1 0 0,0 1 1 0 0,0-1-1 0 0,1 0 1 0 0,0 0-1 0 0,0 1 1 0 0,1-1-1 0 0,-1 0 1 0 0,1 1-1 0 0,0-1 0 0 0,4-5 1 0 0,-3 4 6 0 0,0 0 1 0 0,-1 0-1 0 0,1-1 0 0 0,-2 1 1 0 0,1-1-1 0 0,-1 0 0 0 0,1-14 1 0 0,-2-3 205 0 0,-4-28 0 0 0,0-12-146 0 0,4 22-114 0 0,2-1 0 0 0,12-71 0 0 0,-14 110-2 0 0,1 1 0 0 0,-1-1 0 0 0,0 1 1 0 0,-1 0-1 0 0,1-1 0 0 0,-1 1 1 0 0,0-1-1 0 0,0 1 0 0 0,-3-6 0 0 0,3 5-18 0 0,-1-1 0 0 0,1 0 0 0 0,-1 0 0 0 0,1-10 0 0 0,1-1 23 0 0,-1 0-1 0 0,-4-25 0 0 0,2 24-14 0 0,1 1 1 0 0,1-1-1 0 0,2-22 0 0 0,-1 10 0 0 0,-13-9 50 0 0,10 33-21 0 0,1 0 4 0 0,1-1-6 0 0,1 7-26 0 0,-2-9-1365 0 0,1 8 488 0 0,0-1 1 0 0,0 0-1 0 0,1 1 1 0 0,-1-1 0 0 0,1 0-1 0 0,-1 1 1 0 0,1-1 0 0 0,-1 0-1 0 0,1 0 1 0 0,0-2-1 0 0,-1 0-397 0 0,0 0-691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10T00:33:51.9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275 237 16 0 0,'19'-47'1097'0'0,"-11"32"-899"0"0,1-1 0 0 0,13-16 0 0 0,-21 31-183 0 0,2-2 39 0 0,-1 0 0 0 0,1 0 0 0 0,-1-1 1 0 0,0 1-1 0 0,0-1 0 0 0,0 1 0 0 0,-1-1 1 0 0,1 0-1 0 0,-1 0 0 0 0,2-6 0 0 0,-3 9-41 0 0,-1 0 0 0 0,1 0 0 0 0,0 0 0 0 0,0 1 0 0 0,0-1 0 0 0,0 0 0 0 0,0 0-1 0 0,0 0 1 0 0,0 0 0 0 0,0 0 0 0 0,0 1 0 0 0,0-1 0 0 0,0 0 0 0 0,1 0 0 0 0,-1 0 0 0 0,0 1 0 0 0,1-1-1 0 0,-1 0 1 0 0,0 0 0 0 0,1 1 0 0 0,-1-1 0 0 0,1 0 0 0 0,-1 0 0 0 0,1 1 0 0 0,0-1 0 0 0,-1 1 0 0 0,1-1 0 0 0,0 1-1 0 0,-1-1 1 0 0,1 1 0 0 0,0-1 0 0 0,0 1 0 0 0,-1-1 0 0 0,1 1 0 0 0,0 0 0 0 0,0-1 0 0 0,0 1 0 0 0,-1 0-1 0 0,1 0 1 0 0,0 0 0 0 0,0 0 0 0 0,0 0 0 0 0,0 0 0 0 0,0 0 0 0 0,-1 0 0 0 0,1 0 0 0 0,1 0 0 0 0,11 5 1004 0 0,0-1 312 0 0,-8-5 1403 0 0,-6-4 819 0 0,-12-5-1468 0 0,-12-3-1426 0 0,25 12-591 0 0,-7-1-24 0 0,0-1-1 0 0,-1 1 0 0 0,1 0 0 0 0,0 1 1 0 0,0 0-1 0 0,-1 0 0 0 0,1 1 0 0 0,-1-1 1 0 0,1 2-1 0 0,0-1 0 0 0,-1 1 0 0 0,1 0 1 0 0,0 0-1 0 0,-12 4 0 0 0,-4 3-24 0 0,1 0 0 0 0,0 1 1 0 0,-25 15-1 0 0,30-15-7 0 0,0 1 0 0 0,-16 14 0 0 0,28-21-10 0 0,0 1 1 0 0,1 0-1 0 0,0 0 0 0 0,0 0 0 0 0,0 1 0 0 0,1-1 0 0 0,-1 1 1 0 0,1 0-1 0 0,0 0 0 0 0,0 0 0 0 0,-3 8 0 0 0,6-10 2 0 0,-1-1 0 0 0,1 0 0 0 0,0 0-1 0 0,0 0 1 0 0,0 0 0 0 0,1 0-1 0 0,-1 0 1 0 0,0 0 0 0 0,1 0-1 0 0,-1 0 1 0 0,1 0 0 0 0,0 0 0 0 0,0 0-1 0 0,-1-1 1 0 0,1 1 0 0 0,1 0-1 0 0,-1 0 1 0 0,0-1 0 0 0,0 1 0 0 0,0 0-1 0 0,1-1 1 0 0,-1 0 0 0 0,1 1-1 0 0,-1-1 1 0 0,1 0 0 0 0,0 0 0 0 0,0 1-1 0 0,-1-1 1 0 0,5 1 0 0 0,3 3 7 0 0,1-1 1 0 0,0 1-1 0 0,0-2 1 0 0,13 4-1 0 0,-1-2-5 0 0,0-1 0 0 0,0-1 0 0 0,0-1 0 0 0,0-1 0 0 0,29-3 1 0 0,-37 1-2 0 0,-1 0 1 0 0,1-2 0 0 0,-1 1 0 0 0,0-2-1 0 0,0 0 1 0 0,0 0 0 0 0,-1-1 0 0 0,1-1-1 0 0,22-13 1 0 0,-32 17 11 0 0,0 0 0 0 0,0-1 1 0 0,-1 1-1 0 0,1 0 0 0 0,0-1 0 0 0,-1 1 0 0 0,1-1 0 0 0,-1 0 1 0 0,0 0-1 0 0,0 0 0 0 0,0 0 0 0 0,-1 0 0 0 0,1 0 0 0 0,-1-1 1 0 0,0 1-1 0 0,1-1 0 0 0,-1 1 0 0 0,-1-1 0 0 0,1 1 0 0 0,0-1 1 0 0,-1 1-1 0 0,0-1 0 0 0,0 1 0 0 0,0-1 0 0 0,-1-4 0 0 0,0 2 38 0 0,-1 0-1 0 0,0-1 1 0 0,0 1 0 0 0,-1 0-1 0 0,0 1 1 0 0,0-1-1 0 0,0 0 1 0 0,-1 1-1 0 0,0-1 1 0 0,0 1-1 0 0,0 0 1 0 0,0 1 0 0 0,-6-6-1 0 0,-25-17-189 0 0,28 23 267 0 0,-1-1 1 0 0,1 2 0 0 0,0-1-1 0 0,-1 1 1 0 0,0 0-1 0 0,-10-3 1 0 0,15 6-195 0 0,-1-1 0 0 0,0 1 0 0 0,1-1 0 0 0,-1 1 0 0 0,1 0 0 0 0,-1 0 0 0 0,1 1-1 0 0,-1-1 1 0 0,1 1 0 0 0,-1-1 0 0 0,1 1 0 0 0,-6 2 0 0 0,6-1-257 0 0,0 0-1 0 0,0 0 0 0 0,0 0 1 0 0,0 0-1 0 0,1 0 0 0 0,-1 0 1 0 0,1 1-1 0 0,-1 0 0 0 0,1-1 1 0 0,0 1-1 0 0,0 0 1 0 0,0 0-1 0 0,0 0 0 0 0,-2 6 1 0 0,1-3-1056 0 0,1 1-1 0 0,-1-1 1 0 0,2 1 0 0 0,-1-1 0 0 0,1 1 0 0 0,-1 7 0 0 0,1 0-283 0 0</inkml:trace>
  <inkml:trace contextRef="#ctx0" brushRef="#br0" timeOffset="791.56">420 464 348 0 0,'-10'-29'2260'0'0,"9"22"-1554"0"0,-2-1-1 0 0,1 1 1 0 0,-6-12-1 0 0,7 17-451 0 0,0 1 0 0 0,0-1 0 0 0,0 1 1 0 0,0-1-1 0 0,-1 1 0 0 0,1-1 0 0 0,0 1 0 0 0,-1 0 1 0 0,1 0-1 0 0,-1-1 0 0 0,-2 0 0 0 0,-3-1 649 0 0,0 0 0 0 0,0 0 0 0 0,0 1 0 0 0,0 0 0 0 0,-10-2 0 0 0,8 3-608 0 0,-1 0 1 0 0,0 1-1 0 0,-17 2 0 0 0,5 0-215 0 0,-1 1 0 0 0,1 1 0 0 0,-1 1 0 0 0,1 1-1 0 0,1 2 1 0 0,-36 15 0 0 0,52-20-72 0 0,-1 0 1 0 0,1 1-1 0 0,0 0 0 0 0,-1 0 0 0 0,2 0 0 0 0,-1 1 1 0 0,0 0-1 0 0,1 0 0 0 0,0 0 0 0 0,0 0 1 0 0,1 0-1 0 0,-1 1 0 0 0,1 0 0 0 0,0-1 0 0 0,1 1 1 0 0,-1 0-1 0 0,1 1 0 0 0,0-1 0 0 0,1 0 1 0 0,0 1-1 0 0,0-1 0 0 0,0 1 0 0 0,1-1 0 0 0,-1 1 1 0 0,2-1-1 0 0,0 9 0 0 0,0-7 4 0 0,0 0-1 0 0,0-1 1 0 0,1 1 0 0 0,0 0-1 0 0,1-1 1 0 0,-1 0 0 0 0,2 0-1 0 0,-1 0 1 0 0,1 0-1 0 0,-1 0 1 0 0,2-1 0 0 0,-1 1-1 0 0,1-1 1 0 0,0 0 0 0 0,0-1-1 0 0,1 1 1 0 0,0-1 0 0 0,0 0-1 0 0,0 0 1 0 0,0-1-1 0 0,14 7 1 0 0,-6-6 22 0 0,0 0 0 0 0,1 0-1 0 0,-1-2 1 0 0,1 1 0 0 0,0-2-1 0 0,0 0 1 0 0,26-1 0 0 0,-24-1 125 0 0,0-2 1 0 0,0 0-1 0 0,0 0 0 0 0,0-2 1 0 0,0 0-1 0 0,0-1 1 0 0,-1-1-1 0 0,0 0 0 0 0,0-1 1 0 0,28-18-1 0 0,-39 22-24 0 0,0-1-1 0 0,0 0 1 0 0,0 0-1 0 0,0 0 1 0 0,-1-1-1 0 0,0 0 1 0 0,0 0 0 0 0,0 0-1 0 0,0 0 1 0 0,-1-1-1 0 0,0 1 1 0 0,0-1-1 0 0,0 0 1 0 0,-1 0-1 0 0,0 0 1 0 0,0 0 0 0 0,0 0-1 0 0,1-13 1 0 0,-3 11-54 0 0,0 0-1 0 0,0 0 1 0 0,-1 1 0 0 0,0-1 0 0 0,0 0-1 0 0,-1 0 1 0 0,0 1 0 0 0,-1-1 0 0 0,1 1-1 0 0,-1 0 1 0 0,-1 0 0 0 0,1 0 0 0 0,-1 0-1 0 0,0 0 1 0 0,-7-7 0 0 0,6 8-51 0 0,-1 0 0 0 0,0 0 0 0 0,0 1 0 0 0,0-1 0 0 0,0 2 0 0 0,-1-1 0 0 0,0 1 0 0 0,0 0 0 0 0,0 0 0 0 0,-1 0 0 0 0,1 1 0 0 0,-1 1 0 0 0,0-1 0 0 0,0 1 0 0 0,1 0 0 0 0,-2 1 0 0 0,-9-1 0 0 0,-7 1-743 0 0,1 2 1 0 0,-1 0-1 0 0,1 1 0 0 0,-37 9 0 0 0,38-1-4051 0 0,23-10 4466 0 0,-1 1 0 0 0,1-1 0 0 0,-1 0 0 0 0,1 1 0 0 0,-1-1 0 0 0,1 0 0 0 0,-1 1 0 0 0,1-1 0 0 0,0 1 0 0 0,-1-1 0 0 0,1 0 0 0 0,0 1 0 0 0,-1-1 0 0 0,1 1 0 0 0,0-1 0 0 0,0 1 0 0 0,-1-1-1 0 0,1 1 1 0 0,0 0 0 0 0,0-1 0 0 0,0 1 0 0 0,0-1 0 0 0,0 1 0 0 0,0-1 0 0 0,0 1 0 0 0,0-1 0 0 0,0 1 0 0 0,0 0 0 0 0,0-1 0 0 0,0 1 0 0 0,0-1 0 0 0,0 1 0 0 0,0-1 0 0 0,1 1 0 0 0,-1-1 0 0 0,0 1 0 0 0,0-1 0 0 0,1 1 0 0 0,0 0 0 0 0,3 5-1465 0 0</inkml:trace>
  <inkml:trace contextRef="#ctx0" brushRef="#br0" timeOffset="1649.6">625 30 268 0 0,'-12'3'1383'0'0,"-6"-1"-89"0"0,5-1 499 0 0,5-1 370 0 0,25-4 1519 0 0,6 0-1603 0 0,8 2-811 0 0,49-8 0 0 0,-54 6-1214 0 0,0 0 0 0 0,51 1-1 0 0,-70 3-49 0 0,-1 1 0 0 0,0 0-1 0 0,0 0 1 0 0,0 1 0 0 0,0-1-1 0 0,0 1 1 0 0,0 1-1 0 0,0-1 1 0 0,-1 1 0 0 0,1 0-1 0 0,-1 0 1 0 0,7 5 0 0 0,-9-5 1 0 0,-1-1 1 0 0,0 0 0 0 0,1 1 0 0 0,-1-1-1 0 0,0 1 1 0 0,0 0 0 0 0,0 0 0 0 0,0 0-1 0 0,-1 0 1 0 0,1 0 0 0 0,-1 0 0 0 0,0 0-1 0 0,0 1 1 0 0,0-1 0 0 0,0 0 0 0 0,-1 1-1 0 0,1-1 1 0 0,-1 0 0 0 0,0 1 0 0 0,0-1-1 0 0,0 1 1 0 0,0-1 0 0 0,-2 6 0 0 0,-15 58 175 0 0,-19 31 487 0 0,3-10 154 0 0,26-65-722 0 0,2 0-1 0 0,0 0 1 0 0,2 0-1 0 0,1 0 0 0 0,0 1 1 0 0,2-1-1 0 0,0 1 1 0 0,2-1-1 0 0,1 1 1 0 0,0-1-1 0 0,2 0 1 0 0,8 23-1 0 0,-8-29-78 0 0,-5-14-15 0 0,0 0 0 0 0,1 0 0 0 0,0 0 0 0 0,0 0 0 0 0,0-1 0 0 0,0 1 0 0 0,0 0 0 0 0,1 0 0 0 0,-1-1 0 0 0,1 1 0 0 0,0-1 0 0 0,-1 1 0 0 0,5 3 0 0 0,-6-6-9 0 0,0 0 0 0 0,0 0 0 0 0,1 0 1 0 0,-1 0-1 0 0,0 0 0 0 0,0 0 0 0 0,0 0 0 0 0,1 0 1 0 0,-1 0-1 0 0,0 0 0 0 0,0 1 0 0 0,1-1 0 0 0,-1 0 1 0 0,0 0-1 0 0,0 0 0 0 0,0-1 0 0 0,1 1 1 0 0,-1 0-1 0 0,0 0 0 0 0,0 0 0 0 0,1 0 0 0 0,-1 0 1 0 0,0 0-1 0 0,0 0 0 0 0,0 0 0 0 0,0 0 0 0 0,1 0 1 0 0,-1 0-1 0 0,0-1 0 0 0,0 1 0 0 0,0 0 1 0 0,0 0-1 0 0,1 0 0 0 0,-1 0 0 0 0,0-1 0 0 0,0 1 1 0 0,0 0-1 0 0,5-12-413 0 0,0-12-644 0 0,-5 11-943 0 0,-1 1 0 0 0,0-1 1 0 0,-1 0-1 0 0,0 0 1 0 0,-6-15-1 0 0,5 17 273 0 0,-1-6-272 0 0</inkml:trace>
  <inkml:trace contextRef="#ctx0" brushRef="#br0" timeOffset="1988.88">644 344 608 0 0,'-1'0'146'0'0,"0"-1"0"0"0,1 1 1 0 0,-1 0-1 0 0,1-1 0 0 0,-1 1 0 0 0,1-1 0 0 0,-1 1 0 0 0,1-1 0 0 0,-1 0 1 0 0,1 1-1 0 0,0-1 0 0 0,-1 1 0 0 0,1-1 0 0 0,0 0 0 0 0,-1 1 1 0 0,1-1-1 0 0,0 0 0 0 0,0 1 0 0 0,-1-1 0 0 0,1 0 0 0 0,0 1 1 0 0,0-1-1 0 0,0 0 0 0 0,0 0 0 0 0,0 1 0 0 0,0-1 0 0 0,0 0 0 0 0,0 1 1 0 0,1-1-1 0 0,-1 0 0 0 0,0 0 0 0 0,0 1 0 0 0,1-1 0 0 0,-1 1 1 0 0,1-2-1 0 0,0 1 146 0 0,0 0-1 0 0,0 1 1 0 0,0-1 0 0 0,0 1 0 0 0,0-1 0 0 0,1 1 0 0 0,-1-1-1 0 0,0 1 1 0 0,0 0 0 0 0,0-1 0 0 0,1 1 0 0 0,-1 0 0 0 0,0 0 0 0 0,0 0-1 0 0,1 0 1 0 0,-1 0 0 0 0,0 0 0 0 0,0 1 0 0 0,1-1 0 0 0,1 1-1 0 0,8 1 161 0 0,0 0-1 0 0,1-1 0 0 0,-1 0 1 0 0,1 0-1 0 0,-1-1 0 0 0,14-2 0 0 0,68-16 3 0 0,-69 12-714 0 0,0 1-1 0 0,1 2 0 0 0,27-2 1 0 0,-29 2-4025 0 0,-3 0-3246 0 0,-18 5 5662 0 0</inkml:trace>
  <inkml:trace contextRef="#ctx0" brushRef="#br0" timeOffset="2475.17">1277 705 464 0 0,'-5'1'4303'0'0,"5"-1"-4208"0"0,0 1 1 0 0,0-1 0 0 0,0 0-1 0 0,0 0 1 0 0,0 0-1 0 0,0 0 1 0 0,0 0 0 0 0,0 0-1 0 0,0 0 1 0 0,0 1 0 0 0,1-1-1 0 0,5 7 2439 0 0,4 5-769 0 0,-10-11-1678 0 0,1-1 0 0 0,-1 0 0 0 0,0 0 1 0 0,0 1-1 0 0,0-1 0 0 0,0 0 0 0 0,0 1 0 0 0,1-1 1 0 0,-1 0-1 0 0,0 1 0 0 0,0-1 0 0 0,0 0 0 0 0,0 1 0 0 0,0-1 1 0 0,0 0-1 0 0,0 1 0 0 0,0-1 0 0 0,0 0 0 0 0,0 1 1 0 0,-1-1-1 0 0,1 0 0 0 0,0 1 0 0 0,0-1 0 0 0,0 0 0 0 0,0 1 1 0 0,0-1-1 0 0,-1 0 0 0 0,1 0 0 0 0,0 1 0 0 0,0-1 1 0 0,0 0-1 0 0,-1 0 0 0 0,1 1 0 0 0,0-1 0 0 0,0 0 1 0 0,-1 0-1 0 0,1 1 0 0 0,-4 1 87 0 0,0 0 1 0 0,0-1-1 0 0,0 1 0 0 0,0-1 1 0 0,0 0-1 0 0,-1 0 1 0 0,-6 1-1 0 0,10-2-251 0 0,-1 0 0 0 0,1 1 0 0 0,0-1 0 0 0,-1 0-1 0 0,1 0 1 0 0,0 0 0 0 0,-1 0 0 0 0,1 0 0 0 0,0 0 0 0 0,-1-1 0 0 0,1 1 0 0 0,0 0-1 0 0,0-1 1 0 0,-1 1 0 0 0,1-1 0 0 0,0 1 0 0 0,0-1 0 0 0,-1 0 0 0 0,1 1 0 0 0,0-1-1 0 0,0 0 1 0 0,0 0 0 0 0,0 0 0 0 0,0 0 0 0 0,0 0 0 0 0,0 0 0 0 0,1 0 0 0 0,-2-2-1 0 0,2 1-471 0 0,0 0-1 0 0,0 1 0 0 0,1-1 0 0 0,-1 0 0 0 0,1 0 0 0 0,0 0 1 0 0,-1 1-1 0 0,1-1 0 0 0,0 0 0 0 0,0 1 0 0 0,0-1 0 0 0,0 1 1 0 0,1-1-1 0 0,-1 1 0 0 0,0 0 0 0 0,0-1 0 0 0,1 1 0 0 0,1-1 1 0 0,6-7-1105 0 0</inkml:trace>
  <inkml:trace contextRef="#ctx0" brushRef="#br0" timeOffset="3134.44">1631 108 380 0 0,'-22'-13'2574'0'0,"18"12"-2001"0"0,-1-1-1 0 0,1 1 0 0 0,0 0 1 0 0,0 0-1 0 0,-8-1 0 0 0,8 2-176 0 0,0 0-1 0 0,0 0 0 0 0,0 0 0 0 0,0 1 0 0 0,0-1 0 0 0,0 1 0 0 0,0 0 1 0 0,1 0-1 0 0,-1 1 0 0 0,-5 2 0 0 0,-23 18 1900 0 0,21-11-2101 0 0,0 1 0 0 0,0 1 0 0 0,1 0 0 0 0,1 0 0 0 0,1 1 0 0 0,0 0 0 0 0,0 1 0 0 0,1 0 0 0 0,1 0 0 0 0,1 0 0 0 0,-4 17 0 0 0,5-17-183 0 0,1-1-1 0 0,1 1 0 0 0,0 0 0 0 0,1 0 0 0 0,1 0 1 0 0,0-1-1 0 0,4 20 0 0 0,-2-25-6 0 0,0 0-1 0 0,1 0 0 0 0,0-1 1 0 0,1 1-1 0 0,0-1 1 0 0,0 0-1 0 0,1 0 1 0 0,0 0-1 0 0,1-1 0 0 0,-1 0 1 0 0,1 0-1 0 0,1 0 1 0 0,-1-1-1 0 0,1 0 1 0 0,0 0-1 0 0,1 0 1 0 0,-1-1-1 0 0,1 0 0 0 0,15 6 1 0 0,-15-7-2 0 0,0 0 1 0 0,1-1-1 0 0,0 0 1 0 0,-1 0-1 0 0,1-1 1 0 0,0 0-1 0 0,0-1 0 0 0,0 0 1 0 0,0 0-1 0 0,0-1 1 0 0,0 0-1 0 0,1-1 1 0 0,-1 0-1 0 0,0 0 0 0 0,-1-1 1 0 0,1 0-1 0 0,0-1 1 0 0,0 0-1 0 0,-1 0 1 0 0,9-5-1 0 0,-12 4 17 0 0,0 1-1 0 0,0-1 1 0 0,0-1-1 0 0,-1 1 1 0 0,0-1-1 0 0,1 0 1 0 0,-2 0 0 0 0,1 0-1 0 0,0 0 1 0 0,-1-1-1 0 0,0 0 1 0 0,-1 1-1 0 0,1-1 1 0 0,-1 0-1 0 0,0 0 1 0 0,-1 0 0 0 0,2-9-1 0 0,1-11 161 0 0,-1-1 0 0 0,-1-45 0 0 0,-2 69-175 0 0,1-18 22 0 0,-2 0 1 0 0,-1 0 0 0 0,0 0-1 0 0,-1 0 1 0 0,-12-38 0 0 0,12 52-24 0 0,1-1 0 0 0,-2 1 1 0 0,1 1-1 0 0,-1-1 0 0 0,0 0 1 0 0,0 1-1 0 0,-1 0 0 0 0,0 0 1 0 0,0 0-1 0 0,0 1 0 0 0,-1-1 1 0 0,0 1-1 0 0,0 1 0 0 0,0-1 1 0 0,0 1-1 0 0,-1 0 0 0 0,0 0 1 0 0,0 1-1 0 0,-11-4 1 0 0,8 4-66 0 0,0 1 1 0 0,0 0 0 0 0,0 1 0 0 0,0 0 0 0 0,0 0 0 0 0,0 1 0 0 0,0 0 0 0 0,0 1 0 0 0,-20 4 0 0 0,25-4-418 0 0,-1 1 0 0 0,0 0-1 0 0,0 0 1 0 0,0 1 0 0 0,1-1 0 0 0,0 1 0 0 0,-10 7 0 0 0,12-8-222 0 0,0 1 1 0 0,0 0-1 0 0,0-1 0 0 0,1 1 0 0 0,-1 0 0 0 0,1 1 0 0 0,0-1 1 0 0,0 0-1 0 0,0 1 0 0 0,0-1 0 0 0,1 1 0 0 0,0-1 1 0 0,-2 6-1 0 0,0 5-1090 0 0</inkml:trace>
  <inkml:trace contextRef="#ctx0" brushRef="#br0" timeOffset="3660.76">2141 184 656 0 0,'-2'-5'414'0'0,"-1"-1"0"0"0,0 1-1 0 0,0 0 1 0 0,0 1 0 0 0,-1-1 0 0 0,1 1 0 0 0,-1-1-1 0 0,0 1 1 0 0,-1 0 0 0 0,1 1 0 0 0,-1-1-1 0 0,1 1 1 0 0,-1-1 0 0 0,0 2 0 0 0,-1-1 0 0 0,1 0-1 0 0,0 1 1 0 0,-1 0 0 0 0,1 0 0 0 0,-1 1 0 0 0,1 0-1 0 0,-1 0 1 0 0,0 0 0 0 0,0 0 0 0 0,0 1-1 0 0,1 0 1 0 0,-1 0 0 0 0,-11 2 0 0 0,7 0-78 0 0,-1 0 0 0 0,1 0 0 0 0,0 1 0 0 0,0 0 0 0 0,-14 7 1 0 0,14-5-231 0 0,1 0 0 0 0,0 1 0 0 0,0 0 1 0 0,1 0-1 0 0,-1 0 0 0 0,2 1 0 0 0,-1 1 1 0 0,-12 15-1 0 0,14-15-112 0 0,1-1 0 0 0,0 1 0 0 0,1 0 0 0 0,0 0 1 0 0,0 1-1 0 0,1 0 0 0 0,0-1 0 0 0,0 1 0 0 0,1 0 0 0 0,-2 12 0 0 0,3-12 35 0 0,1 0 0 0 0,0 0 0 0 0,0 0 0 0 0,1 0-1 0 0,0 0 1 0 0,5 17 0 0 0,-2-13-30 0 0,1 0 1 0 0,0 0-1 0 0,1 0 1 0 0,1-1-1 0 0,0 0 0 0 0,0 0 1 0 0,1 0-1 0 0,1-1 0 0 0,0-1 1 0 0,0 1-1 0 0,1-2 0 0 0,0 1 1 0 0,1-1-1 0 0,21 13 0 0 0,-23-16 0 0 0,0-1 0 0 0,0 0-1 0 0,1-1 1 0 0,0 0-1 0 0,0-1 1 0 0,0 0-1 0 0,0 0 1 0 0,0-1 0 0 0,1-1-1 0 0,-1 1 1 0 0,1-2-1 0 0,-1 1 1 0 0,1-2 0 0 0,-1 1-1 0 0,1-1 1 0 0,-1-1-1 0 0,1 0 1 0 0,-1 0 0 0 0,0-1-1 0 0,11-5 1 0 0,-13 4 8 0 0,0 0 1 0 0,-1 0 0 0 0,0-1 0 0 0,1 1-1 0 0,-1-2 1 0 0,-1 1 0 0 0,1-1-1 0 0,-1 0 1 0 0,0-1 0 0 0,-1 1 0 0 0,8-11-1 0 0,-7 6-5 0 0,1 0-1 0 0,-2 0 0 0 0,0 0 0 0 0,0-1 1 0 0,-1 0-1 0 0,0 0 0 0 0,3-20 1 0 0,-5 19-1 0 0,0 1 0 0 0,-1 0 0 0 0,-1-1 0 0 0,0 1 0 0 0,0 0 0 0 0,-1-1 0 0 0,-1 1 0 0 0,0 0 1 0 0,-1-1-1 0 0,0 1 0 0 0,-1 1 0 0 0,0-1 0 0 0,-1 0 0 0 0,0 1 0 0 0,-1 0 0 0 0,0 0 0 0 0,-9-11 0 0 0,8 14 17 0 0,0 1-1 0 0,-1 0 0 0 0,1 1 0 0 0,-1 0 1 0 0,0 0-1 0 0,-1 1 0 0 0,0 0 0 0 0,1 0 1 0 0,-2 1-1 0 0,-11-5 0 0 0,13 7-196 0 0,0 0 1 0 0,0 0-1 0 0,0 0 0 0 0,0 1 0 0 0,0 0 0 0 0,0 0 0 0 0,0 1 0 0 0,0 0 1 0 0,0 1-1 0 0,0 0 0 0 0,0 0 0 0 0,0 1 0 0 0,-8 2 0 0 0,13-3-349 0 0,0 1 1 0 0,0-1-1 0 0,1 1 0 0 0,-1-1 0 0 0,1 1 0 0 0,-1 0 0 0 0,1 0 0 0 0,0 0 0 0 0,0 0 1 0 0,0 1-1 0 0,0-1 0 0 0,0 1 0 0 0,0-1 0 0 0,1 1 0 0 0,-1-1 0 0 0,1 1 1 0 0,0 0-1 0 0,0 0 0 0 0,0 0 0 0 0,0 0 0 0 0,-1 5 0 0 0,2 6-1162 0 0</inkml:trace>
  <inkml:trace contextRef="#ctx0" brushRef="#br0" timeOffset="4100.67">2637 266 208 0 0,'-14'-10'1275'0'0,"0"0"0"0"0,-1 2 0 0 0,0-1 0 0 0,-1 2 0 0 0,0 0 0 0 0,0 1 0 0 0,-1 0-1 0 0,-31-5 1 0 0,38 9-1076 0 0,1 1 0 0 0,0 0-1 0 0,0 1 1 0 0,0 0-1 0 0,-1 0 1 0 0,1 1 0 0 0,0 0-1 0 0,0 1 1 0 0,0 0 0 0 0,0 0-1 0 0,0 1 1 0 0,0 0-1 0 0,1 0 1 0 0,-1 1 0 0 0,1 1-1 0 0,0-1 1 0 0,0 1-1 0 0,-8 7 1 0 0,11-7-187 0 0,0 0-1 0 0,0 0 1 0 0,1 0 0 0 0,0 0-1 0 0,0 1 1 0 0,0 0 0 0 0,1 0-1 0 0,0 0 1 0 0,0 0 0 0 0,0 0-1 0 0,1 0 1 0 0,0 1 0 0 0,0-1-1 0 0,1 1 1 0 0,0 0 0 0 0,0 0-1 0 0,0-1 1 0 0,1 1 0 0 0,0 0-1 0 0,0 0 1 0 0,1 0 0 0 0,0-1-1 0 0,0 1 1 0 0,2 7 0 0 0,0-3-6 0 0,1 0 0 0 0,0 1 0 0 0,1-2 0 0 0,0 1 0 0 0,0 0 0 0 0,1-1 0 0 0,0 0 0 0 0,1-1 0 0 0,0 1 0 0 0,1-1 0 0 0,0-1 0 0 0,0 1 0 0 0,11 7 0 0 0,-9-9-5 0 0,1 0 0 0 0,0 0 0 0 0,0-1 0 0 0,0 0 0 0 0,1-1 0 0 0,0-1 0 0 0,0 0 0 0 0,0 0 0 0 0,1-1 0 0 0,-1-1 0 0 0,1 0 0 0 0,-1-1 0 0 0,25 0 0 0 0,-26-2-2 0 0,-1 0 1 0 0,0 0-1 0 0,0-1 0 0 0,0-1 1 0 0,0 0-1 0 0,0 0 1 0 0,0-1-1 0 0,-1 0 1 0 0,14-8-1 0 0,-14 6 8 0 0,-2 1 0 0 0,1-2 0 0 0,0 1 0 0 0,-1-1 0 0 0,0 0 0 0 0,9-12 0 0 0,-10 10-5 0 0,0 0 0 0 0,-1 0-1 0 0,0-1 1 0 0,0 0 0 0 0,-1 0 0 0 0,-1-1 0 0 0,0 1 0 0 0,0 0 0 0 0,0-1 0 0 0,-2 0-1 0 0,1 0 1 0 0,-1 0 0 0 0,-1 0 0 0 0,0 1 0 0 0,-1-1 0 0 0,0 0 0 0 0,0 0 0 0 0,-1 0-1 0 0,-1 1 1 0 0,1-1 0 0 0,-7-13 0 0 0,3 10-14 0 0,0 1 0 0 0,0 0 0 0 0,-1 0 0 0 0,-1 1 1 0 0,0 0-1 0 0,0 1 0 0 0,-1 0 0 0 0,-1 0 0 0 0,0 0 0 0 0,-1 2 0 0 0,0-1 0 0 0,0 1 0 0 0,-1 1 0 0 0,0 0 0 0 0,-24-12 0 0 0,28 17-190 0 0,0 0 0 0 0,0 1-1 0 0,0-1 1 0 0,0 2 0 0 0,0-1-1 0 0,-1 1 1 0 0,1 1 0 0 0,0-1-1 0 0,-10 2 1 0 0,8 0-679 0 0,0 0 0 0 0,0 1 1 0 0,0 0-1 0 0,1 1 0 0 0,-1 0 1 0 0,1 1-1 0 0,-1 0 0 0 0,1 0 1 0 0,0 1-1 0 0,1 0 0 0 0,-16 12 1 0 0,3 2-1092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D2E7-863C-461A-A631-523186D2B0D5}">
  <dimension ref="A4:W29"/>
  <sheetViews>
    <sheetView tabSelected="1" zoomScale="59" workbookViewId="0">
      <selection activeCell="H17" sqref="H17"/>
    </sheetView>
  </sheetViews>
  <sheetFormatPr defaultRowHeight="14.5" x14ac:dyDescent="0.35"/>
  <cols>
    <col min="1" max="1" width="15.453125" customWidth="1"/>
    <col min="2" max="2" width="16.26953125" bestFit="1" customWidth="1"/>
    <col min="3" max="4" width="12" customWidth="1"/>
    <col min="5" max="5" width="9.7265625" customWidth="1"/>
    <col min="8" max="8" width="15.1796875" bestFit="1" customWidth="1"/>
    <col min="14" max="14" width="16.453125" customWidth="1"/>
    <col min="19" max="19" width="10.81640625" bestFit="1" customWidth="1"/>
  </cols>
  <sheetData>
    <row r="4" spans="2:23" x14ac:dyDescent="0.35">
      <c r="N4" s="4">
        <v>2</v>
      </c>
      <c r="O4" s="4" t="s">
        <v>11</v>
      </c>
      <c r="P4" s="4" t="s">
        <v>12</v>
      </c>
    </row>
    <row r="5" spans="2:23" x14ac:dyDescent="0.35">
      <c r="N5" s="2" cm="1">
        <f t="array" ref="N5:N20">_xlfn.SEQUENCE(H16,1,2,0)</f>
        <v>2</v>
      </c>
      <c r="O5" s="2" cm="1">
        <f t="array" ref="O5:O20">_xlfn.SEQUENCE(H16)</f>
        <v>1</v>
      </c>
      <c r="P5" s="2">
        <f t="shared" ref="P5:P20" si="0">N5^O5</f>
        <v>2</v>
      </c>
    </row>
    <row r="6" spans="2:23" x14ac:dyDescent="0.35">
      <c r="N6" s="2">
        <v>2</v>
      </c>
      <c r="O6" s="2">
        <v>2</v>
      </c>
      <c r="P6" s="2">
        <f t="shared" si="0"/>
        <v>4</v>
      </c>
    </row>
    <row r="7" spans="2:23" x14ac:dyDescent="0.35">
      <c r="N7" s="2">
        <v>2</v>
      </c>
      <c r="O7" s="2">
        <v>3</v>
      </c>
      <c r="P7" s="2">
        <f t="shared" si="0"/>
        <v>8</v>
      </c>
    </row>
    <row r="8" spans="2:23" x14ac:dyDescent="0.35">
      <c r="N8" s="2">
        <v>2</v>
      </c>
      <c r="O8" s="2">
        <v>4</v>
      </c>
      <c r="P8" s="2">
        <f t="shared" si="0"/>
        <v>16</v>
      </c>
    </row>
    <row r="9" spans="2:23" x14ac:dyDescent="0.35">
      <c r="N9" s="2">
        <v>2</v>
      </c>
      <c r="O9" s="2">
        <v>5</v>
      </c>
      <c r="P9" s="2">
        <f t="shared" si="0"/>
        <v>32</v>
      </c>
      <c r="W9">
        <f>18/8</f>
        <v>2.25</v>
      </c>
    </row>
    <row r="10" spans="2:23" x14ac:dyDescent="0.35">
      <c r="N10" s="2">
        <v>2</v>
      </c>
      <c r="O10" s="2">
        <v>6</v>
      </c>
      <c r="P10" s="2">
        <f t="shared" si="0"/>
        <v>64</v>
      </c>
    </row>
    <row r="11" spans="2:23" x14ac:dyDescent="0.35">
      <c r="N11" s="2">
        <v>2</v>
      </c>
      <c r="O11" s="2">
        <v>7</v>
      </c>
      <c r="P11" s="2">
        <f t="shared" si="0"/>
        <v>128</v>
      </c>
    </row>
    <row r="12" spans="2:23" x14ac:dyDescent="0.35">
      <c r="N12" s="2">
        <v>2</v>
      </c>
      <c r="O12" s="2">
        <v>8</v>
      </c>
      <c r="P12" s="2">
        <f t="shared" si="0"/>
        <v>256</v>
      </c>
    </row>
    <row r="13" spans="2:23" x14ac:dyDescent="0.35">
      <c r="N13" s="2">
        <v>2</v>
      </c>
      <c r="O13" s="2">
        <v>9</v>
      </c>
      <c r="P13" s="2">
        <f t="shared" si="0"/>
        <v>512</v>
      </c>
    </row>
    <row r="14" spans="2:23" x14ac:dyDescent="0.35">
      <c r="N14" s="2">
        <v>2</v>
      </c>
      <c r="O14" s="2">
        <v>10</v>
      </c>
      <c r="P14" s="2">
        <f t="shared" si="0"/>
        <v>1024</v>
      </c>
    </row>
    <row r="15" spans="2:23" x14ac:dyDescent="0.35">
      <c r="B15" s="13" t="s">
        <v>18</v>
      </c>
      <c r="C15" s="2">
        <v>172</v>
      </c>
      <c r="D15" s="2">
        <v>21</v>
      </c>
      <c r="E15" s="2">
        <v>0</v>
      </c>
      <c r="F15" s="2">
        <v>0</v>
      </c>
      <c r="N15" s="2">
        <v>2</v>
      </c>
      <c r="O15" s="2">
        <v>11</v>
      </c>
      <c r="P15" s="2">
        <f t="shared" si="0"/>
        <v>2048</v>
      </c>
    </row>
    <row r="16" spans="2:23" x14ac:dyDescent="0.35">
      <c r="B16" s="13" t="s">
        <v>0</v>
      </c>
      <c r="C16" s="2">
        <f>IF(H16&gt;=8, 255, 256-2^(8-H16))</f>
        <v>255</v>
      </c>
      <c r="D16" s="2">
        <f>IF(H16&gt;=16, 255, IF(H16&lt;8, 0, 256-2^(16-H16)))</f>
        <v>255</v>
      </c>
      <c r="E16" s="2">
        <f>IF(H16&gt;=24, 255, IF(H16&lt;16, 0, 256-2^(24-H16)))</f>
        <v>0</v>
      </c>
      <c r="F16" s="2">
        <f>IF(H16&gt;=32, 255, IF(H16&lt;24, 0, 256-2^(32-H16)))</f>
        <v>0</v>
      </c>
      <c r="H16" s="13">
        <v>16</v>
      </c>
      <c r="N16" s="2">
        <v>2</v>
      </c>
      <c r="O16" s="2">
        <v>12</v>
      </c>
      <c r="P16" s="2">
        <f t="shared" si="0"/>
        <v>4096</v>
      </c>
    </row>
    <row r="17" spans="1:16" ht="40" customHeight="1" x14ac:dyDescent="0.35">
      <c r="N17" s="2">
        <v>2</v>
      </c>
      <c r="O17" s="2">
        <v>13</v>
      </c>
      <c r="P17" s="2">
        <f t="shared" si="0"/>
        <v>8192</v>
      </c>
    </row>
    <row r="18" spans="1:16" ht="31" customHeight="1" x14ac:dyDescent="0.35">
      <c r="A18" s="8" t="s">
        <v>4</v>
      </c>
      <c r="B18" s="8" t="s">
        <v>5</v>
      </c>
      <c r="C18" s="8" t="s">
        <v>6</v>
      </c>
      <c r="D18" s="8" t="s">
        <v>7</v>
      </c>
      <c r="E18" s="8" t="s">
        <v>8</v>
      </c>
      <c r="F18" s="8" t="s">
        <v>13</v>
      </c>
      <c r="K18" s="46"/>
      <c r="N18" s="2">
        <v>2</v>
      </c>
      <c r="O18" s="2">
        <v>14</v>
      </c>
      <c r="P18" s="2">
        <f t="shared" si="0"/>
        <v>16384</v>
      </c>
    </row>
    <row r="19" spans="1:16" x14ac:dyDescent="0.35">
      <c r="A19" s="8" t="s">
        <v>9</v>
      </c>
      <c r="B19" s="7">
        <v>2002</v>
      </c>
      <c r="C19" s="7" cm="1">
        <f t="array" ref="C19">INDEX(_xlfn.ANCHORARRAY($O$5), MATCH(TRUE, $P$5:$P$20&gt;B19, 0))</f>
        <v>11</v>
      </c>
      <c r="D19" s="7" cm="1">
        <f t="array" ref="D19">INDEX($P$5:$P$20,MATCH(TRUE,_xlfn.ANCHORARRAY($O$5)=C19,0))</f>
        <v>2048</v>
      </c>
      <c r="E19" s="7">
        <f>D19-B19</f>
        <v>46</v>
      </c>
      <c r="F19" s="7">
        <f>32-C19</f>
        <v>21</v>
      </c>
      <c r="N19" s="2">
        <v>2</v>
      </c>
      <c r="O19" s="2">
        <v>15</v>
      </c>
      <c r="P19" s="2">
        <f t="shared" si="0"/>
        <v>32768</v>
      </c>
    </row>
    <row r="20" spans="1:16" x14ac:dyDescent="0.35">
      <c r="A20" s="8" t="s">
        <v>1</v>
      </c>
      <c r="B20" s="7">
        <v>2002</v>
      </c>
      <c r="C20" s="7" cm="1">
        <f t="array" ref="C20">INDEX(_xlfn.ANCHORARRAY($O$5), MATCH(TRUE, $P$5:$P$20&gt;B20, 0))</f>
        <v>11</v>
      </c>
      <c r="D20" s="7" cm="1">
        <f t="array" ref="D20">INDEX($P$5:$P$20,MATCH(TRUE,_xlfn.ANCHORARRAY($O$5)=C20,0))</f>
        <v>2048</v>
      </c>
      <c r="E20" s="7">
        <f>D20-B20</f>
        <v>46</v>
      </c>
      <c r="F20" s="7">
        <f>32-C20</f>
        <v>21</v>
      </c>
      <c r="N20" s="2">
        <v>2</v>
      </c>
      <c r="O20" s="2">
        <v>16</v>
      </c>
      <c r="P20" s="2">
        <f t="shared" si="0"/>
        <v>65536</v>
      </c>
    </row>
    <row r="21" spans="1:16" x14ac:dyDescent="0.35">
      <c r="A21" s="8" t="s">
        <v>2</v>
      </c>
      <c r="B21" s="7">
        <v>1502</v>
      </c>
      <c r="C21" s="7" cm="1">
        <f t="array" ref="C21">INDEX(_xlfn.ANCHORARRAY($O$5), MATCH(TRUE, $P$5:$P$20&gt;B21, 0))</f>
        <v>11</v>
      </c>
      <c r="D21" s="7" cm="1">
        <f t="array" ref="D21">INDEX($P$5:$P$20,MATCH(TRUE,_xlfn.ANCHORARRAY($O$5)=C21,0))</f>
        <v>2048</v>
      </c>
      <c r="E21" s="7">
        <f>D21-B21</f>
        <v>546</v>
      </c>
      <c r="F21" s="7">
        <f>32-C21</f>
        <v>21</v>
      </c>
    </row>
    <row r="22" spans="1:16" x14ac:dyDescent="0.35">
      <c r="A22" s="8" t="s">
        <v>3</v>
      </c>
      <c r="B22" s="7">
        <v>402</v>
      </c>
      <c r="C22" s="7" cm="1">
        <f t="array" ref="C22">INDEX(_xlfn.ANCHORARRAY($O$5), MATCH(TRUE, $P$5:$P$20&gt;B22, 0))</f>
        <v>9</v>
      </c>
      <c r="D22" s="7" cm="1">
        <f t="array" ref="D22">INDEX($P$5:$P$20,MATCH(TRUE,_xlfn.ANCHORARRAY($O$5)=C22,0))</f>
        <v>512</v>
      </c>
      <c r="E22" s="7">
        <f>D22-B22</f>
        <v>110</v>
      </c>
      <c r="F22" s="7">
        <f>32-C22</f>
        <v>23</v>
      </c>
    </row>
    <row r="23" spans="1:16" x14ac:dyDescent="0.35">
      <c r="A23" s="8" t="s">
        <v>10</v>
      </c>
      <c r="B23" s="7">
        <v>202</v>
      </c>
      <c r="C23" s="7" cm="1">
        <f t="array" ref="C23">INDEX(_xlfn.ANCHORARRAY($O$5), MATCH(TRUE, $P$5:$P$20&gt;B23, 0))</f>
        <v>8</v>
      </c>
      <c r="D23" s="7" cm="1">
        <f t="array" ref="D23">INDEX($P$5:$P$20,MATCH(TRUE,_xlfn.ANCHORARRAY($O$5)=C23,0))</f>
        <v>256</v>
      </c>
      <c r="E23" s="7">
        <f>D23-B23</f>
        <v>54</v>
      </c>
      <c r="F23" s="7">
        <f>32-C23</f>
        <v>24</v>
      </c>
    </row>
    <row r="24" spans="1:16" x14ac:dyDescent="0.35">
      <c r="E24" s="1"/>
    </row>
    <row r="27" spans="1:16" x14ac:dyDescent="0.35">
      <c r="A27" s="24" t="s">
        <v>30</v>
      </c>
      <c r="B27" s="24"/>
      <c r="C27" s="24"/>
      <c r="D27" s="14">
        <f>2^16</f>
        <v>65536</v>
      </c>
    </row>
    <row r="28" spans="1:16" x14ac:dyDescent="0.35">
      <c r="A28" s="24" t="s">
        <v>29</v>
      </c>
      <c r="B28" s="24"/>
      <c r="C28" s="24"/>
      <c r="D28" s="14">
        <f>SUM(D19:D23)</f>
        <v>6912</v>
      </c>
    </row>
    <row r="29" spans="1:16" x14ac:dyDescent="0.35">
      <c r="A29" s="24" t="s">
        <v>31</v>
      </c>
      <c r="B29" s="24"/>
      <c r="C29" s="24"/>
      <c r="D29" s="14">
        <f>D27-D28</f>
        <v>58624</v>
      </c>
    </row>
  </sheetData>
  <mergeCells count="3">
    <mergeCell ref="A28:C28"/>
    <mergeCell ref="A27:C27"/>
    <mergeCell ref="A29:C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96E9-306F-42EE-82C8-08949558451C}">
  <dimension ref="A1:AD10"/>
  <sheetViews>
    <sheetView zoomScale="67" workbookViewId="0">
      <selection activeCell="F15" sqref="F15"/>
    </sheetView>
  </sheetViews>
  <sheetFormatPr defaultRowHeight="14.5" x14ac:dyDescent="0.35"/>
  <cols>
    <col min="1" max="1" width="17" customWidth="1"/>
    <col min="2" max="2" width="18.26953125" bestFit="1" customWidth="1"/>
    <col min="3" max="3" width="9.54296875" bestFit="1" customWidth="1"/>
    <col min="4" max="4" width="10" bestFit="1" customWidth="1"/>
    <col min="5" max="6" width="9.54296875" bestFit="1" customWidth="1"/>
    <col min="7" max="7" width="1.54296875" bestFit="1" customWidth="1"/>
    <col min="8" max="8" width="17.1796875" bestFit="1" customWidth="1"/>
    <col min="9" max="9" width="9.54296875" bestFit="1" customWidth="1"/>
    <col min="10" max="10" width="10" bestFit="1" customWidth="1"/>
    <col min="11" max="12" width="9.54296875" bestFit="1" customWidth="1"/>
    <col min="13" max="13" width="1.54296875" bestFit="1" customWidth="1"/>
    <col min="14" max="14" width="16.08984375" bestFit="1" customWidth="1"/>
    <col min="15" max="15" width="9.54296875" bestFit="1" customWidth="1"/>
    <col min="16" max="16" width="10" bestFit="1" customWidth="1"/>
    <col min="17" max="18" width="9.54296875" bestFit="1" customWidth="1"/>
    <col min="19" max="19" width="1.54296875" bestFit="1" customWidth="1"/>
    <col min="20" max="20" width="17.1796875" bestFit="1" customWidth="1"/>
    <col min="21" max="21" width="9.54296875" bestFit="1" customWidth="1"/>
    <col min="22" max="22" width="10" bestFit="1" customWidth="1"/>
    <col min="23" max="24" width="9.54296875" bestFit="1" customWidth="1"/>
    <col min="25" max="25" width="1.54296875" bestFit="1" customWidth="1"/>
    <col min="26" max="26" width="18.26953125" bestFit="1" customWidth="1"/>
    <col min="27" max="27" width="9.54296875" bestFit="1" customWidth="1"/>
    <col min="28" max="28" width="10" bestFit="1" customWidth="1"/>
    <col min="29" max="30" width="9.54296875" bestFit="1" customWidth="1"/>
  </cols>
  <sheetData>
    <row r="1" spans="1:30" s="10" customFormat="1" x14ac:dyDescent="0.35"/>
    <row r="2" spans="1:30" s="10" customFormat="1" x14ac:dyDescent="0.35">
      <c r="A2" s="8" t="s">
        <v>22</v>
      </c>
      <c r="B2" s="7">
        <f>INT(Ejercicio_Subnetting!C15)*256^3 + INT(Ejercicio_Subnetting!D15)*256^2 + INT(Ejercicio_Subnetting!E15)*256^1 + INT(Ejercicio_Subnetting!F15)*256^0</f>
        <v>2887057408</v>
      </c>
    </row>
    <row r="3" spans="1:30" s="10" customFormat="1" x14ac:dyDescent="0.35"/>
    <row r="4" spans="1:30" s="10" customFormat="1" x14ac:dyDescent="0.35">
      <c r="C4" s="28" t="s">
        <v>67</v>
      </c>
      <c r="D4" s="26"/>
      <c r="E4" s="26"/>
      <c r="F4" s="27"/>
      <c r="G4" s="28" t="s">
        <v>21</v>
      </c>
      <c r="I4" s="25" t="s">
        <v>24</v>
      </c>
      <c r="J4" s="26"/>
      <c r="K4" s="26"/>
      <c r="L4" s="27"/>
      <c r="M4" s="28" t="s">
        <v>21</v>
      </c>
      <c r="O4" s="25" t="s">
        <v>19</v>
      </c>
      <c r="P4" s="26"/>
      <c r="Q4" s="26"/>
      <c r="R4" s="27"/>
      <c r="S4" s="28" t="s">
        <v>21</v>
      </c>
      <c r="U4" s="25" t="s">
        <v>20</v>
      </c>
      <c r="V4" s="26"/>
      <c r="W4" s="26"/>
      <c r="X4" s="27"/>
      <c r="Y4" s="28" t="s">
        <v>21</v>
      </c>
      <c r="AA4" s="25" t="s">
        <v>28</v>
      </c>
      <c r="AB4" s="26"/>
      <c r="AC4" s="26"/>
      <c r="AD4" s="27"/>
    </row>
    <row r="5" spans="1:30" s="10" customFormat="1" x14ac:dyDescent="0.35">
      <c r="A5" s="9" t="s">
        <v>4</v>
      </c>
      <c r="B5" s="11" t="s">
        <v>66</v>
      </c>
      <c r="C5" s="12" t="s">
        <v>14</v>
      </c>
      <c r="D5" s="11" t="s">
        <v>15</v>
      </c>
      <c r="E5" s="11" t="s">
        <v>16</v>
      </c>
      <c r="F5" s="11" t="s">
        <v>17</v>
      </c>
      <c r="G5" s="28"/>
      <c r="H5" s="11" t="s">
        <v>23</v>
      </c>
      <c r="I5" s="12" t="s">
        <v>14</v>
      </c>
      <c r="J5" s="11" t="s">
        <v>15</v>
      </c>
      <c r="K5" s="11" t="s">
        <v>16</v>
      </c>
      <c r="L5" s="11" t="s">
        <v>17</v>
      </c>
      <c r="M5" s="28"/>
      <c r="N5" s="11" t="s">
        <v>25</v>
      </c>
      <c r="O5" s="11" t="s">
        <v>14</v>
      </c>
      <c r="P5" s="11" t="s">
        <v>15</v>
      </c>
      <c r="Q5" s="11" t="s">
        <v>16</v>
      </c>
      <c r="R5" s="11" t="s">
        <v>17</v>
      </c>
      <c r="S5" s="28"/>
      <c r="T5" s="11" t="s">
        <v>26</v>
      </c>
      <c r="U5" s="11" t="s">
        <v>14</v>
      </c>
      <c r="V5" s="11" t="s">
        <v>15</v>
      </c>
      <c r="W5" s="11" t="s">
        <v>16</v>
      </c>
      <c r="X5" s="11" t="s">
        <v>17</v>
      </c>
      <c r="Y5" s="28"/>
      <c r="Z5" s="11" t="s">
        <v>27</v>
      </c>
      <c r="AA5" s="11" t="s">
        <v>14</v>
      </c>
      <c r="AB5" s="11" t="s">
        <v>15</v>
      </c>
      <c r="AC5" s="11" t="s">
        <v>16</v>
      </c>
      <c r="AD5" s="11" t="s">
        <v>17</v>
      </c>
    </row>
    <row r="6" spans="1:30" s="10" customFormat="1" x14ac:dyDescent="0.35">
      <c r="A6" s="9" t="s">
        <v>9</v>
      </c>
      <c r="B6" s="7">
        <f>B2</f>
        <v>2887057408</v>
      </c>
      <c r="C6" s="7">
        <f>INT(B6/(256^3))</f>
        <v>172</v>
      </c>
      <c r="D6" s="7">
        <f>MOD(INT(B6/(256^2)),256)</f>
        <v>21</v>
      </c>
      <c r="E6" s="7">
        <f>MOD(INT(B6/(256)),256)</f>
        <v>0</v>
      </c>
      <c r="F6" s="7">
        <f>MOD(B6, 256)</f>
        <v>0</v>
      </c>
      <c r="G6" s="7" t="s">
        <v>21</v>
      </c>
      <c r="H6" s="7">
        <f>B2+1</f>
        <v>2887057409</v>
      </c>
      <c r="I6" s="7">
        <f>INT(H6/(256^3))</f>
        <v>172</v>
      </c>
      <c r="J6" s="7">
        <f>MOD(INT(H6/(256^2)),256)</f>
        <v>21</v>
      </c>
      <c r="K6" s="7">
        <f>MOD(INT(H6/(256)),256)</f>
        <v>0</v>
      </c>
      <c r="L6" s="7">
        <f>MOD(H6, 256)</f>
        <v>1</v>
      </c>
      <c r="M6" s="7" t="s">
        <v>21</v>
      </c>
      <c r="N6" s="7">
        <f>H6+1</f>
        <v>2887057410</v>
      </c>
      <c r="O6" s="7">
        <f>INT(N6/(256^3))</f>
        <v>172</v>
      </c>
      <c r="P6" s="7">
        <f>MOD(INT(N6/(256^2)),256)</f>
        <v>21</v>
      </c>
      <c r="Q6" s="7">
        <f>MOD(INT(N6/(256)),256)</f>
        <v>0</v>
      </c>
      <c r="R6" s="7">
        <f>MOD(N6, 256)</f>
        <v>2</v>
      </c>
      <c r="S6" s="7" t="s">
        <v>21</v>
      </c>
      <c r="T6" s="7">
        <f>H6+(Ejercicio_Subnetting!D19-3)</f>
        <v>2887059454</v>
      </c>
      <c r="U6" s="7">
        <f>INT(T6/(256^3))</f>
        <v>172</v>
      </c>
      <c r="V6" s="7">
        <f>MOD(INT(T6/(256^2)),256)</f>
        <v>21</v>
      </c>
      <c r="W6" s="7">
        <f>MOD(INT(T6/(256)),256)</f>
        <v>7</v>
      </c>
      <c r="X6" s="7">
        <f>MOD(T6, 256)</f>
        <v>254</v>
      </c>
      <c r="Y6" s="7" t="s">
        <v>21</v>
      </c>
      <c r="Z6" s="7">
        <f>H6+(Ejercicio_Subnetting!D19-2)</f>
        <v>2887059455</v>
      </c>
      <c r="AA6" s="7">
        <f>INT(Z6/(256^3))</f>
        <v>172</v>
      </c>
      <c r="AB6" s="7">
        <f>MOD(INT(Z6/(256^2)),256)</f>
        <v>21</v>
      </c>
      <c r="AC6" s="7">
        <f>MOD(INT(Z6/(256)),256)</f>
        <v>7</v>
      </c>
      <c r="AD6" s="7">
        <f>MOD(Z6, 256)</f>
        <v>255</v>
      </c>
    </row>
    <row r="7" spans="1:30" s="10" customFormat="1" x14ac:dyDescent="0.35">
      <c r="A7" s="8" t="s">
        <v>1</v>
      </c>
      <c r="B7" s="7">
        <f>B6+Ejercicio_Subnetting!D19</f>
        <v>2887059456</v>
      </c>
      <c r="C7" s="7">
        <f>INT(B7/(256^3))</f>
        <v>172</v>
      </c>
      <c r="D7" s="7">
        <f>MOD(INT(B7/(256^2)),256)</f>
        <v>21</v>
      </c>
      <c r="E7" s="7">
        <f>MOD(INT(B7/(256)),256)</f>
        <v>8</v>
      </c>
      <c r="F7" s="7">
        <f>MOD(B7, 256)</f>
        <v>0</v>
      </c>
      <c r="G7" s="7" t="s">
        <v>21</v>
      </c>
      <c r="H7" s="7">
        <f>H6+Ejercicio_Subnetting!D19</f>
        <v>2887059457</v>
      </c>
      <c r="I7" s="7">
        <f>INT(H7/(256^3))</f>
        <v>172</v>
      </c>
      <c r="J7" s="7">
        <f>MOD(INT(H7/(256^2)),256)</f>
        <v>21</v>
      </c>
      <c r="K7" s="7">
        <f>MOD(INT(H7/(256)),256)</f>
        <v>8</v>
      </c>
      <c r="L7" s="7">
        <f>MOD(H7, 256)</f>
        <v>1</v>
      </c>
      <c r="M7" s="7" t="s">
        <v>21</v>
      </c>
      <c r="N7" s="7">
        <f>H7+1</f>
        <v>2887059458</v>
      </c>
      <c r="O7" s="7">
        <f>INT(N7/(256^3))</f>
        <v>172</v>
      </c>
      <c r="P7" s="7">
        <f>MOD(INT(N7/(256^2)),256)</f>
        <v>21</v>
      </c>
      <c r="Q7" s="7">
        <f>MOD(INT(N7/(256)),256)</f>
        <v>8</v>
      </c>
      <c r="R7" s="7">
        <f>MOD(N7, 256)</f>
        <v>2</v>
      </c>
      <c r="S7" s="7" t="s">
        <v>21</v>
      </c>
      <c r="T7" s="7">
        <f>H7+(Ejercicio_Subnetting!D20-3)</f>
        <v>2887061502</v>
      </c>
      <c r="U7" s="7">
        <f>INT(T7/(256^3))</f>
        <v>172</v>
      </c>
      <c r="V7" s="7">
        <f>MOD(INT(T7/(256^2)),256)</f>
        <v>21</v>
      </c>
      <c r="W7" s="7">
        <f>MOD(INT(T7/(256)),256)</f>
        <v>15</v>
      </c>
      <c r="X7" s="7">
        <f>MOD(T7, 256)</f>
        <v>254</v>
      </c>
      <c r="Y7" s="7" t="s">
        <v>21</v>
      </c>
      <c r="Z7" s="7">
        <f>H7+(Ejercicio_Subnetting!D20-2)</f>
        <v>2887061503</v>
      </c>
      <c r="AA7" s="7">
        <f>INT(Z7/(256^3))</f>
        <v>172</v>
      </c>
      <c r="AB7" s="7">
        <f>MOD(INT(Z7/(256^2)),256)</f>
        <v>21</v>
      </c>
      <c r="AC7" s="7">
        <f>MOD(INT(Z7/(256)),256)</f>
        <v>15</v>
      </c>
      <c r="AD7" s="7">
        <f>MOD(Z7, 256)</f>
        <v>255</v>
      </c>
    </row>
    <row r="8" spans="1:30" s="10" customFormat="1" x14ac:dyDescent="0.35">
      <c r="A8" s="8" t="s">
        <v>2</v>
      </c>
      <c r="B8" s="7">
        <f>B7+Ejercicio_Subnetting!D20</f>
        <v>2887061504</v>
      </c>
      <c r="C8" s="7">
        <f>INT(B8/(256^3))</f>
        <v>172</v>
      </c>
      <c r="D8" s="7">
        <f>MOD(INT(B8/(256^2)),256)</f>
        <v>21</v>
      </c>
      <c r="E8" s="7">
        <f>MOD(INT(B8/(256)),256)</f>
        <v>16</v>
      </c>
      <c r="F8" s="7">
        <f>MOD(B8, 256)</f>
        <v>0</v>
      </c>
      <c r="G8" s="7" t="s">
        <v>21</v>
      </c>
      <c r="H8" s="7">
        <f>H7+Ejercicio_Subnetting!D20</f>
        <v>2887061505</v>
      </c>
      <c r="I8" s="7">
        <f>INT(H8/(256^3))</f>
        <v>172</v>
      </c>
      <c r="J8" s="7">
        <f>MOD(INT(H8/(256^2)),256)</f>
        <v>21</v>
      </c>
      <c r="K8" s="7">
        <f>MOD(INT(H8/(256)),256)</f>
        <v>16</v>
      </c>
      <c r="L8" s="7">
        <f>MOD(H8, 256)</f>
        <v>1</v>
      </c>
      <c r="M8" s="7" t="s">
        <v>21</v>
      </c>
      <c r="N8" s="7">
        <f>H8+1</f>
        <v>2887061506</v>
      </c>
      <c r="O8" s="7">
        <f>INT(N8/(256^3))</f>
        <v>172</v>
      </c>
      <c r="P8" s="7">
        <f>MOD(INT(N8/(256^2)),256)</f>
        <v>21</v>
      </c>
      <c r="Q8" s="7">
        <f>MOD(INT(N8/(256)),256)</f>
        <v>16</v>
      </c>
      <c r="R8" s="7">
        <f>MOD(N8, 256)</f>
        <v>2</v>
      </c>
      <c r="S8" s="7" t="s">
        <v>21</v>
      </c>
      <c r="T8" s="7">
        <f>H8+(Ejercicio_Subnetting!D21-3)</f>
        <v>2887063550</v>
      </c>
      <c r="U8" s="7">
        <f>INT(T8/(256^3))</f>
        <v>172</v>
      </c>
      <c r="V8" s="7">
        <f>MOD(INT(T8/(256^2)),256)</f>
        <v>21</v>
      </c>
      <c r="W8" s="7">
        <f>MOD(INT(T8/(256)),256)</f>
        <v>23</v>
      </c>
      <c r="X8" s="7">
        <f>MOD(T8, 256)</f>
        <v>254</v>
      </c>
      <c r="Y8" s="7" t="s">
        <v>21</v>
      </c>
      <c r="Z8" s="7">
        <f>H8+(Ejercicio_Subnetting!D21-2)</f>
        <v>2887063551</v>
      </c>
      <c r="AA8" s="7">
        <f>INT(Z8/(256^3))</f>
        <v>172</v>
      </c>
      <c r="AB8" s="7">
        <f>MOD(INT(Z8/(256^2)),256)</f>
        <v>21</v>
      </c>
      <c r="AC8" s="7">
        <f>MOD(INT(Z8/(256)),256)</f>
        <v>23</v>
      </c>
      <c r="AD8" s="7">
        <f>MOD(Z8, 256)</f>
        <v>255</v>
      </c>
    </row>
    <row r="9" spans="1:30" s="10" customFormat="1" x14ac:dyDescent="0.35">
      <c r="A9" s="8" t="s">
        <v>3</v>
      </c>
      <c r="B9" s="7">
        <f>B8+Ejercicio_Subnetting!D21</f>
        <v>2887063552</v>
      </c>
      <c r="C9" s="7">
        <f>INT(B9/(256^3))</f>
        <v>172</v>
      </c>
      <c r="D9" s="7">
        <f>MOD(INT(B9/(256^2)),256)</f>
        <v>21</v>
      </c>
      <c r="E9" s="7">
        <f>MOD(INT(B9/(256)),256)</f>
        <v>24</v>
      </c>
      <c r="F9" s="7">
        <f>MOD(B9, 256)</f>
        <v>0</v>
      </c>
      <c r="G9" s="7" t="s">
        <v>21</v>
      </c>
      <c r="H9" s="7">
        <f>H8+Ejercicio_Subnetting!D21</f>
        <v>2887063553</v>
      </c>
      <c r="I9" s="7">
        <f>INT(H9/(256^3))</f>
        <v>172</v>
      </c>
      <c r="J9" s="7">
        <f>MOD(INT(H9/(256^2)),256)</f>
        <v>21</v>
      </c>
      <c r="K9" s="7">
        <f>MOD(INT(H9/(256)),256)</f>
        <v>24</v>
      </c>
      <c r="L9" s="7">
        <f>MOD(H9, 256)</f>
        <v>1</v>
      </c>
      <c r="M9" s="7" t="s">
        <v>21</v>
      </c>
      <c r="N9" s="7">
        <f>H9+1</f>
        <v>2887063554</v>
      </c>
      <c r="O9" s="7">
        <f>INT(N9/(256^3))</f>
        <v>172</v>
      </c>
      <c r="P9" s="7">
        <f>MOD(INT(N9/(256^2)),256)</f>
        <v>21</v>
      </c>
      <c r="Q9" s="7">
        <f>MOD(INT(N9/(256)),256)</f>
        <v>24</v>
      </c>
      <c r="R9" s="7">
        <f>MOD(N9, 256)</f>
        <v>2</v>
      </c>
      <c r="S9" s="7" t="s">
        <v>21</v>
      </c>
      <c r="T9" s="7">
        <f>H9+(Ejercicio_Subnetting!D22-3)</f>
        <v>2887064062</v>
      </c>
      <c r="U9" s="7">
        <f>INT(T9/(256^3))</f>
        <v>172</v>
      </c>
      <c r="V9" s="7">
        <f>MOD(INT(T9/(256^2)),256)</f>
        <v>21</v>
      </c>
      <c r="W9" s="7">
        <f>MOD(INT(T9/(256)),256)</f>
        <v>25</v>
      </c>
      <c r="X9" s="7">
        <f>MOD(T9, 256)</f>
        <v>254</v>
      </c>
      <c r="Y9" s="7" t="s">
        <v>21</v>
      </c>
      <c r="Z9" s="7">
        <f>H9+(Ejercicio_Subnetting!D22-2)</f>
        <v>2887064063</v>
      </c>
      <c r="AA9" s="7">
        <f>INT(Z9/(256^3))</f>
        <v>172</v>
      </c>
      <c r="AB9" s="7">
        <f>MOD(INT(Z9/(256^2)),256)</f>
        <v>21</v>
      </c>
      <c r="AC9" s="7">
        <f>MOD(INT(Z9/(256)),256)</f>
        <v>25</v>
      </c>
      <c r="AD9" s="7">
        <f>MOD(Z9, 256)</f>
        <v>255</v>
      </c>
    </row>
    <row r="10" spans="1:30" s="10" customFormat="1" x14ac:dyDescent="0.35">
      <c r="A10" s="8" t="s">
        <v>10</v>
      </c>
      <c r="B10" s="7">
        <f>B9+Ejercicio_Subnetting!D22</f>
        <v>2887064064</v>
      </c>
      <c r="C10" s="7">
        <f>INT(B10/(256^3))</f>
        <v>172</v>
      </c>
      <c r="D10" s="7">
        <f>MOD(INT(B10/(256^2)),256)</f>
        <v>21</v>
      </c>
      <c r="E10" s="7">
        <f>MOD(INT(B10/(256)),256)</f>
        <v>26</v>
      </c>
      <c r="F10" s="7">
        <f>MOD(B10, 256)</f>
        <v>0</v>
      </c>
      <c r="G10" s="7" t="s">
        <v>21</v>
      </c>
      <c r="H10" s="7">
        <f>H9+Ejercicio_Subnetting!D22</f>
        <v>2887064065</v>
      </c>
      <c r="I10" s="7">
        <f>INT(H10/(256^3))</f>
        <v>172</v>
      </c>
      <c r="J10" s="7">
        <f>MOD(INT(H10/(256^2)),256)</f>
        <v>21</v>
      </c>
      <c r="K10" s="7">
        <f>MOD(INT(H10/(256)),256)</f>
        <v>26</v>
      </c>
      <c r="L10" s="7">
        <f>MOD(H10, 256)</f>
        <v>1</v>
      </c>
      <c r="M10" s="7" t="s">
        <v>21</v>
      </c>
      <c r="N10" s="7">
        <f>H10+1</f>
        <v>2887064066</v>
      </c>
      <c r="O10" s="7">
        <f>INT(N10/(256^3))</f>
        <v>172</v>
      </c>
      <c r="P10" s="7">
        <f>MOD(INT(N10/(256^2)),256)</f>
        <v>21</v>
      </c>
      <c r="Q10" s="7">
        <f>MOD(INT(N10/(256)),256)</f>
        <v>26</v>
      </c>
      <c r="R10" s="7">
        <f>MOD(N10, 256)</f>
        <v>2</v>
      </c>
      <c r="S10" s="7" t="s">
        <v>21</v>
      </c>
      <c r="T10" s="7">
        <f>H10+(Ejercicio_Subnetting!D23-3)</f>
        <v>2887064318</v>
      </c>
      <c r="U10" s="7">
        <f>INT(T10/(256^3))</f>
        <v>172</v>
      </c>
      <c r="V10" s="7">
        <f>MOD(INT(T10/(256^2)),256)</f>
        <v>21</v>
      </c>
      <c r="W10" s="7">
        <f>MOD(INT(T10/(256)),256)</f>
        <v>26</v>
      </c>
      <c r="X10" s="7">
        <f>MOD(T10, 256)</f>
        <v>254</v>
      </c>
      <c r="Y10" s="7" t="s">
        <v>21</v>
      </c>
      <c r="Z10" s="7">
        <f>H10+(Ejercicio_Subnetting!D23-2)</f>
        <v>2887064319</v>
      </c>
      <c r="AA10" s="7">
        <f>INT(Z10/(256^3))</f>
        <v>172</v>
      </c>
      <c r="AB10" s="7">
        <f>MOD(INT(Z10/(256^2)),256)</f>
        <v>21</v>
      </c>
      <c r="AC10" s="7">
        <f>MOD(INT(Z10/(256)),256)</f>
        <v>26</v>
      </c>
      <c r="AD10" s="7">
        <f>MOD(Z10, 256)</f>
        <v>255</v>
      </c>
    </row>
  </sheetData>
  <mergeCells count="9">
    <mergeCell ref="AA4:AD4"/>
    <mergeCell ref="C4:F4"/>
    <mergeCell ref="G4:G5"/>
    <mergeCell ref="I4:L4"/>
    <mergeCell ref="Y4:Y5"/>
    <mergeCell ref="S4:S5"/>
    <mergeCell ref="U4:X4"/>
    <mergeCell ref="M4:M5"/>
    <mergeCell ref="O4:R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FC0A-B2B7-4F45-9AC5-8263E57B147A}">
  <dimension ref="G1:AC29"/>
  <sheetViews>
    <sheetView zoomScale="65" zoomScaleNormal="350" workbookViewId="0">
      <selection activeCell="AD10" sqref="AD10"/>
    </sheetView>
  </sheetViews>
  <sheetFormatPr defaultRowHeight="14.5" x14ac:dyDescent="0.35"/>
  <cols>
    <col min="8" max="8" width="13.36328125" customWidth="1"/>
    <col min="13" max="13" width="13.36328125" bestFit="1" customWidth="1"/>
    <col min="14" max="14" width="11.90625" bestFit="1" customWidth="1"/>
    <col min="15" max="15" width="9.7265625" bestFit="1" customWidth="1"/>
    <col min="16" max="16" width="12.26953125" bestFit="1" customWidth="1"/>
    <col min="17" max="17" width="9" bestFit="1" customWidth="1"/>
    <col min="18" max="18" width="20.08984375" bestFit="1" customWidth="1"/>
    <col min="23" max="23" width="13.36328125" bestFit="1" customWidth="1"/>
  </cols>
  <sheetData>
    <row r="1" spans="7:25" x14ac:dyDescent="0.35">
      <c r="G1" s="3" t="s">
        <v>45</v>
      </c>
      <c r="I1" t="s">
        <v>50</v>
      </c>
    </row>
    <row r="3" spans="7:25" x14ac:dyDescent="0.35">
      <c r="H3" s="42" t="s">
        <v>32</v>
      </c>
      <c r="I3" s="42"/>
      <c r="J3" s="42"/>
      <c r="M3" s="43" t="s">
        <v>42</v>
      </c>
      <c r="N3" s="43"/>
      <c r="O3" s="43"/>
      <c r="R3" s="44" t="s">
        <v>43</v>
      </c>
      <c r="S3" s="44"/>
      <c r="T3" s="44"/>
      <c r="W3" s="45" t="s">
        <v>44</v>
      </c>
      <c r="X3" s="45"/>
      <c r="Y3" s="45"/>
    </row>
    <row r="4" spans="7:25" x14ac:dyDescent="0.35">
      <c r="H4" s="5" t="s">
        <v>38</v>
      </c>
      <c r="I4" s="5" t="s">
        <v>35</v>
      </c>
      <c r="J4" s="5" t="s">
        <v>34</v>
      </c>
      <c r="M4" s="5" t="s">
        <v>38</v>
      </c>
      <c r="N4" s="5" t="s">
        <v>35</v>
      </c>
      <c r="O4" s="5" t="s">
        <v>34</v>
      </c>
      <c r="R4" s="5" t="s">
        <v>38</v>
      </c>
      <c r="S4" s="5" t="s">
        <v>35</v>
      </c>
      <c r="T4" s="5" t="s">
        <v>34</v>
      </c>
      <c r="W4" s="5" t="s">
        <v>38</v>
      </c>
      <c r="X4" s="5" t="s">
        <v>35</v>
      </c>
      <c r="Y4" s="5" t="s">
        <v>34</v>
      </c>
    </row>
    <row r="5" spans="7:25" x14ac:dyDescent="0.35">
      <c r="H5" s="5" t="s">
        <v>33</v>
      </c>
      <c r="I5" s="2">
        <f>3*8760</f>
        <v>26280</v>
      </c>
      <c r="J5" s="2" t="s">
        <v>39</v>
      </c>
      <c r="M5" s="5" t="s">
        <v>33</v>
      </c>
      <c r="N5" s="2">
        <f>4*8760</f>
        <v>35040</v>
      </c>
      <c r="O5" s="2" t="s">
        <v>39</v>
      </c>
      <c r="R5" s="5" t="s">
        <v>33</v>
      </c>
      <c r="S5" s="2">
        <f>6*8760</f>
        <v>52560</v>
      </c>
      <c r="T5" s="2" t="s">
        <v>39</v>
      </c>
      <c r="W5" s="5" t="s">
        <v>33</v>
      </c>
      <c r="X5" s="2">
        <f>5*8760</f>
        <v>43800</v>
      </c>
      <c r="Y5" s="2" t="s">
        <v>39</v>
      </c>
    </row>
    <row r="6" spans="7:25" x14ac:dyDescent="0.35">
      <c r="H6" s="5" t="s">
        <v>36</v>
      </c>
      <c r="I6" s="2">
        <f>8*24</f>
        <v>192</v>
      </c>
      <c r="J6" s="2" t="s">
        <v>39</v>
      </c>
      <c r="K6" s="16"/>
      <c r="L6" s="17"/>
      <c r="M6" s="5" t="s">
        <v>36</v>
      </c>
      <c r="N6" s="2">
        <f>5*24</f>
        <v>120</v>
      </c>
      <c r="O6" s="2" t="s">
        <v>39</v>
      </c>
      <c r="P6" s="16"/>
      <c r="Q6" s="17"/>
      <c r="R6" s="5" t="s">
        <v>36</v>
      </c>
      <c r="S6" s="2">
        <v>8</v>
      </c>
      <c r="T6" s="2" t="s">
        <v>39</v>
      </c>
      <c r="U6" s="16"/>
      <c r="V6" s="17"/>
      <c r="W6" s="5" t="s">
        <v>36</v>
      </c>
      <c r="X6" s="2">
        <v>8</v>
      </c>
      <c r="Y6" s="2" t="s">
        <v>39</v>
      </c>
    </row>
    <row r="7" spans="7:25" x14ac:dyDescent="0.35">
      <c r="H7" s="5" t="s">
        <v>37</v>
      </c>
      <c r="I7" s="2">
        <v>20000</v>
      </c>
      <c r="J7" s="2" t="s">
        <v>40</v>
      </c>
      <c r="M7" s="5" t="s">
        <v>37</v>
      </c>
      <c r="N7" s="2">
        <v>10000</v>
      </c>
      <c r="O7" s="2" t="s">
        <v>40</v>
      </c>
      <c r="R7" s="5" t="s">
        <v>37</v>
      </c>
      <c r="S7" s="2">
        <v>2000</v>
      </c>
      <c r="T7" s="2" t="s">
        <v>40</v>
      </c>
      <c r="W7" s="5" t="s">
        <v>37</v>
      </c>
      <c r="X7" s="2">
        <v>1500</v>
      </c>
      <c r="Y7" s="2" t="s">
        <v>40</v>
      </c>
    </row>
    <row r="8" spans="7:25" x14ac:dyDescent="0.35">
      <c r="H8" s="5" t="s">
        <v>41</v>
      </c>
      <c r="I8" s="2">
        <f>I5/(I5+I6)</f>
        <v>0.99274705349048054</v>
      </c>
      <c r="J8" s="2"/>
      <c r="M8" s="5" t="s">
        <v>41</v>
      </c>
      <c r="N8" s="2">
        <f>N5/(N5+N6)</f>
        <v>0.9965870307167235</v>
      </c>
      <c r="O8" s="2"/>
      <c r="R8" s="5" t="s">
        <v>41</v>
      </c>
      <c r="S8" s="2">
        <f>S5/(S5+S6)</f>
        <v>0.99984781616192364</v>
      </c>
      <c r="T8" s="2"/>
      <c r="W8" s="5" t="s">
        <v>41</v>
      </c>
      <c r="X8" s="2">
        <f>X5/(X5+X6)</f>
        <v>0.99981738495252004</v>
      </c>
      <c r="Y8" s="2"/>
    </row>
    <row r="12" spans="7:25" x14ac:dyDescent="0.35">
      <c r="G12" s="41" t="s">
        <v>46</v>
      </c>
      <c r="H12" s="41"/>
      <c r="I12" s="41"/>
      <c r="J12" s="41"/>
      <c r="K12" s="2">
        <f>365*24*60</f>
        <v>525600</v>
      </c>
    </row>
    <row r="13" spans="7:25" x14ac:dyDescent="0.35">
      <c r="G13" s="41" t="s">
        <v>48</v>
      </c>
      <c r="H13" s="41"/>
      <c r="I13" s="41"/>
      <c r="J13" s="41"/>
      <c r="K13" s="2">
        <v>10</v>
      </c>
      <c r="N13" s="4" t="s">
        <v>54</v>
      </c>
      <c r="O13" s="19" t="s">
        <v>55</v>
      </c>
      <c r="P13" s="20" t="s">
        <v>56</v>
      </c>
      <c r="Q13" s="21" t="s">
        <v>57</v>
      </c>
      <c r="R13" s="22" t="s">
        <v>58</v>
      </c>
      <c r="S13" s="5" t="s">
        <v>60</v>
      </c>
      <c r="T13" s="4" t="s">
        <v>59</v>
      </c>
      <c r="U13" s="6" t="s">
        <v>62</v>
      </c>
      <c r="V13" s="23" t="s">
        <v>61</v>
      </c>
    </row>
    <row r="14" spans="7:25" x14ac:dyDescent="0.35">
      <c r="G14" s="41" t="s">
        <v>47</v>
      </c>
      <c r="H14" s="41"/>
      <c r="I14" s="41"/>
      <c r="J14" s="41"/>
      <c r="K14" s="2">
        <f>K12-K13</f>
        <v>525590</v>
      </c>
      <c r="N14" s="7">
        <v>1</v>
      </c>
      <c r="O14" s="7">
        <f>1-(1-$I$8)^N14</f>
        <v>0.99274705349048054</v>
      </c>
      <c r="P14" s="7">
        <f>1-(1-$N$8)^N14</f>
        <v>0.9965870307167235</v>
      </c>
      <c r="Q14" s="7">
        <f>1-(1-$S$8)^N14</f>
        <v>0.99984781616192364</v>
      </c>
      <c r="R14" s="7">
        <f>1-(1-$X$8)^N14</f>
        <v>0.99981738495252004</v>
      </c>
      <c r="S14" s="2">
        <f>PRODUCT(O14:R14)</f>
        <v>0.9890276295497088</v>
      </c>
      <c r="T14" s="2">
        <f>($I$7*N14)+($N$7*N14)+($S$7*N14)+($X$7*N14)</f>
        <v>33500</v>
      </c>
      <c r="U14" s="2" t="str">
        <f>IF(S14&gt;=$K$15, "SI", "NO")</f>
        <v>NO</v>
      </c>
    </row>
    <row r="15" spans="7:25" x14ac:dyDescent="0.35">
      <c r="G15" s="41" t="s">
        <v>49</v>
      </c>
      <c r="H15" s="41"/>
      <c r="I15" s="41"/>
      <c r="J15" s="41"/>
      <c r="K15" s="2">
        <f>K14/K12</f>
        <v>0.9999809741248098</v>
      </c>
      <c r="N15" s="7">
        <v>2</v>
      </c>
      <c r="O15" s="7">
        <f>1-(1-$I$8)^N15</f>
        <v>0.99994739476693006</v>
      </c>
      <c r="P15" s="7">
        <f>1-(1-$N$8)^N15</f>
        <v>0.99998835164067146</v>
      </c>
      <c r="Q15" s="7">
        <f>1-(1-$S$8)^N15</f>
        <v>0.99999997684007946</v>
      </c>
      <c r="R15" s="7">
        <f>1-(1-$X$8)^N15</f>
        <v>0.9999999666517444</v>
      </c>
      <c r="S15" s="2">
        <f>PRODUCT(O15:R15)</f>
        <v>0.99993569051582165</v>
      </c>
      <c r="T15" s="2">
        <f>($I$7*N15)+($N$7*N15)+($S$7*N15)+($X$7*N15)</f>
        <v>67000</v>
      </c>
      <c r="U15" s="2" t="str">
        <f t="shared" ref="U15:U17" si="0">IF(S15&gt;=$K$15, "SI", "NO")</f>
        <v>NO</v>
      </c>
    </row>
    <row r="16" spans="7:25" x14ac:dyDescent="0.35">
      <c r="G16" s="5" t="s">
        <v>51</v>
      </c>
      <c r="H16" s="2"/>
      <c r="I16" s="2"/>
      <c r="J16" s="2"/>
      <c r="K16" s="2">
        <f>I8*N8*S8*X8</f>
        <v>0.9890276295497088</v>
      </c>
      <c r="N16" s="7">
        <v>3</v>
      </c>
      <c r="O16" s="7">
        <f t="shared" ref="O16:O17" si="1">1-(1-$I$8)^N16</f>
        <v>0.99999961845705843</v>
      </c>
      <c r="P16" s="7">
        <f t="shared" ref="P16:P17" si="2">1-(1-$N$8)^N16</f>
        <v>0.99999996024450744</v>
      </c>
      <c r="Q16" s="7">
        <f t="shared" ref="Q16:Q17" si="3">1-(1-$S$8)^N16</f>
        <v>0.99999999999647549</v>
      </c>
      <c r="R16" s="7">
        <f t="shared" ref="R16:R17" si="4">1-(1-$X$8)^N16</f>
        <v>0.99999999999391009</v>
      </c>
      <c r="S16" s="2">
        <f>PRODUCT(O16:R16)</f>
        <v>0.99999957869196665</v>
      </c>
      <c r="T16" s="2">
        <f t="shared" ref="T16:T17" si="5">($I$7*N16)+($N$7*N16)+($S$7*N16)+($X$7*N16)</f>
        <v>100500</v>
      </c>
      <c r="U16" s="2" t="str">
        <f t="shared" si="0"/>
        <v>SI</v>
      </c>
      <c r="V16" s="18" t="s">
        <v>65</v>
      </c>
    </row>
    <row r="17" spans="7:29" x14ac:dyDescent="0.35">
      <c r="G17" s="41" t="s">
        <v>52</v>
      </c>
      <c r="H17" s="41"/>
      <c r="I17" s="41"/>
      <c r="J17" s="41"/>
      <c r="K17" s="2">
        <f>K15-K16</f>
        <v>1.0953344575100998E-2</v>
      </c>
      <c r="N17" s="7">
        <v>4</v>
      </c>
      <c r="O17" s="7">
        <f t="shared" si="1"/>
        <v>0.99999999723268951</v>
      </c>
      <c r="P17" s="7">
        <f t="shared" si="2"/>
        <v>0.99999999986431576</v>
      </c>
      <c r="Q17" s="7">
        <f t="shared" si="3"/>
        <v>0.99999999999999944</v>
      </c>
      <c r="R17" s="7">
        <f t="shared" si="4"/>
        <v>0.99999999999999889</v>
      </c>
      <c r="S17" s="2">
        <f t="shared" ref="S17" si="6">PRODUCT(O17:R17)</f>
        <v>0.9999999970970036</v>
      </c>
      <c r="T17" s="2">
        <f t="shared" si="5"/>
        <v>134000</v>
      </c>
      <c r="U17" s="2" t="str">
        <f t="shared" si="0"/>
        <v>SI</v>
      </c>
      <c r="V17" s="18" t="s">
        <v>63</v>
      </c>
    </row>
    <row r="18" spans="7:29" x14ac:dyDescent="0.35">
      <c r="G18" s="41" t="s">
        <v>53</v>
      </c>
      <c r="H18" s="41"/>
      <c r="I18" s="41"/>
      <c r="J18" s="41"/>
      <c r="K18" s="2">
        <f>COUNTIF(I8, "&gt;= " &amp; K15) + COUNTIF(N8, "&gt;= " &amp; K15) + COUNTIF(S8, "&gt;= " &amp; K15) + COUNTIF(X8, "&gt;= " &amp; K15)</f>
        <v>0</v>
      </c>
      <c r="L18" s="18"/>
    </row>
    <row r="19" spans="7:29" x14ac:dyDescent="0.35">
      <c r="N19" s="5" t="s">
        <v>64</v>
      </c>
      <c r="O19" s="7">
        <f>O16</f>
        <v>0.99999961845705843</v>
      </c>
      <c r="P19" s="7">
        <f>P15</f>
        <v>0.99998835164067146</v>
      </c>
      <c r="Q19" s="7">
        <f>Q15</f>
        <v>0.99999997684007946</v>
      </c>
      <c r="R19" s="7">
        <f>R15</f>
        <v>0.9999999666517444</v>
      </c>
      <c r="S19" s="2">
        <f>PRODUCT(O19:R19)</f>
        <v>0.99998791359467865</v>
      </c>
      <c r="T19" s="2">
        <f>($I$7*O20+($N$7*(P20))+($S$7*(Q20))+($X$7*(R20)))</f>
        <v>87000</v>
      </c>
      <c r="U19" s="2" t="str">
        <f>IF(S19&gt;=$K$15, "SI", "NO")</f>
        <v>SI</v>
      </c>
    </row>
    <row r="20" spans="7:29" x14ac:dyDescent="0.35">
      <c r="N20" s="15" t="s">
        <v>54</v>
      </c>
      <c r="O20" s="7" cm="1">
        <f t="array" ref="O20">INDEX(N14:N17,MATCH(TRUE,O14:O17=O19,0))</f>
        <v>3</v>
      </c>
      <c r="P20" s="7" cm="1">
        <f t="array" ref="P20">INDEX(N14:N17,MATCH(TRUE,P14:P17=P19,0))</f>
        <v>2</v>
      </c>
      <c r="Q20" s="7" cm="1">
        <f t="array" ref="Q20">INDEX(N14:N17,MATCH(TRUE,Q14:Q17=Q19,0))</f>
        <v>2</v>
      </c>
      <c r="R20" s="7" cm="1">
        <f t="array" ref="R20">INDEX(N14:N17,MATCH(TRUE,R14:R17=R19,0))</f>
        <v>2</v>
      </c>
    </row>
    <row r="25" spans="7:29" x14ac:dyDescent="0.35">
      <c r="O25" s="32" t="s">
        <v>32</v>
      </c>
      <c r="P25" s="33"/>
      <c r="Q25" s="34"/>
      <c r="S25" s="35" t="s">
        <v>42</v>
      </c>
      <c r="T25" s="36"/>
      <c r="U25" s="37"/>
      <c r="W25" s="38" t="s">
        <v>43</v>
      </c>
      <c r="X25" s="39"/>
      <c r="Y25" s="40"/>
      <c r="AA25" s="29" t="s">
        <v>44</v>
      </c>
      <c r="AB25" s="30"/>
      <c r="AC25" s="31"/>
    </row>
    <row r="27" spans="7:29" x14ac:dyDescent="0.35">
      <c r="O27" s="32" t="s">
        <v>32</v>
      </c>
      <c r="P27" s="33"/>
      <c r="Q27" s="34"/>
      <c r="S27" s="35" t="s">
        <v>42</v>
      </c>
      <c r="T27" s="36"/>
      <c r="U27" s="37"/>
      <c r="W27" s="38" t="s">
        <v>43</v>
      </c>
      <c r="X27" s="39"/>
      <c r="Y27" s="40"/>
      <c r="AA27" s="29" t="s">
        <v>44</v>
      </c>
      <c r="AB27" s="30"/>
      <c r="AC27" s="31"/>
    </row>
    <row r="29" spans="7:29" x14ac:dyDescent="0.35">
      <c r="O29" s="32" t="s">
        <v>32</v>
      </c>
      <c r="P29" s="33"/>
      <c r="Q29" s="34"/>
    </row>
  </sheetData>
  <mergeCells count="19">
    <mergeCell ref="M3:O3"/>
    <mergeCell ref="R3:T3"/>
    <mergeCell ref="W3:Y3"/>
    <mergeCell ref="G12:J12"/>
    <mergeCell ref="G13:J13"/>
    <mergeCell ref="G14:J14"/>
    <mergeCell ref="G15:J15"/>
    <mergeCell ref="G17:J17"/>
    <mergeCell ref="G18:J18"/>
    <mergeCell ref="H3:J3"/>
    <mergeCell ref="AA25:AC25"/>
    <mergeCell ref="AA27:AC27"/>
    <mergeCell ref="O25:Q25"/>
    <mergeCell ref="O27:Q27"/>
    <mergeCell ref="O29:Q29"/>
    <mergeCell ref="S25:U25"/>
    <mergeCell ref="S27:U27"/>
    <mergeCell ref="W25:Y25"/>
    <mergeCell ref="W27:Y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Ejercicio_Subnetting</vt:lpstr>
      <vt:lpstr>Direcciones</vt:lpstr>
      <vt:lpstr>Ejercicio_Disponibilidad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Gonzalez Roa</dc:creator>
  <cp:lastModifiedBy>Sergio Andres Gonzalez Roa</cp:lastModifiedBy>
  <dcterms:created xsi:type="dcterms:W3CDTF">2025-02-09T00:40:35Z</dcterms:created>
  <dcterms:modified xsi:type="dcterms:W3CDTF">2025-02-18T05:16:07Z</dcterms:modified>
</cp:coreProperties>
</file>