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o\Desktop\SM-Project\"/>
    </mc:Choice>
  </mc:AlternateContent>
  <xr:revisionPtr revIDLastSave="0" documentId="13_ncr:1_{6EC0694B-C647-4266-91B3-0EBF7D5E1815}" xr6:coauthVersionLast="47" xr6:coauthVersionMax="47" xr10:uidLastSave="{00000000-0000-0000-0000-000000000000}"/>
  <bookViews>
    <workbookView xWindow="28680" yWindow="-3585" windowWidth="29040" windowHeight="17520" tabRatio="884" activeTab="7" xr2:uid="{FBF30872-F89D-4C07-8473-45CDB5A0287E}"/>
  </bookViews>
  <sheets>
    <sheet name="Initial Concept" sheetId="3" r:id="rId1"/>
    <sheet name="User &amp; Admin App Design Concept" sheetId="11" r:id="rId2"/>
    <sheet name="Table1-login_table" sheetId="7" r:id="rId3"/>
    <sheet name="Table2-cf_table" sheetId="8" r:id="rId4"/>
    <sheet name="Table3-eu_avgcf_table" sheetId="9" r:id="rId5"/>
    <sheet name="Ger-EU_CF Data from Web" sheetId="10" r:id="rId6"/>
    <sheet name="Test-Cases" sheetId="13" r:id="rId7"/>
    <sheet name="Database Detail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4" i="11" l="1"/>
  <c r="V42" i="11"/>
  <c r="V41" i="11"/>
  <c r="AA40" i="11"/>
  <c r="V40" i="11"/>
  <c r="AA3" i="11"/>
  <c r="V5" i="11"/>
  <c r="V4" i="11"/>
  <c r="V3" i="11"/>
  <c r="Q15" i="3"/>
  <c r="Q12" i="3"/>
  <c r="Q8" i="3"/>
  <c r="Y15" i="3"/>
  <c r="Y12" i="3"/>
  <c r="Y8" i="3"/>
  <c r="U15" i="3"/>
  <c r="U12" i="3"/>
  <c r="U8" i="3"/>
  <c r="Q8" i="10"/>
  <c r="Q9" i="10"/>
  <c r="Q10" i="10"/>
  <c r="Q11" i="10"/>
  <c r="Q7" i="10"/>
  <c r="K11" i="10"/>
  <c r="H11" i="10"/>
  <c r="H10" i="10"/>
  <c r="H9" i="10"/>
  <c r="H8" i="10"/>
  <c r="H7" i="10"/>
  <c r="D7" i="10"/>
  <c r="M7" i="10" s="1"/>
  <c r="D11" i="10"/>
  <c r="D10" i="10"/>
  <c r="D9" i="10"/>
  <c r="D8" i="10"/>
  <c r="V43" i="11" l="1"/>
  <c r="V6" i="11"/>
  <c r="V7" i="11" s="1"/>
  <c r="Q17" i="3"/>
  <c r="Y17" i="3"/>
  <c r="M10" i="10"/>
  <c r="U17" i="3"/>
  <c r="M8" i="10"/>
  <c r="M9" i="10"/>
  <c r="M11" i="10"/>
  <c r="Z3" i="11" l="1"/>
  <c r="AC3" i="11" s="1"/>
  <c r="AR5" i="11"/>
  <c r="Z40" i="11"/>
  <c r="AC40" i="11" s="1"/>
  <c r="AR42" i="11"/>
  <c r="AB40" i="11" l="1"/>
  <c r="AB3" i="11"/>
</calcChain>
</file>

<file path=xl/sharedStrings.xml><?xml version="1.0" encoding="utf-8"?>
<sst xmlns="http://schemas.openxmlformats.org/spreadsheetml/2006/main" count="353" uniqueCount="189">
  <si>
    <t>Carbon Footprint Calculator</t>
  </si>
  <si>
    <t>Parameters</t>
  </si>
  <si>
    <t>Questions</t>
  </si>
  <si>
    <t>Response</t>
  </si>
  <si>
    <t>What is your average monthly electricity bill in euros?</t>
  </si>
  <si>
    <t>What is your average monthly gas bill in euros?</t>
  </si>
  <si>
    <t>What is your average monthly fuel bill for transportation in</t>
  </si>
  <si>
    <t>Formula (kgCO2)
(In Text)</t>
  </si>
  <si>
    <t>Waste</t>
  </si>
  <si>
    <t>How much waste do you generate per month in kilograms?</t>
  </si>
  <si>
    <t>How much of that waste is recycled or composed (in percentage)?</t>
  </si>
  <si>
    <t>Carbon Footprint (KgCO2)</t>
  </si>
  <si>
    <t>Energy</t>
  </si>
  <si>
    <t>Business Travel/Transport</t>
  </si>
  <si>
    <t>Result Table</t>
  </si>
  <si>
    <t>Comparision Table</t>
  </si>
  <si>
    <t>Total</t>
  </si>
  <si>
    <t>Company A</t>
  </si>
  <si>
    <t>USER I/P</t>
  </si>
  <si>
    <t>Europe Avg Carbon Footprint 
(KgCO2)</t>
  </si>
  <si>
    <t>Status</t>
  </si>
  <si>
    <t>Input Year</t>
  </si>
  <si>
    <t>Previous Years</t>
  </si>
  <si>
    <t>Visualization</t>
  </si>
  <si>
    <t>2. Year Comparision - Carbon Footprint (KgCO2)</t>
  </si>
  <si>
    <t>Years</t>
  </si>
  <si>
    <t>CF in KgCO2</t>
  </si>
  <si>
    <t>Suggestions and Remarks</t>
  </si>
  <si>
    <t>1St time Input</t>
  </si>
  <si>
    <t>User</t>
  </si>
  <si>
    <t>Travel</t>
  </si>
  <si>
    <t>Total CF</t>
  </si>
  <si>
    <t>Country</t>
  </si>
  <si>
    <t>User Login</t>
  </si>
  <si>
    <t>Admin Login</t>
  </si>
  <si>
    <t>Welcome</t>
  </si>
  <si>
    <t>Name</t>
  </si>
  <si>
    <t>Year</t>
  </si>
  <si>
    <t>I/P Energy</t>
  </si>
  <si>
    <t>I/P Waste</t>
  </si>
  <si>
    <t>I/P Travel</t>
  </si>
  <si>
    <t>Good/Positive Result:</t>
  </si>
  <si>
    <t>Energy:</t>
  </si>
  <si>
    <t>Waste:</t>
  </si>
  <si>
    <t>Travel:</t>
  </si>
  <si>
    <t>Bad/Negative Result:</t>
  </si>
  <si>
    <t>"Switch to energy-efficient appliances and consider renewable options like solar panels."</t>
  </si>
  <si>
    <t>"Improve home insulation to cut down on heating and cooling needs."</t>
  </si>
  <si>
    <t>"Unplug devices when not in use to save energy."</t>
  </si>
  <si>
    <t>"Try composting organic waste and using reusable bags to reduce single-use plastics."</t>
  </si>
  <si>
    <t>"Join a recycling program to ensure proper waste processing."</t>
  </si>
  <si>
    <t>"Donate items you no longer need instead of discarding them."</t>
  </si>
  <si>
    <t>"Carpool or use public transport whenever possible."</t>
  </si>
  <si>
    <t>"Walk or bike short distances to reduce emissions."</t>
  </si>
  <si>
    <t>"Opt for virtual meetings to minimize travel when you can."</t>
  </si>
  <si>
    <t xml:space="preserve"> </t>
  </si>
  <si>
    <t>"Your carbon footprint is above the European average, but small changes can help!</t>
  </si>
  <si>
    <t xml:space="preserve"> Try adopting sustainable practices in energy, waste, and travel to lower your impact."</t>
  </si>
  <si>
    <t xml:space="preserve">"Fantastic work! Your carbon footprint is below the European average. </t>
  </si>
  <si>
    <t>Keep up these sustainable habits, and consider additional ways to further reduce your impact."</t>
  </si>
  <si>
    <t>Energy: "You're doing great! Consider adding renewable energy options, like solar panels, to take it a step further."</t>
  </si>
  <si>
    <t>Waste: "Keep up the progress! Composting organic waste and promoting recycling can make an even bigger difference."</t>
  </si>
  <si>
    <t>Travel: "Excellent choices! Continue carpooling or using public transport whenever possible to maintain a low travel footprint."</t>
  </si>
  <si>
    <t xml:space="preserve">User </t>
  </si>
  <si>
    <t>Passsword</t>
  </si>
  <si>
    <t>Role</t>
  </si>
  <si>
    <t>Pass</t>
  </si>
  <si>
    <t>User/Admin</t>
  </si>
  <si>
    <t>Ele_Energy</t>
  </si>
  <si>
    <t>login_table</t>
  </si>
  <si>
    <t>cf_table</t>
  </si>
  <si>
    <t>Nvarchar</t>
  </si>
  <si>
    <t>Float</t>
  </si>
  <si>
    <t>Int</t>
  </si>
  <si>
    <t>Varchar</t>
  </si>
  <si>
    <t>example</t>
  </si>
  <si>
    <t>Datatype</t>
  </si>
  <si>
    <t>User_Type</t>
  </si>
  <si>
    <t>Int 
(Auto-increment option)</t>
  </si>
  <si>
    <t>Nat_Gas_Energy</t>
  </si>
  <si>
    <t>Fuel_Energy</t>
  </si>
  <si>
    <t>Total_Energy</t>
  </si>
  <si>
    <t>Generated_Waste</t>
  </si>
  <si>
    <t>Recycled_Waste</t>
  </si>
  <si>
    <t>Percentage</t>
  </si>
  <si>
    <t>Total_Waste</t>
  </si>
  <si>
    <t>Kilometer_Travel</t>
  </si>
  <si>
    <t>AvgFuelEff_Travel</t>
  </si>
  <si>
    <t>Total_Travel</t>
  </si>
  <si>
    <t>Total_CF</t>
  </si>
  <si>
    <t>Europe_Avg_CF</t>
  </si>
  <si>
    <t>Sr_No</t>
  </si>
  <si>
    <t>Column Name</t>
  </si>
  <si>
    <t>Comparision Ratio</t>
  </si>
  <si>
    <t>Germany</t>
  </si>
  <si>
    <t>Per capita CO₂ emissions
(Tonnes)</t>
  </si>
  <si>
    <t>Per capita CO₂ emissions
(KgCO2)</t>
  </si>
  <si>
    <t>https://ourworldindata.org/co2/country/germany?country=~DEU#per-capita-how-much-co2-does-the-average-person-emit</t>
  </si>
  <si>
    <t>Source1</t>
  </si>
  <si>
    <t>Source2</t>
  </si>
  <si>
    <t>https://www.worldometers.info/co2-emissions/germany-co2-emissions/#:~:text=CO2%20emissions%20per%20capita%20in,in%20CO2%20emissions%20per%20capita.</t>
  </si>
  <si>
    <t>Avg
Per capita CO₂ emissions
(KgCO2)</t>
  </si>
  <si>
    <t>Approx.
Estimate</t>
  </si>
  <si>
    <t>Source3</t>
  </si>
  <si>
    <t>https://www.iea.org/data-and-statistics/charts/co2-total-emissions-per-capita-by-region-2000-2023</t>
  </si>
  <si>
    <t>Europe</t>
  </si>
  <si>
    <t>Tonnes</t>
  </si>
  <si>
    <t>Germany_CF_KgCO2</t>
  </si>
  <si>
    <t>Europe_CF_KgCO2</t>
  </si>
  <si>
    <t>Individual</t>
  </si>
  <si>
    <t>Saloni</t>
  </si>
  <si>
    <t>User type</t>
  </si>
  <si>
    <t>User Name</t>
  </si>
  <si>
    <t>Case1</t>
  </si>
  <si>
    <t>Case2</t>
  </si>
  <si>
    <t>Case3</t>
  </si>
  <si>
    <t>CF</t>
  </si>
  <si>
    <t>No Restrictions</t>
  </si>
  <si>
    <t>Restrictions considered</t>
  </si>
  <si>
    <t>Pick latest current Input</t>
  </si>
  <si>
    <t>eu_avgcf_table</t>
  </si>
  <si>
    <t>Online database credentials</t>
  </si>
  <si>
    <t>https://freedb.tech/login.html</t>
  </si>
  <si>
    <t>link</t>
  </si>
  <si>
    <t>Login</t>
  </si>
  <si>
    <t>salonimelkunde</t>
  </si>
  <si>
    <t>Santosh@2506</t>
  </si>
  <si>
    <t>FreeDB Free Database Panel</t>
  </si>
  <si>
    <t>Host</t>
  </si>
  <si>
    <t>sql.freedb.tech</t>
  </si>
  <si>
    <t>Port</t>
  </si>
  <si>
    <t>Database Name:</t>
  </si>
  <si>
    <t>freedb_mydbcf</t>
  </si>
  <si>
    <t>Database User</t>
  </si>
  <si>
    <t>freedb_saloni</t>
  </si>
  <si>
    <t>Password</t>
  </si>
  <si>
    <t>Xyk$b8T!MNGQh&amp;T</t>
  </si>
  <si>
    <t>Tabs =&gt;</t>
  </si>
  <si>
    <t>SM</t>
  </si>
  <si>
    <t>"Welcome to the Carbon Footprint Calculator!This tool helps you understand and reduce your carbon footprint. "
"Every small action counts toward a healthier planet.\nCalculate your emissions, get insights, and track your impact with tables &amp; charts  for a sustainable future."</t>
  </si>
  <si>
    <t>Select From:
Individual / Small_Business / Big_Business</t>
  </si>
  <si>
    <t>Name/Company Name</t>
  </si>
  <si>
    <t>No. of Employees</t>
  </si>
  <si>
    <t>(monthly electricity bill)*12*0.0005 +
(montlhy natural gas bill)*12*0.0053 + 
(monthly fuel bill)*12*2.32</t>
  </si>
  <si>
    <t>(total waste generated per month)*12*(0.57-recycling/composting percentage)</t>
  </si>
  <si>
    <t>How many kolimeters do you employees travel per year for business purposes?</t>
  </si>
  <si>
    <t>What is the average fuel efficiency of the vehicles used for business travel in liters per 100 kilometers</t>
  </si>
  <si>
    <t>(total kiometer traveled per year for business purposes)*(1/average fuel efficiency in L/100km)*(2.31)</t>
  </si>
  <si>
    <t>Given Que: Carbon Footprint Calculator</t>
  </si>
  <si>
    <t>Example</t>
  </si>
  <si>
    <t>Carbon Footprint 
Formula (kgCO2)</t>
  </si>
  <si>
    <t>CF KgCO2</t>
  </si>
  <si>
    <t>Sample 
Example1</t>
  </si>
  <si>
    <t>Sample 
Example2</t>
  </si>
  <si>
    <t>Business 
Travel</t>
  </si>
  <si>
    <t>Energy 
Usage</t>
  </si>
  <si>
    <t>Input Fields:</t>
  </si>
  <si>
    <t>Company A:
Saloni</t>
  </si>
  <si>
    <t>Login&amp;Welcome Page</t>
  </si>
  <si>
    <t>Per Capita CF</t>
  </si>
  <si>
    <t>Eur_Avg_KgCO2</t>
  </si>
  <si>
    <t>Calculated Fields:</t>
  </si>
  <si>
    <t>Stored Val.</t>
  </si>
  <si>
    <t>Per Capita Carbon Footprint
(KgCO2)</t>
  </si>
  <si>
    <t>1. Carbon Foorprint (Per Capita) comparison with Europe Avg CF in KgCO2</t>
  </si>
  <si>
    <t>If Per Capita Carbon Footprint
(KgCO2)  &lt; Europe Avg Carbon Footprint 
(KgCO2)</t>
  </si>
  <si>
    <t>Dummy Tab</t>
  </si>
  <si>
    <t>2nd time Input</t>
  </si>
  <si>
    <t>Login&amp;
Welcome Page</t>
  </si>
  <si>
    <t>Company A:</t>
  </si>
  <si>
    <t>Dummy Tab:
Backend</t>
  </si>
  <si>
    <t>2. Carbon Foorprint  for Three Parameters</t>
  </si>
  <si>
    <t>3. Year Comparision - Carbon Footprint (KgCO2)</t>
  </si>
  <si>
    <t>Suggestions and Remarks/Feedback</t>
  </si>
  <si>
    <t>If Per Capita Carbon Footprint
(KgCO2)  &gt; Europe Avg Carbon Footprint 
(KgCO2)</t>
  </si>
  <si>
    <t>Nvarchar(Primarykey)</t>
  </si>
  <si>
    <t>SQL data types</t>
  </si>
  <si>
    <t>Company_Name</t>
  </si>
  <si>
    <t>Table Name</t>
  </si>
  <si>
    <t>Germany_AvgCF_KgCO2</t>
  </si>
  <si>
    <t>Europe_AvgCF_KgCO2</t>
  </si>
  <si>
    <t>World_AvgCF_KgCO2</t>
  </si>
  <si>
    <t>Values Stored</t>
  </si>
  <si>
    <t>Store &amp; Pick latest Previous</t>
  </si>
  <si>
    <t>Overwrite the value</t>
  </si>
  <si>
    <t>Logic Implemented</t>
  </si>
  <si>
    <t>Actions</t>
  </si>
  <si>
    <t>Cases is applied to the desktop app logic</t>
  </si>
  <si>
    <t>Note: Same logic applicable for all user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</si>
</sst>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212529"/>
      <name val="Verdana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4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3" fontId="0" fillId="0" borderId="0" xfId="0" applyNumberFormat="1"/>
    <xf numFmtId="2" fontId="2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3" fontId="9" fillId="0" borderId="0" xfId="0" applyNumberFormat="1" applyFont="1"/>
    <xf numFmtId="4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6" borderId="0" xfId="0" applyFont="1" applyFill="1" applyAlignment="1">
      <alignment horizontal="left" vertical="center" wrapText="1"/>
    </xf>
    <xf numFmtId="0" fontId="0" fillId="5" borderId="0" xfId="0" applyFill="1"/>
    <xf numFmtId="0" fontId="11" fillId="5" borderId="0" xfId="0" applyFont="1" applyFill="1" applyAlignment="1">
      <alignment horizontal="left" vertical="center"/>
    </xf>
    <xf numFmtId="0" fontId="1" fillId="5" borderId="0" xfId="0" applyFont="1" applyFill="1"/>
    <xf numFmtId="0" fontId="7" fillId="0" borderId="0" xfId="1"/>
    <xf numFmtId="0" fontId="7" fillId="0" borderId="1" xfId="1" applyBorder="1"/>
    <xf numFmtId="0" fontId="12" fillId="0" borderId="0" xfId="0" applyFont="1"/>
    <xf numFmtId="0" fontId="1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4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 wrapText="1"/>
    </xf>
    <xf numFmtId="0" fontId="2" fillId="0" borderId="0" xfId="0" applyFont="1" applyAlignment="1">
      <alignment horizontal="left"/>
    </xf>
    <xf numFmtId="1" fontId="15" fillId="2" borderId="1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8" xfId="1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7" fillId="0" borderId="7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11" borderId="0" xfId="0" applyFont="1" applyFill="1" applyAlignment="1">
      <alignment horizontal="left" vertical="center"/>
    </xf>
    <xf numFmtId="1" fontId="2" fillId="7" borderId="1" xfId="0" applyNumberFormat="1" applyFont="1" applyFill="1" applyBorder="1" applyAlignment="1">
      <alignment horizontal="left" vertical="center"/>
    </xf>
    <xf numFmtId="1" fontId="2" fillId="6" borderId="10" xfId="0" applyNumberFormat="1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right" vertical="center" wrapText="1"/>
    </xf>
    <xf numFmtId="0" fontId="17" fillId="5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0" fillId="0" borderId="1" xfId="0" applyFont="1" applyFill="1" applyBorder="1"/>
    <xf numFmtId="0" fontId="2" fillId="0" borderId="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0" fillId="15" borderId="1" xfId="0" applyFill="1" applyBorder="1"/>
    <xf numFmtId="0" fontId="0" fillId="8" borderId="1" xfId="0" applyFill="1" applyBorder="1"/>
    <xf numFmtId="0" fontId="12" fillId="5" borderId="0" xfId="0" applyFont="1" applyFill="1"/>
    <xf numFmtId="0" fontId="6" fillId="0" borderId="0" xfId="0" applyFont="1"/>
    <xf numFmtId="0" fontId="15" fillId="5" borderId="0" xfId="0" applyFont="1" applyFill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CF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'User &amp; Admin App Design Concept'!$Z$2:$AB$2</c15:sqref>
                  </c15:fullRef>
                </c:ext>
              </c:extLst>
              <c:f>'User &amp; Admin App Design Concept'!$Z$2:$AA$2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'User &amp; Admin App Design Concept'!$Z$3:$AB$3</c15:sqref>
                  </c15:fullRef>
                </c:ext>
              </c:extLst>
              <c:f>'User &amp; Admin App Design Concept'!$Z$3:$AA$3</c:f>
              <c:numCache>
                <c:formatCode>General</c:formatCode>
                <c:ptCount val="2"/>
                <c:pt idx="0" formatCode="0">
                  <c:v>5077.387999999999</c:v>
                </c:pt>
                <c:pt idx="1">
                  <c:v>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B-4CC8-95D4-9AABD62E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B-419B-9F79-FE00C77B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CF</a:t>
            </a:r>
            <a:r>
              <a:rPr lang="en-US" baseline="0"/>
              <a:t> Per Capital V/s Europe Avg CF KgCO2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Parameters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Concept'!$Z$39:$AA$39</c:f>
              <c:strCache>
                <c:ptCount val="2"/>
                <c:pt idx="0">
                  <c:v>Per Capita Carbon Footprint
(KgCO2)</c:v>
                </c:pt>
                <c:pt idx="1">
                  <c:v>Europe Avg Carbon Footprint 
(KgCO2)</c:v>
                </c:pt>
              </c:strCache>
            </c:strRef>
          </c:cat>
          <c:val>
            <c:numRef>
              <c:f>'User &amp; Admin App Design Concept'!$Z$40:$AA$40</c:f>
              <c:numCache>
                <c:formatCode>General</c:formatCode>
                <c:ptCount val="2"/>
                <c:pt idx="0" formatCode="0">
                  <c:v>5433.0839999999998</c:v>
                </c:pt>
                <c:pt idx="1">
                  <c:v>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4278-8140-24CB1713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8051744"/>
        <c:axId val="1818053184"/>
      </c:barChart>
      <c:catAx>
        <c:axId val="181805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3184"/>
        <c:crosses val="autoZero"/>
        <c:auto val="1"/>
        <c:lblAlgn val="ctr"/>
        <c:lblOffset val="100"/>
        <c:noMultiLvlLbl val="0"/>
      </c:catAx>
      <c:valAx>
        <c:axId val="18180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805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Concept'!$AQ$5</c:f>
              <c:strCache>
                <c:ptCount val="1"/>
                <c:pt idx="0">
                  <c:v>CF in KgCO2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'User &amp; Admin App Design Concept'!$AR$4:$AU$4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'User &amp; Admin App Design Concept'!$AR$5:$AU$5</c:f>
              <c:numCache>
                <c:formatCode>General</c:formatCode>
                <c:ptCount val="4"/>
                <c:pt idx="0" formatCode="0">
                  <c:v>5077.387999999999</c:v>
                </c:pt>
                <c:pt idx="1">
                  <c:v>4000</c:v>
                </c:pt>
                <c:pt idx="2">
                  <c:v>4500</c:v>
                </c:pt>
                <c:pt idx="3">
                  <c:v>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3-48B6-B6A0-9C7F7F61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210336"/>
        <c:axId val="2062207456"/>
      </c:barChart>
      <c:catAx>
        <c:axId val="206221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07456"/>
        <c:crosses val="autoZero"/>
        <c:auto val="1"/>
        <c:lblAlgn val="ctr"/>
        <c:lblOffset val="100"/>
        <c:noMultiLvlLbl val="0"/>
      </c:catAx>
      <c:valAx>
        <c:axId val="20622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221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Concept'!$V$2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Concept'!$U$3:$U$5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Concept'!$V$3:$V$5</c:f>
              <c:numCache>
                <c:formatCode>0</c:formatCode>
                <c:ptCount val="3"/>
                <c:pt idx="0">
                  <c:v>3068.3879999999995</c:v>
                </c:pt>
                <c:pt idx="1">
                  <c:v>83.999999999999943</c:v>
                </c:pt>
                <c:pt idx="2" formatCode="General">
                  <c:v>1924.9999999999998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3-4302-9AB9-3303135F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863968"/>
        <c:axId val="499864928"/>
      </c:barChart>
      <c:catAx>
        <c:axId val="49986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4928"/>
        <c:crosses val="autoZero"/>
        <c:auto val="1"/>
        <c:lblAlgn val="ctr"/>
        <c:lblOffset val="100"/>
        <c:noMultiLvlLbl val="0"/>
      </c:catAx>
      <c:valAx>
        <c:axId val="4998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986396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'User &amp; Admin App Design Concept'!$V$39</c:f>
              <c:strCache>
                <c:ptCount val="1"/>
                <c:pt idx="0">
                  <c:v>Carbon Footprint (KgCO2)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'User &amp; Admin App Design Concept'!$U$40:$U$42</c:f>
              <c:strCache>
                <c:ptCount val="3"/>
                <c:pt idx="0">
                  <c:v>Energy</c:v>
                </c:pt>
                <c:pt idx="1">
                  <c:v>Waste</c:v>
                </c:pt>
                <c:pt idx="2">
                  <c:v>Business Travel/Transport</c:v>
                </c:pt>
              </c:strCache>
            </c:strRef>
          </c:cat>
          <c:val>
            <c:numRef>
              <c:f>'User &amp; Admin App Design Concept'!$V$40:$V$42</c:f>
              <c:numCache>
                <c:formatCode>0</c:formatCode>
                <c:ptCount val="3"/>
                <c:pt idx="0">
                  <c:v>3208.2840000000001</c:v>
                </c:pt>
                <c:pt idx="1">
                  <c:v>244.7999999999999</c:v>
                </c:pt>
                <c:pt idx="2" formatCode="General">
                  <c:v>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20-45A7-ADE8-3CA59B7E1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560416"/>
        <c:axId val="495560896"/>
      </c:barChart>
      <c:catAx>
        <c:axId val="4955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896"/>
        <c:crosses val="autoZero"/>
        <c:auto val="1"/>
        <c:lblAlgn val="ctr"/>
        <c:lblOffset val="100"/>
        <c:noMultiLvlLbl val="0"/>
      </c:catAx>
      <c:valAx>
        <c:axId val="495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55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</xdr:colOff>
      <xdr:row>5</xdr:row>
      <xdr:rowOff>13334</xdr:rowOff>
    </xdr:from>
    <xdr:to>
      <xdr:col>9</xdr:col>
      <xdr:colOff>371475</xdr:colOff>
      <xdr:row>17</xdr:row>
      <xdr:rowOff>95251</xdr:rowOff>
    </xdr:to>
    <xdr:pic>
      <xdr:nvPicPr>
        <xdr:cNvPr id="7" name="Google Shape;119;p16">
          <a:extLst>
            <a:ext uri="{FF2B5EF4-FFF2-40B4-BE49-F238E27FC236}">
              <a16:creationId xmlns:a16="http://schemas.microsoft.com/office/drawing/2014/main" id="{C1567A3A-56D6-8C67-E278-BB0D1193DB0C}"/>
            </a:ext>
          </a:extLst>
        </xdr:cNvPr>
        <xdr:cNvPicPr preferRelativeResize="0"/>
      </xdr:nvPicPr>
      <xdr:blipFill>
        <a:blip xmlns:r="http://schemas.openxmlformats.org/officeDocument/2006/relationships" r:embed="rId1">
          <a:alphaModFix/>
        </a:blip>
        <a:stretch>
          <a:fillRect/>
        </a:stretch>
      </xdr:blipFill>
      <xdr:spPr>
        <a:xfrm>
          <a:off x="81915" y="965834"/>
          <a:ext cx="5775960" cy="40824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65054</xdr:colOff>
      <xdr:row>2</xdr:row>
      <xdr:rowOff>86116</xdr:rowOff>
    </xdr:from>
    <xdr:to>
      <xdr:col>38</xdr:col>
      <xdr:colOff>438934</xdr:colOff>
      <xdr:row>11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6CB1C-3D5C-4291-BFF5-D265131C8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3170</xdr:colOff>
      <xdr:row>9</xdr:row>
      <xdr:rowOff>196840</xdr:rowOff>
    </xdr:from>
    <xdr:to>
      <xdr:col>47</xdr:col>
      <xdr:colOff>478266</xdr:colOff>
      <xdr:row>25</xdr:row>
      <xdr:rowOff>6629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19A82B7-1731-4B65-8010-B7900F4E3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53848</xdr:colOff>
      <xdr:row>39</xdr:row>
      <xdr:rowOff>130939</xdr:rowOff>
    </xdr:from>
    <xdr:to>
      <xdr:col>38</xdr:col>
      <xdr:colOff>515470</xdr:colOff>
      <xdr:row>46</xdr:row>
      <xdr:rowOff>123264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9673C-6EFD-4190-AB0A-997E8DB4A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436390</xdr:colOff>
      <xdr:row>47</xdr:row>
      <xdr:rowOff>23260</xdr:rowOff>
    </xdr:from>
    <xdr:to>
      <xdr:col>47</xdr:col>
      <xdr:colOff>60063</xdr:colOff>
      <xdr:row>62</xdr:row>
      <xdr:rowOff>30945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C7295B-98B1-476D-8D99-6A690C696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59728</xdr:colOff>
      <xdr:row>14</xdr:row>
      <xdr:rowOff>172906</xdr:rowOff>
    </xdr:from>
    <xdr:to>
      <xdr:col>38</xdr:col>
      <xdr:colOff>375397</xdr:colOff>
      <xdr:row>28</xdr:row>
      <xdr:rowOff>97939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25624B-3EBB-ACAE-D6C9-F64DBEC92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78440</xdr:colOff>
      <xdr:row>50</xdr:row>
      <xdr:rowOff>178397</xdr:rowOff>
    </xdr:from>
    <xdr:to>
      <xdr:col>38</xdr:col>
      <xdr:colOff>515469</xdr:colOff>
      <xdr:row>64</xdr:row>
      <xdr:rowOff>103430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B2472A-9215-A6C4-75A6-CA7AEC720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ourworldindata.org/co2/country/germany?country=~DEU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ntosh@2506" TargetMode="External"/><Relationship Id="rId1" Type="http://schemas.openxmlformats.org/officeDocument/2006/relationships/hyperlink" Target="https://freedb.tech/log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A10D-CE11-4D24-B00D-AA9E0FDF7AFB}">
  <dimension ref="A5:Y17"/>
  <sheetViews>
    <sheetView topLeftCell="G1" zoomScaleNormal="100" workbookViewId="0">
      <selection activeCell="M5" sqref="M5"/>
    </sheetView>
  </sheetViews>
  <sheetFormatPr defaultColWidth="8.88671875" defaultRowHeight="14.4" x14ac:dyDescent="0.3"/>
  <cols>
    <col min="1" max="11" width="8.88671875" style="1"/>
    <col min="12" max="12" width="7.33203125" style="1" customWidth="1"/>
    <col min="13" max="13" width="11.88671875" style="1" customWidth="1"/>
    <col min="14" max="14" width="35.77734375" style="2" customWidth="1"/>
    <col min="15" max="15" width="12.33203125" style="1" customWidth="1"/>
    <col min="16" max="16" width="28" style="1" customWidth="1"/>
    <col min="17" max="17" width="17.21875" style="1" customWidth="1"/>
    <col min="18" max="18" width="10.77734375" style="1" customWidth="1"/>
    <col min="19" max="19" width="10.21875" style="1" customWidth="1"/>
    <col min="20" max="20" width="9.88671875" style="1" customWidth="1"/>
    <col min="21" max="21" width="9.21875" style="1" customWidth="1"/>
    <col min="22" max="22" width="4.33203125" style="1" customWidth="1"/>
    <col min="23" max="23" width="9.44140625" style="1" customWidth="1"/>
    <col min="24" max="24" width="10.88671875" style="1" customWidth="1"/>
    <col min="25" max="25" width="10.109375" style="1" customWidth="1"/>
    <col min="26" max="16384" width="8.88671875" style="1"/>
  </cols>
  <sheetData>
    <row r="5" spans="1:25" ht="18" x14ac:dyDescent="0.3">
      <c r="A5" s="64" t="s">
        <v>148</v>
      </c>
      <c r="M5" s="45" t="s">
        <v>0</v>
      </c>
    </row>
    <row r="6" spans="1:25" x14ac:dyDescent="0.3">
      <c r="O6" s="1" t="s">
        <v>149</v>
      </c>
    </row>
    <row r="7" spans="1:25" ht="32.4" customHeight="1" x14ac:dyDescent="0.3">
      <c r="M7" s="57" t="s">
        <v>1</v>
      </c>
      <c r="N7" s="58" t="s">
        <v>2</v>
      </c>
      <c r="O7" s="57" t="s">
        <v>3</v>
      </c>
      <c r="P7" s="58" t="s">
        <v>7</v>
      </c>
      <c r="Q7" s="58" t="s">
        <v>150</v>
      </c>
      <c r="S7" s="72" t="s">
        <v>152</v>
      </c>
      <c r="T7" s="71" t="s">
        <v>3</v>
      </c>
      <c r="U7" s="66" t="s">
        <v>151</v>
      </c>
      <c r="V7" s="56"/>
      <c r="W7" s="72" t="s">
        <v>153</v>
      </c>
      <c r="X7" s="71" t="s">
        <v>3</v>
      </c>
      <c r="Y7" s="66" t="s">
        <v>151</v>
      </c>
    </row>
    <row r="8" spans="1:25" ht="28.8" customHeight="1" x14ac:dyDescent="0.3">
      <c r="M8" s="89" t="s">
        <v>155</v>
      </c>
      <c r="N8" s="59" t="s">
        <v>4</v>
      </c>
      <c r="O8" s="43">
        <v>150</v>
      </c>
      <c r="P8" s="86" t="s">
        <v>143</v>
      </c>
      <c r="Q8" s="87">
        <f>(O8*12*0.0005)+(O9*12*0.0053)+(O10*12*2.32)</f>
        <v>3068.3879999999995</v>
      </c>
      <c r="S8" s="94" t="s">
        <v>12</v>
      </c>
      <c r="T8" s="36">
        <v>200</v>
      </c>
      <c r="U8" s="85">
        <f>(T8*12*0.0005)+(T9*12*0.0053)+(T10*12*2.32)</f>
        <v>4183.5600000000004</v>
      </c>
      <c r="V8" s="20"/>
      <c r="W8" s="95" t="s">
        <v>12</v>
      </c>
      <c r="X8" s="36">
        <v>200</v>
      </c>
      <c r="Y8" s="85">
        <f>(X8*12*0.0005)+(X9*12*0.0053)+(X10*12*2.32)</f>
        <v>4183.5600000000004</v>
      </c>
    </row>
    <row r="9" spans="1:25" ht="28.8" x14ac:dyDescent="0.3">
      <c r="M9" s="90"/>
      <c r="N9" s="59" t="s">
        <v>5</v>
      </c>
      <c r="O9" s="43">
        <v>80</v>
      </c>
      <c r="P9" s="86"/>
      <c r="Q9" s="87"/>
      <c r="S9" s="94"/>
      <c r="T9" s="36">
        <v>100</v>
      </c>
      <c r="U9" s="85"/>
      <c r="V9" s="20"/>
      <c r="W9" s="95"/>
      <c r="X9" s="36">
        <v>100</v>
      </c>
      <c r="Y9" s="85"/>
    </row>
    <row r="10" spans="1:25" ht="28.8" x14ac:dyDescent="0.3">
      <c r="M10" s="91"/>
      <c r="N10" s="59" t="s">
        <v>6</v>
      </c>
      <c r="O10" s="43">
        <v>110</v>
      </c>
      <c r="P10" s="86"/>
      <c r="Q10" s="87"/>
      <c r="S10" s="94"/>
      <c r="T10" s="36">
        <v>150</v>
      </c>
      <c r="U10" s="85"/>
      <c r="V10" s="20"/>
      <c r="W10" s="95"/>
      <c r="X10" s="36">
        <v>150</v>
      </c>
      <c r="Y10" s="85"/>
    </row>
    <row r="11" spans="1:25" x14ac:dyDescent="0.3">
      <c r="M11" s="60"/>
      <c r="N11" s="61"/>
      <c r="O11" s="60"/>
      <c r="P11" s="62"/>
      <c r="Q11" s="63"/>
      <c r="S11" s="67"/>
      <c r="T11" s="69"/>
      <c r="U11" s="69"/>
      <c r="V11" s="20"/>
      <c r="W11" s="65"/>
      <c r="X11" s="69"/>
      <c r="Y11" s="69"/>
    </row>
    <row r="12" spans="1:25" ht="39.6" customHeight="1" x14ac:dyDescent="0.3">
      <c r="M12" s="92" t="s">
        <v>8</v>
      </c>
      <c r="N12" s="59" t="s">
        <v>9</v>
      </c>
      <c r="O12" s="43">
        <v>100</v>
      </c>
      <c r="P12" s="86" t="s">
        <v>144</v>
      </c>
      <c r="Q12" s="88">
        <f>(O12*12)*(0.57-O13%)</f>
        <v>83.999999999999943</v>
      </c>
      <c r="S12" s="94" t="s">
        <v>8</v>
      </c>
      <c r="T12" s="36">
        <v>100</v>
      </c>
      <c r="U12" s="85">
        <f>(T12*12)*(0.57-T13/100)</f>
        <v>83.999999999999943</v>
      </c>
      <c r="V12" s="20"/>
      <c r="W12" s="95" t="s">
        <v>8</v>
      </c>
      <c r="X12" s="36">
        <v>200</v>
      </c>
      <c r="Y12" s="85">
        <f>(X12*12)*(0.57-X13/100)</f>
        <v>-72.000000000000057</v>
      </c>
    </row>
    <row r="13" spans="1:25" ht="28.8" x14ac:dyDescent="0.3">
      <c r="M13" s="91"/>
      <c r="N13" s="59" t="s">
        <v>10</v>
      </c>
      <c r="O13" s="43">
        <v>50</v>
      </c>
      <c r="P13" s="86"/>
      <c r="Q13" s="88"/>
      <c r="S13" s="94"/>
      <c r="T13" s="36">
        <v>50</v>
      </c>
      <c r="U13" s="85"/>
      <c r="V13" s="20"/>
      <c r="W13" s="95"/>
      <c r="X13" s="36">
        <v>60</v>
      </c>
      <c r="Y13" s="85"/>
    </row>
    <row r="14" spans="1:25" x14ac:dyDescent="0.3">
      <c r="M14" s="60"/>
      <c r="N14" s="61"/>
      <c r="O14" s="60"/>
      <c r="P14" s="60"/>
      <c r="Q14" s="60"/>
      <c r="S14" s="67"/>
      <c r="T14" s="69"/>
      <c r="U14" s="69"/>
      <c r="V14" s="20"/>
      <c r="W14" s="65"/>
      <c r="X14" s="69"/>
      <c r="Y14" s="69"/>
    </row>
    <row r="15" spans="1:25" ht="28.8" x14ac:dyDescent="0.3">
      <c r="M15" s="89" t="s">
        <v>154</v>
      </c>
      <c r="N15" s="59" t="s">
        <v>145</v>
      </c>
      <c r="O15" s="43">
        <v>10000</v>
      </c>
      <c r="P15" s="86" t="s">
        <v>147</v>
      </c>
      <c r="Q15" s="88">
        <f>(O15)*(1/O16)*2.31</f>
        <v>1924.9999999999998</v>
      </c>
      <c r="S15" s="94" t="s">
        <v>30</v>
      </c>
      <c r="T15" s="36">
        <v>10000</v>
      </c>
      <c r="U15" s="85">
        <f>(T15)*(1/T16)*(2.31)</f>
        <v>1924.9999999999998</v>
      </c>
      <c r="V15" s="20"/>
      <c r="W15" s="95" t="s">
        <v>30</v>
      </c>
      <c r="X15" s="36">
        <v>10000</v>
      </c>
      <c r="Y15" s="85">
        <f>(X15)*(1/X16)*(2.31)</f>
        <v>1924.9999999999998</v>
      </c>
    </row>
    <row r="16" spans="1:25" ht="43.2" x14ac:dyDescent="0.3">
      <c r="M16" s="93"/>
      <c r="N16" s="59" t="s">
        <v>146</v>
      </c>
      <c r="O16" s="43">
        <v>12</v>
      </c>
      <c r="P16" s="86"/>
      <c r="Q16" s="88"/>
      <c r="S16" s="94"/>
      <c r="T16" s="36">
        <v>12</v>
      </c>
      <c r="U16" s="85"/>
      <c r="V16" s="20"/>
      <c r="W16" s="95"/>
      <c r="X16" s="36">
        <v>12</v>
      </c>
      <c r="Y16" s="85"/>
    </row>
    <row r="17" spans="13:25" x14ac:dyDescent="0.3">
      <c r="M17" s="57" t="s">
        <v>16</v>
      </c>
      <c r="N17" s="58"/>
      <c r="O17" s="57"/>
      <c r="P17" s="58"/>
      <c r="Q17" s="74">
        <f>Q8+Q12+Q15</f>
        <v>5077.387999999999</v>
      </c>
      <c r="S17" s="67" t="s">
        <v>16</v>
      </c>
      <c r="T17" s="68"/>
      <c r="U17" s="70">
        <f>U8+U12+U15</f>
        <v>6192.56</v>
      </c>
      <c r="V17" s="20"/>
      <c r="W17" s="65" t="s">
        <v>16</v>
      </c>
      <c r="X17" s="70"/>
      <c r="Y17" s="70">
        <f>Y8+Y12+Y15</f>
        <v>6036.56</v>
      </c>
    </row>
  </sheetData>
  <mergeCells count="21">
    <mergeCell ref="Y8:Y10"/>
    <mergeCell ref="M8:M10"/>
    <mergeCell ref="M12:M13"/>
    <mergeCell ref="M15:M16"/>
    <mergeCell ref="S15:S16"/>
    <mergeCell ref="W15:W16"/>
    <mergeCell ref="Y12:Y13"/>
    <mergeCell ref="Y15:Y16"/>
    <mergeCell ref="S8:S10"/>
    <mergeCell ref="W8:W10"/>
    <mergeCell ref="S12:S13"/>
    <mergeCell ref="W12:W13"/>
    <mergeCell ref="P15:P16"/>
    <mergeCell ref="Q15:Q16"/>
    <mergeCell ref="U8:U10"/>
    <mergeCell ref="U12:U13"/>
    <mergeCell ref="U15:U16"/>
    <mergeCell ref="P8:P10"/>
    <mergeCell ref="Q8:Q10"/>
    <mergeCell ref="P12:P13"/>
    <mergeCell ref="Q12:Q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1531-9A7F-4CCA-BDA7-ED5290E23EFE}">
  <sheetPr>
    <tabColor rgb="FF0070C0"/>
  </sheetPr>
  <dimension ref="A1:BA73"/>
  <sheetViews>
    <sheetView topLeftCell="J1" zoomScale="60" zoomScaleNormal="60" workbookViewId="0">
      <selection activeCell="V45" sqref="V45"/>
    </sheetView>
  </sheetViews>
  <sheetFormatPr defaultColWidth="8.88671875" defaultRowHeight="15.6" x14ac:dyDescent="0.3"/>
  <cols>
    <col min="1" max="1" width="14.88671875" style="4" customWidth="1"/>
    <col min="2" max="2" width="10.5546875" style="4" customWidth="1"/>
    <col min="3" max="3" width="2" style="5" customWidth="1"/>
    <col min="4" max="4" width="13.33203125" style="4" customWidth="1"/>
    <col min="5" max="5" width="23.109375" style="4" customWidth="1"/>
    <col min="6" max="6" width="42.88671875" style="4" customWidth="1"/>
    <col min="7" max="7" width="2" style="5" customWidth="1"/>
    <col min="8" max="8" width="10.6640625" style="4" customWidth="1"/>
    <col min="9" max="9" width="36.88671875" style="4" customWidth="1"/>
    <col min="10" max="10" width="10" style="4" customWidth="1"/>
    <col min="11" max="11" width="2" style="5" customWidth="1"/>
    <col min="12" max="12" width="8.5546875" style="4" customWidth="1"/>
    <col min="13" max="13" width="35.21875" style="4" customWidth="1"/>
    <col min="14" max="14" width="10" style="4" customWidth="1"/>
    <col min="15" max="15" width="2" style="5" customWidth="1"/>
    <col min="16" max="16" width="8.44140625" style="4" customWidth="1"/>
    <col min="17" max="17" width="55.44140625" style="4" customWidth="1"/>
    <col min="18" max="18" width="10.5546875" style="4" customWidth="1"/>
    <col min="19" max="19" width="2" style="5" customWidth="1"/>
    <col min="20" max="20" width="12.77734375" style="4" customWidth="1"/>
    <col min="21" max="21" width="27.5546875" style="4" customWidth="1"/>
    <col min="22" max="22" width="34.88671875" style="4" customWidth="1"/>
    <col min="23" max="23" width="7.88671875" style="4" customWidth="1"/>
    <col min="24" max="24" width="2.44140625" style="5" customWidth="1"/>
    <col min="25" max="25" width="17.21875" style="4" customWidth="1"/>
    <col min="26" max="26" width="16.77734375" style="4" customWidth="1"/>
    <col min="27" max="27" width="16.21875" style="4" customWidth="1"/>
    <col min="28" max="28" width="8.33203125" style="4" customWidth="1"/>
    <col min="29" max="29" width="9.77734375" style="4" customWidth="1"/>
    <col min="30" max="30" width="4.88671875" style="4" customWidth="1"/>
    <col min="31" max="31" width="2.44140625" style="5" customWidth="1"/>
    <col min="32" max="32" width="8.88671875" style="4"/>
    <col min="33" max="33" width="17.88671875" style="4" customWidth="1"/>
    <col min="34" max="41" width="8.88671875" style="4"/>
    <col min="42" max="42" width="2.44140625" style="5" customWidth="1"/>
    <col min="43" max="43" width="12.44140625" style="4" customWidth="1"/>
    <col min="44" max="44" width="19.109375" style="4" customWidth="1"/>
    <col min="45" max="45" width="23.21875" style="4" customWidth="1"/>
    <col min="46" max="46" width="14.77734375" style="4" customWidth="1"/>
    <col min="47" max="47" width="11.5546875" style="4" customWidth="1"/>
    <col min="48" max="48" width="15.5546875" style="4" customWidth="1"/>
    <col min="49" max="49" width="2.44140625" style="5" customWidth="1"/>
    <col min="50" max="50" width="8.88671875" style="4"/>
    <col min="51" max="51" width="119.33203125" style="4" customWidth="1"/>
    <col min="52" max="52" width="5.109375" style="4" customWidth="1"/>
    <col min="53" max="53" width="2.44140625" style="5" customWidth="1"/>
    <col min="54" max="16384" width="8.88671875" style="4"/>
  </cols>
  <sheetData>
    <row r="1" spans="1:53" s="15" customFormat="1" ht="41.4" customHeight="1" x14ac:dyDescent="0.3">
      <c r="B1" s="79" t="s">
        <v>137</v>
      </c>
      <c r="C1" s="16"/>
      <c r="D1" s="80">
        <v>1</v>
      </c>
      <c r="E1" s="84" t="s">
        <v>168</v>
      </c>
      <c r="G1" s="16"/>
      <c r="H1" s="80">
        <v>2</v>
      </c>
      <c r="I1" s="79" t="s">
        <v>38</v>
      </c>
      <c r="K1" s="16"/>
      <c r="L1" s="80">
        <v>3</v>
      </c>
      <c r="M1" s="79" t="s">
        <v>39</v>
      </c>
      <c r="O1" s="16"/>
      <c r="P1" s="80">
        <v>4</v>
      </c>
      <c r="Q1" s="79" t="s">
        <v>40</v>
      </c>
      <c r="S1" s="16"/>
      <c r="T1" s="80">
        <v>5</v>
      </c>
      <c r="U1" s="79" t="s">
        <v>14</v>
      </c>
      <c r="X1" s="16"/>
      <c r="Y1" s="84" t="s">
        <v>170</v>
      </c>
      <c r="Z1" s="84" t="s">
        <v>15</v>
      </c>
      <c r="AE1" s="16"/>
      <c r="AF1" s="80">
        <v>6</v>
      </c>
      <c r="AG1" s="79" t="s">
        <v>23</v>
      </c>
      <c r="AP1" s="16"/>
      <c r="AQ1" s="109">
        <v>7</v>
      </c>
      <c r="AR1" s="84" t="s">
        <v>15</v>
      </c>
      <c r="AW1" s="16"/>
      <c r="AX1" s="80">
        <v>8</v>
      </c>
      <c r="AY1" s="79" t="s">
        <v>173</v>
      </c>
      <c r="BA1" s="16"/>
    </row>
    <row r="2" spans="1:53" ht="133.80000000000001" customHeight="1" x14ac:dyDescent="0.3">
      <c r="E2" s="4" t="s">
        <v>35</v>
      </c>
      <c r="F2" s="21" t="s">
        <v>139</v>
      </c>
      <c r="J2" s="73" t="s">
        <v>149</v>
      </c>
      <c r="U2" s="6" t="s">
        <v>1</v>
      </c>
      <c r="V2" s="6" t="s">
        <v>11</v>
      </c>
      <c r="Z2" s="7" t="s">
        <v>163</v>
      </c>
      <c r="AA2" s="7" t="s">
        <v>19</v>
      </c>
      <c r="AB2" s="8" t="s">
        <v>20</v>
      </c>
      <c r="AC2" s="21" t="s">
        <v>93</v>
      </c>
      <c r="AG2" s="73" t="s">
        <v>164</v>
      </c>
      <c r="AR2" s="21"/>
      <c r="AS2" s="21"/>
      <c r="AU2" s="21"/>
    </row>
    <row r="3" spans="1:53" ht="33" customHeight="1" x14ac:dyDescent="0.3">
      <c r="A3" s="75" t="s">
        <v>18</v>
      </c>
      <c r="B3" s="76"/>
      <c r="D3" s="4" t="s">
        <v>156</v>
      </c>
      <c r="E3" s="4" t="s">
        <v>33</v>
      </c>
      <c r="F3" s="78" t="s">
        <v>138</v>
      </c>
      <c r="H3" s="21" t="s">
        <v>156</v>
      </c>
      <c r="I3" s="21" t="s">
        <v>4</v>
      </c>
      <c r="J3" s="78">
        <v>150</v>
      </c>
      <c r="L3" s="21" t="s">
        <v>156</v>
      </c>
      <c r="M3" s="21" t="s">
        <v>9</v>
      </c>
      <c r="N3" s="78">
        <v>100</v>
      </c>
      <c r="P3" s="21" t="s">
        <v>156</v>
      </c>
      <c r="Q3" s="2" t="s">
        <v>145</v>
      </c>
      <c r="R3" s="78">
        <v>10000</v>
      </c>
      <c r="T3" s="21" t="s">
        <v>161</v>
      </c>
      <c r="U3" s="9" t="s">
        <v>12</v>
      </c>
      <c r="V3" s="81">
        <f>(J3*12*0.0005)+(J4*12*0.0053)+(J5*12*2.32)</f>
        <v>3068.3879999999995</v>
      </c>
      <c r="Z3" s="106">
        <f>V7</f>
        <v>5077.387999999999</v>
      </c>
      <c r="AA3" s="9">
        <f>V8</f>
        <v>5400</v>
      </c>
      <c r="AB3" s="10">
        <f>IF(Z3&lt;AA3,1,0)</f>
        <v>1</v>
      </c>
      <c r="AC3" s="30">
        <f>Z3/AA3</f>
        <v>0.94025703703703689</v>
      </c>
      <c r="AR3" s="47" t="s">
        <v>21</v>
      </c>
      <c r="AS3" s="46" t="s">
        <v>22</v>
      </c>
      <c r="AT3" s="46"/>
      <c r="AU3" s="46"/>
      <c r="AY3" s="110" t="s">
        <v>165</v>
      </c>
    </row>
    <row r="4" spans="1:53" ht="43.2" customHeight="1" x14ac:dyDescent="0.3">
      <c r="A4" s="77" t="s">
        <v>169</v>
      </c>
      <c r="B4" s="48" t="s">
        <v>28</v>
      </c>
      <c r="E4" s="4" t="s">
        <v>34</v>
      </c>
      <c r="I4" s="21" t="s">
        <v>5</v>
      </c>
      <c r="J4" s="78">
        <v>80</v>
      </c>
      <c r="M4" s="21" t="s">
        <v>10</v>
      </c>
      <c r="N4" s="78">
        <v>50</v>
      </c>
      <c r="Q4" s="2" t="s">
        <v>146</v>
      </c>
      <c r="R4" s="78">
        <v>12</v>
      </c>
      <c r="U4" s="9" t="s">
        <v>8</v>
      </c>
      <c r="V4" s="81">
        <f>(N3*12)*(0.57-N4%)</f>
        <v>83.999999999999943</v>
      </c>
      <c r="AC4" s="31"/>
      <c r="AQ4" s="4" t="s">
        <v>25</v>
      </c>
      <c r="AR4" s="47">
        <v>2023</v>
      </c>
      <c r="AS4" s="9">
        <v>2022</v>
      </c>
      <c r="AT4" s="9">
        <v>2021</v>
      </c>
      <c r="AU4" s="9">
        <v>2020</v>
      </c>
      <c r="AY4" s="17" t="s">
        <v>41</v>
      </c>
    </row>
    <row r="5" spans="1:53" ht="62.4" x14ac:dyDescent="0.3">
      <c r="E5" s="21" t="s">
        <v>140</v>
      </c>
      <c r="F5" s="78" t="s">
        <v>109</v>
      </c>
      <c r="I5" s="21" t="s">
        <v>6</v>
      </c>
      <c r="J5" s="78">
        <v>110</v>
      </c>
      <c r="U5" s="9" t="s">
        <v>13</v>
      </c>
      <c r="V5" s="9">
        <f>(R3)*(1/R4)*2.31</f>
        <v>1924.9999999999998</v>
      </c>
      <c r="Z5" s="11"/>
      <c r="AQ5" s="4" t="s">
        <v>26</v>
      </c>
      <c r="AR5" s="107">
        <f>V7</f>
        <v>5077.387999999999</v>
      </c>
      <c r="AS5" s="9">
        <v>4000</v>
      </c>
      <c r="AT5" s="9">
        <v>4500</v>
      </c>
      <c r="AU5" s="9">
        <v>3900</v>
      </c>
      <c r="AY5" s="4" t="s">
        <v>58</v>
      </c>
    </row>
    <row r="6" spans="1:53" x14ac:dyDescent="0.3">
      <c r="E6" s="4" t="s">
        <v>32</v>
      </c>
      <c r="F6" s="78" t="s">
        <v>94</v>
      </c>
      <c r="U6" s="9" t="s">
        <v>31</v>
      </c>
      <c r="V6" s="106">
        <f>SUM(V3:V5)</f>
        <v>5077.387999999999</v>
      </c>
      <c r="AA6" s="96"/>
      <c r="AB6" s="96"/>
      <c r="AC6" s="96"/>
      <c r="AS6" s="96"/>
      <c r="AT6" s="96"/>
      <c r="AU6" s="96"/>
      <c r="AY6" s="4" t="s">
        <v>59</v>
      </c>
    </row>
    <row r="7" spans="1:53" x14ac:dyDescent="0.3">
      <c r="E7" s="4" t="s">
        <v>141</v>
      </c>
      <c r="F7" s="78" t="s">
        <v>17</v>
      </c>
      <c r="U7" s="108" t="s">
        <v>159</v>
      </c>
      <c r="V7" s="81">
        <f>V6/$F$8</f>
        <v>5077.387999999999</v>
      </c>
    </row>
    <row r="8" spans="1:53" x14ac:dyDescent="0.3">
      <c r="E8" s="4" t="s">
        <v>142</v>
      </c>
      <c r="F8" s="78">
        <v>1</v>
      </c>
      <c r="T8" s="4" t="s">
        <v>162</v>
      </c>
      <c r="U8" s="108" t="s">
        <v>160</v>
      </c>
      <c r="V8" s="82">
        <v>5400</v>
      </c>
      <c r="AY8" s="4" t="s">
        <v>60</v>
      </c>
    </row>
    <row r="9" spans="1:53" x14ac:dyDescent="0.3">
      <c r="E9" s="4" t="s">
        <v>37</v>
      </c>
      <c r="F9" s="105">
        <v>2023</v>
      </c>
      <c r="AR9" s="4" t="s">
        <v>172</v>
      </c>
      <c r="AY9" s="4" t="s">
        <v>61</v>
      </c>
    </row>
    <row r="10" spans="1:53" x14ac:dyDescent="0.3">
      <c r="Z10" s="102"/>
      <c r="AA10" s="102"/>
      <c r="AB10" s="102"/>
      <c r="AC10" s="102"/>
      <c r="AR10" s="102"/>
      <c r="AS10" s="102"/>
      <c r="AT10" s="102"/>
      <c r="AU10" s="102"/>
      <c r="AY10" s="4" t="s">
        <v>62</v>
      </c>
    </row>
    <row r="11" spans="1:53" x14ac:dyDescent="0.3">
      <c r="Z11" s="102"/>
      <c r="AA11" s="103"/>
      <c r="AB11" s="103"/>
      <c r="AC11" s="103"/>
      <c r="AR11" s="102"/>
      <c r="AS11" s="103"/>
      <c r="AT11" s="103"/>
      <c r="AU11" s="103"/>
    </row>
    <row r="12" spans="1:53" x14ac:dyDescent="0.3">
      <c r="Z12" s="102"/>
      <c r="AA12" s="102"/>
      <c r="AB12" s="102"/>
      <c r="AC12" s="102"/>
      <c r="AR12" s="102"/>
      <c r="AS12" s="102"/>
      <c r="AT12" s="102"/>
      <c r="AU12" s="102"/>
    </row>
    <row r="13" spans="1:53" ht="18" x14ac:dyDescent="0.3">
      <c r="Z13" s="102"/>
      <c r="AA13" s="102"/>
      <c r="AB13" s="102"/>
      <c r="AC13" s="102"/>
      <c r="AR13" s="102"/>
      <c r="AS13" s="102"/>
      <c r="AT13" s="102"/>
      <c r="AU13" s="102"/>
      <c r="AY13" s="83" t="s">
        <v>174</v>
      </c>
    </row>
    <row r="14" spans="1:53" x14ac:dyDescent="0.3">
      <c r="Z14" s="102"/>
      <c r="AA14" s="102"/>
      <c r="AB14" s="102"/>
      <c r="AC14" s="102"/>
      <c r="AG14" s="4" t="s">
        <v>171</v>
      </c>
      <c r="AR14" s="102"/>
      <c r="AS14" s="102"/>
      <c r="AT14" s="102"/>
      <c r="AU14" s="102"/>
      <c r="AY14" s="18" t="s">
        <v>45</v>
      </c>
    </row>
    <row r="15" spans="1:53" x14ac:dyDescent="0.3">
      <c r="Z15" s="102"/>
      <c r="AA15" s="102"/>
      <c r="AB15" s="102"/>
      <c r="AC15" s="102"/>
      <c r="AR15" s="102"/>
      <c r="AS15" s="102"/>
      <c r="AT15" s="102"/>
      <c r="AU15" s="102"/>
      <c r="AY15" s="4" t="s">
        <v>56</v>
      </c>
    </row>
    <row r="16" spans="1:53" x14ac:dyDescent="0.3">
      <c r="AY16" s="4" t="s">
        <v>57</v>
      </c>
    </row>
    <row r="17" spans="51:51" x14ac:dyDescent="0.3">
      <c r="AY17" s="4" t="s">
        <v>55</v>
      </c>
    </row>
    <row r="19" spans="51:51" x14ac:dyDescent="0.3">
      <c r="AY19" s="19" t="s">
        <v>42</v>
      </c>
    </row>
    <row r="20" spans="51:51" x14ac:dyDescent="0.3">
      <c r="AY20" t="s">
        <v>46</v>
      </c>
    </row>
    <row r="21" spans="51:51" x14ac:dyDescent="0.3">
      <c r="AY21" t="s">
        <v>47</v>
      </c>
    </row>
    <row r="22" spans="51:51" x14ac:dyDescent="0.3">
      <c r="AY22" t="s">
        <v>48</v>
      </c>
    </row>
    <row r="24" spans="51:51" x14ac:dyDescent="0.3">
      <c r="AY24" s="19" t="s">
        <v>43</v>
      </c>
    </row>
    <row r="25" spans="51:51" x14ac:dyDescent="0.3">
      <c r="AY25" t="s">
        <v>49</v>
      </c>
    </row>
    <row r="26" spans="51:51" x14ac:dyDescent="0.3">
      <c r="AY26" t="s">
        <v>50</v>
      </c>
    </row>
    <row r="27" spans="51:51" x14ac:dyDescent="0.3">
      <c r="AY27" t="s">
        <v>51</v>
      </c>
    </row>
    <row r="29" spans="51:51" x14ac:dyDescent="0.3">
      <c r="AY29" s="19" t="s">
        <v>44</v>
      </c>
    </row>
    <row r="30" spans="51:51" x14ac:dyDescent="0.3">
      <c r="AY30" t="s">
        <v>52</v>
      </c>
    </row>
    <row r="31" spans="51:51" x14ac:dyDescent="0.3">
      <c r="AY31" t="s">
        <v>53</v>
      </c>
    </row>
    <row r="32" spans="51:51" x14ac:dyDescent="0.3">
      <c r="AY32" t="s">
        <v>54</v>
      </c>
    </row>
    <row r="34" spans="1:53" ht="16.2" thickBot="1" x14ac:dyDescent="0.35"/>
    <row r="35" spans="1:53" s="13" customFormat="1" ht="16.2" thickBot="1" x14ac:dyDescent="0.35">
      <c r="C35" s="14"/>
      <c r="E35" s="12"/>
      <c r="G35" s="14"/>
      <c r="K35" s="14"/>
      <c r="O35" s="14"/>
      <c r="S35" s="14"/>
      <c r="X35" s="14"/>
      <c r="AE35" s="14"/>
      <c r="AP35" s="14"/>
      <c r="AW35" s="14"/>
      <c r="BA35" s="14"/>
    </row>
    <row r="37" spans="1:53" ht="16.2" thickBot="1" x14ac:dyDescent="0.35"/>
    <row r="38" spans="1:53" s="15" customFormat="1" ht="40.799999999999997" customHeight="1" x14ac:dyDescent="0.3">
      <c r="B38" s="79" t="s">
        <v>137</v>
      </c>
      <c r="C38" s="16"/>
      <c r="D38" s="80">
        <v>1</v>
      </c>
      <c r="E38" s="84" t="s">
        <v>158</v>
      </c>
      <c r="G38" s="16"/>
      <c r="H38" s="80">
        <v>2</v>
      </c>
      <c r="I38" s="79" t="s">
        <v>38</v>
      </c>
      <c r="K38" s="16"/>
      <c r="L38" s="80">
        <v>3</v>
      </c>
      <c r="M38" s="79" t="s">
        <v>39</v>
      </c>
      <c r="O38" s="16"/>
      <c r="P38" s="80">
        <v>4</v>
      </c>
      <c r="Q38" s="79" t="s">
        <v>40</v>
      </c>
      <c r="S38" s="16"/>
      <c r="T38" s="80">
        <v>5</v>
      </c>
      <c r="U38" s="79" t="s">
        <v>14</v>
      </c>
      <c r="X38" s="16"/>
      <c r="Y38" s="84" t="s">
        <v>166</v>
      </c>
      <c r="Z38" s="84" t="s">
        <v>15</v>
      </c>
      <c r="AE38" s="16"/>
      <c r="AF38" s="80">
        <v>6</v>
      </c>
      <c r="AG38" s="79" t="s">
        <v>23</v>
      </c>
      <c r="AP38" s="16"/>
      <c r="AQ38" s="84">
        <v>7</v>
      </c>
      <c r="AR38" s="84" t="s">
        <v>15</v>
      </c>
      <c r="AW38" s="16"/>
      <c r="AX38" s="80">
        <v>8</v>
      </c>
      <c r="AY38" s="79" t="s">
        <v>27</v>
      </c>
      <c r="BA38" s="16"/>
    </row>
    <row r="39" spans="1:53" ht="133.80000000000001" customHeight="1" x14ac:dyDescent="0.3">
      <c r="E39" s="4" t="s">
        <v>35</v>
      </c>
      <c r="F39" s="21" t="s">
        <v>139</v>
      </c>
      <c r="J39" s="73" t="s">
        <v>149</v>
      </c>
      <c r="U39" s="6" t="s">
        <v>1</v>
      </c>
      <c r="V39" s="6" t="s">
        <v>11</v>
      </c>
      <c r="Z39" s="7" t="s">
        <v>163</v>
      </c>
      <c r="AA39" s="7" t="s">
        <v>19</v>
      </c>
      <c r="AB39" s="8" t="s">
        <v>20</v>
      </c>
      <c r="AC39" s="21" t="s">
        <v>93</v>
      </c>
      <c r="AG39" s="73" t="s">
        <v>164</v>
      </c>
      <c r="AR39" s="21"/>
      <c r="AS39" s="21"/>
      <c r="AU39" s="21"/>
    </row>
    <row r="40" spans="1:53" ht="33" customHeight="1" x14ac:dyDescent="0.3">
      <c r="A40" s="75" t="s">
        <v>18</v>
      </c>
      <c r="B40" s="76"/>
      <c r="D40" s="4" t="s">
        <v>156</v>
      </c>
      <c r="E40" s="4" t="s">
        <v>33</v>
      </c>
      <c r="F40" s="78" t="s">
        <v>138</v>
      </c>
      <c r="H40" s="21" t="s">
        <v>156</v>
      </c>
      <c r="I40" s="21" t="s">
        <v>4</v>
      </c>
      <c r="J40" s="78">
        <v>160</v>
      </c>
      <c r="L40" s="21" t="s">
        <v>156</v>
      </c>
      <c r="M40" s="21" t="s">
        <v>9</v>
      </c>
      <c r="N40" s="78">
        <v>120</v>
      </c>
      <c r="P40" s="21" t="s">
        <v>156</v>
      </c>
      <c r="Q40" s="2" t="s">
        <v>145</v>
      </c>
      <c r="R40" s="78">
        <v>12000</v>
      </c>
      <c r="T40" s="21" t="s">
        <v>161</v>
      </c>
      <c r="U40" s="9" t="s">
        <v>12</v>
      </c>
      <c r="V40" s="81">
        <f>(J40*12*0.0005)+(J41*12*0.0053)+(J42*12*2.32)</f>
        <v>3208.2840000000001</v>
      </c>
      <c r="Z40" s="106">
        <f>V44</f>
        <v>5433.0839999999998</v>
      </c>
      <c r="AA40" s="82">
        <f>V45</f>
        <v>5200</v>
      </c>
      <c r="AB40" s="10">
        <f>IF(Z40&lt;AA40,1,0)</f>
        <v>0</v>
      </c>
      <c r="AC40" s="30">
        <f>Z40/AA40</f>
        <v>1.0448238461538462</v>
      </c>
      <c r="AR40" s="47" t="s">
        <v>21</v>
      </c>
      <c r="AS40" s="46" t="s">
        <v>22</v>
      </c>
      <c r="AT40" s="46"/>
      <c r="AU40" s="46"/>
      <c r="AV40" s="47"/>
      <c r="AY40" s="83" t="s">
        <v>165</v>
      </c>
    </row>
    <row r="41" spans="1:53" ht="43.2" customHeight="1" x14ac:dyDescent="0.3">
      <c r="A41" s="77" t="s">
        <v>157</v>
      </c>
      <c r="B41" s="48" t="s">
        <v>167</v>
      </c>
      <c r="E41" s="4" t="s">
        <v>34</v>
      </c>
      <c r="I41" s="21" t="s">
        <v>5</v>
      </c>
      <c r="J41" s="78">
        <v>90</v>
      </c>
      <c r="M41" s="21" t="s">
        <v>10</v>
      </c>
      <c r="N41" s="78">
        <v>40</v>
      </c>
      <c r="Q41" s="2" t="s">
        <v>146</v>
      </c>
      <c r="R41" s="78">
        <v>14</v>
      </c>
      <c r="U41" s="9" t="s">
        <v>8</v>
      </c>
      <c r="V41" s="81">
        <f>(N40*12)*(0.57-N41%)</f>
        <v>244.7999999999999</v>
      </c>
      <c r="AC41" s="31"/>
      <c r="AQ41" s="4" t="s">
        <v>25</v>
      </c>
      <c r="AR41" s="47">
        <v>2024</v>
      </c>
      <c r="AS41" s="47">
        <v>2023</v>
      </c>
      <c r="AT41" s="9">
        <v>2022</v>
      </c>
      <c r="AU41" s="9">
        <v>2021</v>
      </c>
      <c r="AV41" s="47">
        <v>2020</v>
      </c>
      <c r="AY41" s="17" t="s">
        <v>41</v>
      </c>
    </row>
    <row r="42" spans="1:53" ht="62.4" x14ac:dyDescent="0.3">
      <c r="E42" s="21" t="s">
        <v>140</v>
      </c>
      <c r="F42" s="78" t="s">
        <v>109</v>
      </c>
      <c r="I42" s="21" t="s">
        <v>6</v>
      </c>
      <c r="J42" s="78">
        <v>115</v>
      </c>
      <c r="U42" s="9" t="s">
        <v>13</v>
      </c>
      <c r="V42" s="9">
        <f>(R40)*(1/R41)*2.31</f>
        <v>1980</v>
      </c>
      <c r="Z42" s="11"/>
      <c r="AQ42" s="4" t="s">
        <v>26</v>
      </c>
      <c r="AR42" s="107">
        <f>V44</f>
        <v>5433.0839999999998</v>
      </c>
      <c r="AS42" s="104">
        <v>5000</v>
      </c>
      <c r="AT42" s="9">
        <v>4000</v>
      </c>
      <c r="AU42" s="9">
        <v>4500</v>
      </c>
      <c r="AV42" s="47">
        <v>3900</v>
      </c>
      <c r="AY42" s="4" t="s">
        <v>58</v>
      </c>
    </row>
    <row r="43" spans="1:53" x14ac:dyDescent="0.3">
      <c r="E43" s="4" t="s">
        <v>32</v>
      </c>
      <c r="F43" s="78" t="s">
        <v>94</v>
      </c>
      <c r="U43" s="9" t="s">
        <v>31</v>
      </c>
      <c r="V43" s="106">
        <f>SUM(V40:V42)</f>
        <v>5433.0839999999998</v>
      </c>
      <c r="AA43" s="96"/>
      <c r="AB43" s="96"/>
      <c r="AC43" s="96"/>
      <c r="AS43" s="96"/>
      <c r="AT43" s="96"/>
      <c r="AU43" s="96"/>
      <c r="AY43" s="4" t="s">
        <v>59</v>
      </c>
    </row>
    <row r="44" spans="1:53" x14ac:dyDescent="0.3">
      <c r="E44" s="4" t="s">
        <v>141</v>
      </c>
      <c r="F44" s="78" t="s">
        <v>110</v>
      </c>
      <c r="U44" s="9" t="s">
        <v>159</v>
      </c>
      <c r="V44" s="81">
        <f>V43/$F$45</f>
        <v>5433.0839999999998</v>
      </c>
    </row>
    <row r="45" spans="1:53" x14ac:dyDescent="0.3">
      <c r="E45" s="4" t="s">
        <v>142</v>
      </c>
      <c r="F45" s="78">
        <v>1</v>
      </c>
      <c r="T45" s="4" t="s">
        <v>162</v>
      </c>
      <c r="U45" s="9" t="s">
        <v>160</v>
      </c>
      <c r="V45" s="82">
        <v>5200</v>
      </c>
      <c r="AY45" s="4" t="s">
        <v>60</v>
      </c>
    </row>
    <row r="46" spans="1:53" x14ac:dyDescent="0.3">
      <c r="E46" s="4" t="s">
        <v>37</v>
      </c>
      <c r="F46" s="105">
        <v>2024</v>
      </c>
      <c r="AQ46" s="4" t="s">
        <v>24</v>
      </c>
      <c r="AY46" s="4" t="s">
        <v>61</v>
      </c>
    </row>
    <row r="47" spans="1:53" x14ac:dyDescent="0.3">
      <c r="Z47" s="102"/>
      <c r="AA47" s="102"/>
      <c r="AB47" s="102"/>
      <c r="AC47" s="102"/>
      <c r="AR47" s="102"/>
      <c r="AS47" s="102"/>
      <c r="AT47" s="102"/>
      <c r="AU47" s="102"/>
      <c r="AY47" s="4" t="s">
        <v>62</v>
      </c>
    </row>
    <row r="48" spans="1:53" x14ac:dyDescent="0.3">
      <c r="Z48" s="102"/>
      <c r="AA48" s="103"/>
      <c r="AB48" s="103"/>
      <c r="AC48" s="103"/>
      <c r="AR48" s="102"/>
      <c r="AS48" s="103"/>
      <c r="AT48" s="103"/>
      <c r="AU48" s="103"/>
    </row>
    <row r="49" spans="26:51" x14ac:dyDescent="0.3">
      <c r="Z49" s="102"/>
      <c r="AA49" s="102"/>
      <c r="AB49" s="102"/>
      <c r="AC49" s="102"/>
      <c r="AR49" s="102"/>
      <c r="AS49" s="102"/>
      <c r="AT49" s="102"/>
      <c r="AU49" s="102"/>
    </row>
    <row r="50" spans="26:51" ht="18" x14ac:dyDescent="0.3">
      <c r="Z50" s="102"/>
      <c r="AA50" s="102"/>
      <c r="AB50" s="102"/>
      <c r="AC50" s="102"/>
      <c r="AG50" s="4" t="s">
        <v>171</v>
      </c>
      <c r="AR50" s="102"/>
      <c r="AS50" s="102"/>
      <c r="AT50" s="102"/>
      <c r="AU50" s="102"/>
      <c r="AY50" s="110" t="s">
        <v>174</v>
      </c>
    </row>
    <row r="51" spans="26:51" x14ac:dyDescent="0.3">
      <c r="Z51" s="102"/>
      <c r="AA51" s="102"/>
      <c r="AB51" s="102"/>
      <c r="AC51" s="102"/>
      <c r="AR51" s="102"/>
      <c r="AS51" s="102"/>
      <c r="AT51" s="102"/>
      <c r="AU51" s="102"/>
      <c r="AY51" s="18" t="s">
        <v>45</v>
      </c>
    </row>
    <row r="52" spans="26:51" x14ac:dyDescent="0.3">
      <c r="Z52" s="102"/>
      <c r="AA52" s="102"/>
      <c r="AB52" s="102"/>
      <c r="AC52" s="102"/>
      <c r="AR52" s="102"/>
      <c r="AS52" s="102"/>
      <c r="AT52" s="102"/>
      <c r="AU52" s="102"/>
      <c r="AY52" s="4" t="s">
        <v>56</v>
      </c>
    </row>
    <row r="53" spans="26:51" x14ac:dyDescent="0.3">
      <c r="AY53" s="4" t="s">
        <v>57</v>
      </c>
    </row>
    <row r="54" spans="26:51" x14ac:dyDescent="0.3">
      <c r="AY54" s="4" t="s">
        <v>55</v>
      </c>
    </row>
    <row r="56" spans="26:51" x14ac:dyDescent="0.3">
      <c r="AY56" s="19" t="s">
        <v>42</v>
      </c>
    </row>
    <row r="57" spans="26:51" x14ac:dyDescent="0.3">
      <c r="AY57" t="s">
        <v>46</v>
      </c>
    </row>
    <row r="58" spans="26:51" x14ac:dyDescent="0.3">
      <c r="AY58" t="s">
        <v>47</v>
      </c>
    </row>
    <row r="59" spans="26:51" x14ac:dyDescent="0.3">
      <c r="AY59" t="s">
        <v>48</v>
      </c>
    </row>
    <row r="61" spans="26:51" x14ac:dyDescent="0.3">
      <c r="AY61" s="19" t="s">
        <v>43</v>
      </c>
    </row>
    <row r="62" spans="26:51" x14ac:dyDescent="0.3">
      <c r="AY62" t="s">
        <v>49</v>
      </c>
    </row>
    <row r="63" spans="26:51" x14ac:dyDescent="0.3">
      <c r="AY63" t="s">
        <v>50</v>
      </c>
    </row>
    <row r="64" spans="26:51" x14ac:dyDescent="0.3">
      <c r="AY64" t="s">
        <v>51</v>
      </c>
    </row>
    <row r="66" spans="3:53" x14ac:dyDescent="0.3">
      <c r="AY66" s="19" t="s">
        <v>44</v>
      </c>
    </row>
    <row r="67" spans="3:53" x14ac:dyDescent="0.3">
      <c r="AY67" t="s">
        <v>52</v>
      </c>
    </row>
    <row r="68" spans="3:53" x14ac:dyDescent="0.3">
      <c r="AY68" t="s">
        <v>53</v>
      </c>
    </row>
    <row r="69" spans="3:53" x14ac:dyDescent="0.3">
      <c r="AY69" t="s">
        <v>54</v>
      </c>
    </row>
    <row r="72" spans="3:53" ht="16.2" thickBot="1" x14ac:dyDescent="0.35"/>
    <row r="73" spans="3:53" s="13" customFormat="1" ht="16.2" thickBot="1" x14ac:dyDescent="0.35">
      <c r="C73" s="14"/>
      <c r="E73" s="12"/>
      <c r="G73" s="14"/>
      <c r="K73" s="14"/>
      <c r="O73" s="14"/>
      <c r="S73" s="14"/>
      <c r="X73" s="14"/>
      <c r="AE73" s="14"/>
      <c r="AP73" s="14"/>
      <c r="AW73" s="14"/>
      <c r="BA73" s="14"/>
    </row>
  </sheetData>
  <mergeCells count="4">
    <mergeCell ref="AA6:AC6"/>
    <mergeCell ref="AS6:AU6"/>
    <mergeCell ref="AA43:AC43"/>
    <mergeCell ref="AS43:AU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F885B-E9A3-4943-8FE3-0998C10DA999}">
  <sheetPr>
    <tabColor theme="5" tint="0.59999389629810485"/>
  </sheetPr>
  <dimension ref="B3:F8"/>
  <sheetViews>
    <sheetView zoomScale="130" zoomScaleNormal="130" workbookViewId="0">
      <selection activeCell="B1" sqref="B1"/>
    </sheetView>
  </sheetViews>
  <sheetFormatPr defaultRowHeight="14.4" x14ac:dyDescent="0.3"/>
  <cols>
    <col min="2" max="3" width="13.77734375" customWidth="1"/>
    <col min="4" max="4" width="20.77734375" customWidth="1"/>
    <col min="5" max="5" width="12.88671875" customWidth="1"/>
    <col min="6" max="6" width="11.88671875" customWidth="1"/>
    <col min="8" max="8" width="14.88671875" customWidth="1"/>
    <col min="9" max="9" width="17.6640625" customWidth="1"/>
  </cols>
  <sheetData>
    <row r="3" spans="2:6" ht="15.6" x14ac:dyDescent="0.3">
      <c r="B3" s="4" t="s">
        <v>178</v>
      </c>
      <c r="C3" s="4"/>
      <c r="D3" s="49" t="s">
        <v>69</v>
      </c>
    </row>
    <row r="4" spans="2:6" x14ac:dyDescent="0.3">
      <c r="B4" t="s">
        <v>92</v>
      </c>
      <c r="D4" s="3" t="s">
        <v>63</v>
      </c>
      <c r="E4" s="3" t="s">
        <v>64</v>
      </c>
      <c r="F4" s="3" t="s">
        <v>65</v>
      </c>
    </row>
    <row r="5" spans="2:6" x14ac:dyDescent="0.3">
      <c r="B5" t="s">
        <v>75</v>
      </c>
      <c r="D5" s="3" t="s">
        <v>36</v>
      </c>
      <c r="E5" s="3" t="s">
        <v>66</v>
      </c>
      <c r="F5" s="3" t="s">
        <v>67</v>
      </c>
    </row>
    <row r="8" spans="2:6" x14ac:dyDescent="0.3">
      <c r="B8" t="s">
        <v>176</v>
      </c>
      <c r="D8" t="s">
        <v>175</v>
      </c>
      <c r="E8" t="s">
        <v>66</v>
      </c>
      <c r="F8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E0FA-DA22-4017-B29C-0E5AA756760F}">
  <sheetPr>
    <tabColor theme="5" tint="0.59999389629810485"/>
  </sheetPr>
  <dimension ref="B4:U6"/>
  <sheetViews>
    <sheetView zoomScale="77" workbookViewId="0">
      <selection activeCell="B6" sqref="B6"/>
    </sheetView>
  </sheetViews>
  <sheetFormatPr defaultColWidth="8.88671875" defaultRowHeight="15.6" x14ac:dyDescent="0.3"/>
  <cols>
    <col min="1" max="1" width="8.88671875" style="4"/>
    <col min="2" max="2" width="10.33203125" style="4" customWidth="1"/>
    <col min="3" max="3" width="10.33203125" style="102" customWidth="1"/>
    <col min="4" max="4" width="15.21875" style="4" customWidth="1"/>
    <col min="5" max="6" width="13.77734375" style="4" customWidth="1"/>
    <col min="7" max="7" width="17.21875" style="4" customWidth="1"/>
    <col min="8" max="8" width="9.109375" style="4" customWidth="1"/>
    <col min="9" max="9" width="10.5546875" style="4" customWidth="1"/>
    <col min="10" max="10" width="13.77734375" style="4" customWidth="1"/>
    <col min="11" max="11" width="19.77734375" style="4" customWidth="1"/>
    <col min="12" max="12" width="13.77734375" style="4" customWidth="1"/>
    <col min="13" max="13" width="15.33203125" style="4" customWidth="1"/>
    <col min="14" max="14" width="20.33203125" style="4" customWidth="1"/>
    <col min="15" max="15" width="18.77734375" style="4" customWidth="1"/>
    <col min="16" max="16" width="13.88671875" style="4" customWidth="1"/>
    <col min="17" max="17" width="20.6640625" style="4" customWidth="1"/>
    <col min="18" max="18" width="21.21875" style="4" customWidth="1"/>
    <col min="19" max="19" width="14.21875" style="4" customWidth="1"/>
    <col min="20" max="20" width="16.109375" style="4" customWidth="1"/>
    <col min="21" max="21" width="17.77734375" style="4" customWidth="1"/>
    <col min="22" max="16384" width="8.88671875" style="4"/>
  </cols>
  <sheetData>
    <row r="4" spans="2:21" ht="21" x14ac:dyDescent="0.3">
      <c r="B4" s="4" t="s">
        <v>178</v>
      </c>
      <c r="D4" s="50" t="s">
        <v>70</v>
      </c>
      <c r="F4" s="115"/>
      <c r="G4" s="115"/>
    </row>
    <row r="5" spans="2:21" s="21" customFormat="1" ht="31.2" x14ac:dyDescent="0.3">
      <c r="B5" s="113" t="s">
        <v>92</v>
      </c>
      <c r="C5" s="111"/>
      <c r="D5" s="22" t="s">
        <v>91</v>
      </c>
      <c r="E5" s="22" t="s">
        <v>77</v>
      </c>
      <c r="F5" s="22" t="s">
        <v>36</v>
      </c>
      <c r="G5" s="22" t="s">
        <v>177</v>
      </c>
      <c r="H5" s="22" t="s">
        <v>37</v>
      </c>
      <c r="I5" s="22" t="s">
        <v>32</v>
      </c>
      <c r="J5" s="23" t="s">
        <v>68</v>
      </c>
      <c r="K5" s="23" t="s">
        <v>79</v>
      </c>
      <c r="L5" s="23" t="s">
        <v>80</v>
      </c>
      <c r="M5" s="26" t="s">
        <v>81</v>
      </c>
      <c r="N5" s="7" t="s">
        <v>82</v>
      </c>
      <c r="O5" s="7" t="s">
        <v>83</v>
      </c>
      <c r="P5" s="27" t="s">
        <v>85</v>
      </c>
      <c r="Q5" s="24" t="s">
        <v>86</v>
      </c>
      <c r="R5" s="24" t="s">
        <v>87</v>
      </c>
      <c r="S5" s="28" t="s">
        <v>88</v>
      </c>
      <c r="T5" s="25" t="s">
        <v>89</v>
      </c>
      <c r="U5" s="22" t="s">
        <v>90</v>
      </c>
    </row>
    <row r="6" spans="2:21" ht="62.4" x14ac:dyDescent="0.3">
      <c r="B6" s="114" t="s">
        <v>76</v>
      </c>
      <c r="C6" s="112"/>
      <c r="D6" s="22" t="s">
        <v>78</v>
      </c>
      <c r="E6" s="9" t="s">
        <v>74</v>
      </c>
      <c r="F6" s="9" t="s">
        <v>74</v>
      </c>
      <c r="G6" s="9" t="s">
        <v>74</v>
      </c>
      <c r="H6" s="9" t="s">
        <v>73</v>
      </c>
      <c r="I6" s="9" t="s">
        <v>74</v>
      </c>
      <c r="J6" s="9" t="s">
        <v>72</v>
      </c>
      <c r="K6" s="9" t="s">
        <v>72</v>
      </c>
      <c r="L6" s="9" t="s">
        <v>72</v>
      </c>
      <c r="M6" s="9" t="s">
        <v>72</v>
      </c>
      <c r="N6" s="9" t="s">
        <v>72</v>
      </c>
      <c r="O6" s="9" t="s">
        <v>84</v>
      </c>
      <c r="P6" s="9" t="s">
        <v>72</v>
      </c>
      <c r="Q6" s="9" t="s">
        <v>72</v>
      </c>
      <c r="R6" s="9" t="s">
        <v>84</v>
      </c>
      <c r="S6" s="9" t="s">
        <v>72</v>
      </c>
      <c r="T6" s="9" t="s">
        <v>72</v>
      </c>
      <c r="U6" s="9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B9AD-5CA1-48CF-A4DC-B6C320685F94}">
  <sheetPr>
    <tabColor theme="5" tint="0.59999389629810485"/>
  </sheetPr>
  <dimension ref="C3:J16"/>
  <sheetViews>
    <sheetView topLeftCell="B1" workbookViewId="0">
      <selection activeCell="C5" sqref="C5"/>
    </sheetView>
  </sheetViews>
  <sheetFormatPr defaultRowHeight="14.4" x14ac:dyDescent="0.3"/>
  <cols>
    <col min="3" max="3" width="14.44140625" customWidth="1"/>
    <col min="5" max="5" width="16.5546875" customWidth="1"/>
    <col min="6" max="6" width="28.109375" customWidth="1"/>
    <col min="7" max="7" width="27.33203125" customWidth="1"/>
    <col min="8" max="8" width="25" customWidth="1"/>
  </cols>
  <sheetData>
    <row r="3" spans="3:10" ht="15.6" x14ac:dyDescent="0.3">
      <c r="C3" s="4" t="s">
        <v>178</v>
      </c>
      <c r="E3" s="51" t="s">
        <v>120</v>
      </c>
    </row>
    <row r="4" spans="3:10" ht="15.6" x14ac:dyDescent="0.3">
      <c r="C4" s="117" t="s">
        <v>92</v>
      </c>
      <c r="E4" s="118" t="s">
        <v>37</v>
      </c>
      <c r="F4" s="116" t="s">
        <v>179</v>
      </c>
      <c r="G4" s="116" t="s">
        <v>180</v>
      </c>
      <c r="H4" s="116" t="s">
        <v>181</v>
      </c>
    </row>
    <row r="5" spans="3:10" ht="15.6" x14ac:dyDescent="0.3">
      <c r="C5" s="101" t="s">
        <v>182</v>
      </c>
      <c r="E5" s="118">
        <v>2020</v>
      </c>
      <c r="F5" s="119">
        <v>7710</v>
      </c>
      <c r="G5" s="119">
        <v>5700</v>
      </c>
      <c r="H5" s="119">
        <v>4500</v>
      </c>
      <c r="J5" s="29"/>
    </row>
    <row r="6" spans="3:10" ht="15.6" x14ac:dyDescent="0.3">
      <c r="E6" s="118">
        <v>2021</v>
      </c>
      <c r="F6" s="119">
        <v>8110</v>
      </c>
      <c r="G6" s="119">
        <v>6100</v>
      </c>
      <c r="H6" s="119">
        <v>4800</v>
      </c>
      <c r="J6" s="29"/>
    </row>
    <row r="7" spans="3:10" ht="15.6" x14ac:dyDescent="0.3">
      <c r="E7" s="118">
        <v>2022</v>
      </c>
      <c r="F7" s="119">
        <v>8005</v>
      </c>
      <c r="G7" s="119">
        <v>5900</v>
      </c>
      <c r="H7" s="119">
        <v>4600</v>
      </c>
      <c r="J7" s="29"/>
    </row>
    <row r="8" spans="3:10" ht="15.6" x14ac:dyDescent="0.3">
      <c r="E8" s="118">
        <v>2023</v>
      </c>
      <c r="F8" s="119">
        <v>8100</v>
      </c>
      <c r="G8" s="119">
        <v>5400</v>
      </c>
      <c r="H8" s="119">
        <v>4500</v>
      </c>
      <c r="J8" s="29"/>
    </row>
    <row r="9" spans="3:10" ht="15.6" x14ac:dyDescent="0.3">
      <c r="E9" s="118">
        <v>2024</v>
      </c>
      <c r="F9" s="119">
        <v>7900</v>
      </c>
      <c r="G9" s="119">
        <v>5200</v>
      </c>
      <c r="H9" s="119">
        <v>4400</v>
      </c>
      <c r="J9" s="29"/>
    </row>
    <row r="15" spans="3:10" x14ac:dyDescent="0.3">
      <c r="G15" s="33"/>
    </row>
    <row r="16" spans="3:10" x14ac:dyDescent="0.3">
      <c r="F16" s="32"/>
      <c r="G16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4BB8-4105-46BC-946C-057F978571AB}">
  <sheetPr>
    <tabColor theme="8" tint="0.59999389629810485"/>
  </sheetPr>
  <dimension ref="B4:T11"/>
  <sheetViews>
    <sheetView zoomScale="80" zoomScaleNormal="80" workbookViewId="0">
      <selection activeCell="E37" sqref="E37"/>
    </sheetView>
  </sheetViews>
  <sheetFormatPr defaultColWidth="8.88671875" defaultRowHeight="14.4" x14ac:dyDescent="0.3"/>
  <cols>
    <col min="1" max="1" width="8.88671875" style="1"/>
    <col min="2" max="2" width="11" style="1" customWidth="1"/>
    <col min="3" max="3" width="16.44140625" style="1" customWidth="1"/>
    <col min="4" max="4" width="14.44140625" style="1" customWidth="1"/>
    <col min="5" max="5" width="36.109375" style="1" customWidth="1"/>
    <col min="6" max="6" width="3.33203125" style="1" customWidth="1"/>
    <col min="7" max="7" width="16.6640625" style="1" customWidth="1"/>
    <col min="8" max="8" width="17.5546875" style="1" customWidth="1"/>
    <col min="9" max="9" width="34.5546875" style="1" customWidth="1"/>
    <col min="10" max="10" width="6.77734375" style="1" customWidth="1"/>
    <col min="11" max="11" width="10.109375" style="1" customWidth="1"/>
    <col min="12" max="12" width="12" style="1" customWidth="1"/>
    <col min="13" max="13" width="18.5546875" style="1" customWidth="1"/>
    <col min="14" max="14" width="8.88671875" style="1" customWidth="1"/>
    <col min="15" max="15" width="8" style="1" customWidth="1"/>
    <col min="16" max="16" width="8.88671875" style="1" customWidth="1"/>
    <col min="17" max="17" width="15.21875" style="1" customWidth="1"/>
    <col min="18" max="18" width="25.6640625" style="1" customWidth="1"/>
    <col min="19" max="19" width="8.88671875" style="1"/>
    <col min="20" max="20" width="23.5546875" style="1" customWidth="1"/>
    <col min="21" max="16384" width="8.88671875" style="1"/>
  </cols>
  <sheetData>
    <row r="4" spans="2:20" ht="18" x14ac:dyDescent="0.3">
      <c r="M4" s="45" t="s">
        <v>94</v>
      </c>
      <c r="Q4" s="45" t="s">
        <v>105</v>
      </c>
    </row>
    <row r="5" spans="2:20" ht="57.6" x14ac:dyDescent="0.3">
      <c r="C5" s="39" t="s">
        <v>94</v>
      </c>
      <c r="D5" s="40"/>
      <c r="E5" s="40"/>
      <c r="H5" s="1" t="s">
        <v>94</v>
      </c>
      <c r="M5" s="41" t="s">
        <v>101</v>
      </c>
      <c r="Q5" s="44" t="s">
        <v>101</v>
      </c>
    </row>
    <row r="6" spans="2:20" ht="55.8" customHeight="1" x14ac:dyDescent="0.3">
      <c r="B6" s="34" t="s">
        <v>25</v>
      </c>
      <c r="C6" s="35" t="s">
        <v>95</v>
      </c>
      <c r="D6" s="35" t="s">
        <v>96</v>
      </c>
      <c r="E6" s="34" t="s">
        <v>98</v>
      </c>
      <c r="G6" s="35" t="s">
        <v>95</v>
      </c>
      <c r="H6" s="35" t="s">
        <v>96</v>
      </c>
      <c r="I6" s="34" t="s">
        <v>99</v>
      </c>
      <c r="K6" s="2" t="s">
        <v>102</v>
      </c>
      <c r="L6" s="34" t="s">
        <v>25</v>
      </c>
      <c r="M6" s="41" t="s">
        <v>107</v>
      </c>
      <c r="O6" s="43" t="s">
        <v>25</v>
      </c>
      <c r="P6" s="43" t="s">
        <v>106</v>
      </c>
      <c r="Q6" s="44" t="s">
        <v>108</v>
      </c>
      <c r="R6" s="43" t="s">
        <v>103</v>
      </c>
    </row>
    <row r="7" spans="2:20" s="20" customFormat="1" ht="15.6" customHeight="1" x14ac:dyDescent="0.3">
      <c r="B7" s="36">
        <v>2020</v>
      </c>
      <c r="C7" s="36">
        <v>7.8</v>
      </c>
      <c r="D7" s="36">
        <f>(C7*1000)</f>
        <v>7800</v>
      </c>
      <c r="E7" s="97" t="s">
        <v>97</v>
      </c>
      <c r="G7" s="36">
        <v>7.62</v>
      </c>
      <c r="H7" s="36">
        <f>(G7*1000)</f>
        <v>7620</v>
      </c>
      <c r="I7" s="97" t="s">
        <v>100</v>
      </c>
      <c r="L7" s="36">
        <v>2020</v>
      </c>
      <c r="M7" s="42">
        <f>(D7+H7)/2</f>
        <v>7710</v>
      </c>
      <c r="O7" s="36">
        <v>2020</v>
      </c>
      <c r="P7" s="36">
        <v>5.7</v>
      </c>
      <c r="Q7" s="35">
        <f>P7*1000</f>
        <v>5700</v>
      </c>
      <c r="R7" s="86" t="s">
        <v>104</v>
      </c>
      <c r="T7" s="100"/>
    </row>
    <row r="8" spans="2:20" s="20" customFormat="1" x14ac:dyDescent="0.3">
      <c r="B8" s="36">
        <v>2021</v>
      </c>
      <c r="C8" s="36">
        <v>8.1</v>
      </c>
      <c r="D8" s="36">
        <f>(C8*1000)</f>
        <v>8100</v>
      </c>
      <c r="E8" s="98"/>
      <c r="G8" s="36">
        <v>8.1199999999999992</v>
      </c>
      <c r="H8" s="36">
        <f>(G8*1000)</f>
        <v>8119.9999999999991</v>
      </c>
      <c r="I8" s="98"/>
      <c r="L8" s="36">
        <v>2021</v>
      </c>
      <c r="M8" s="42">
        <f t="shared" ref="M8:M11" si="0">(D8+H8)/2</f>
        <v>8110</v>
      </c>
      <c r="O8" s="36">
        <v>2021</v>
      </c>
      <c r="P8" s="36">
        <v>6.1</v>
      </c>
      <c r="Q8" s="35">
        <f t="shared" ref="Q8:Q11" si="1">P8*1000</f>
        <v>6100</v>
      </c>
      <c r="R8" s="86"/>
      <c r="T8" s="100"/>
    </row>
    <row r="9" spans="2:20" s="20" customFormat="1" x14ac:dyDescent="0.3">
      <c r="B9" s="36">
        <v>2022</v>
      </c>
      <c r="C9" s="37">
        <v>8</v>
      </c>
      <c r="D9" s="36">
        <f>(C9*1000)</f>
        <v>8000</v>
      </c>
      <c r="E9" s="98"/>
      <c r="G9" s="37">
        <v>8.01</v>
      </c>
      <c r="H9" s="36">
        <f>(G9*1000)</f>
        <v>8010</v>
      </c>
      <c r="I9" s="98"/>
      <c r="L9" s="36">
        <v>2022</v>
      </c>
      <c r="M9" s="42">
        <f t="shared" si="0"/>
        <v>8005</v>
      </c>
      <c r="O9" s="36">
        <v>2022</v>
      </c>
      <c r="P9" s="36">
        <v>5.9</v>
      </c>
      <c r="Q9" s="35">
        <f t="shared" si="1"/>
        <v>5900</v>
      </c>
      <c r="R9" s="86"/>
      <c r="T9" s="100"/>
    </row>
    <row r="10" spans="2:20" s="20" customFormat="1" x14ac:dyDescent="0.3">
      <c r="B10" s="36">
        <v>2023</v>
      </c>
      <c r="C10" s="36">
        <v>8.1</v>
      </c>
      <c r="D10" s="36">
        <f>(C10*1000)</f>
        <v>8100</v>
      </c>
      <c r="E10" s="98"/>
      <c r="G10" s="36">
        <v>8.1</v>
      </c>
      <c r="H10" s="36">
        <f>(G10*1000)</f>
        <v>8100</v>
      </c>
      <c r="I10" s="98"/>
      <c r="K10" s="38">
        <v>8.1</v>
      </c>
      <c r="L10" s="36">
        <v>2023</v>
      </c>
      <c r="M10" s="42">
        <f t="shared" si="0"/>
        <v>8100</v>
      </c>
      <c r="O10" s="36">
        <v>2023</v>
      </c>
      <c r="P10" s="36">
        <v>5.4</v>
      </c>
      <c r="Q10" s="35">
        <f t="shared" si="1"/>
        <v>5400</v>
      </c>
      <c r="R10" s="86"/>
      <c r="T10" s="100"/>
    </row>
    <row r="11" spans="2:20" s="20" customFormat="1" x14ac:dyDescent="0.3">
      <c r="B11" s="36">
        <v>2024</v>
      </c>
      <c r="C11" s="36">
        <v>7.8</v>
      </c>
      <c r="D11" s="36">
        <f>(C11*1000)</f>
        <v>7800</v>
      </c>
      <c r="E11" s="99"/>
      <c r="G11" s="36">
        <v>8</v>
      </c>
      <c r="H11" s="36">
        <f>(G11*1000)</f>
        <v>8000</v>
      </c>
      <c r="I11" s="99"/>
      <c r="K11" s="38">
        <f>(7.8+8)/2</f>
        <v>7.9</v>
      </c>
      <c r="L11" s="36">
        <v>2024</v>
      </c>
      <c r="M11" s="42">
        <f t="shared" si="0"/>
        <v>7900</v>
      </c>
      <c r="O11" s="36">
        <v>2024</v>
      </c>
      <c r="P11" s="36">
        <v>5.2</v>
      </c>
      <c r="Q11" s="35">
        <f t="shared" si="1"/>
        <v>5200</v>
      </c>
      <c r="R11" s="86"/>
      <c r="T11" s="100"/>
    </row>
  </sheetData>
  <mergeCells count="4">
    <mergeCell ref="E7:E11"/>
    <mergeCell ref="I7:I11"/>
    <mergeCell ref="R7:R11"/>
    <mergeCell ref="T7:T11"/>
  </mergeCells>
  <hyperlinks>
    <hyperlink ref="E7" r:id="rId1" location="per-capita-how-much-co2-does-the-average-person-emit" xr:uid="{F7651FB4-3E71-4EC7-A63E-A0AC3A7C79D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5FB6-0344-4D7C-9FA7-E7E3A99E4FC5}">
  <sheetPr>
    <tabColor theme="7" tint="0.59999389629810485"/>
  </sheetPr>
  <dimension ref="C2:J26"/>
  <sheetViews>
    <sheetView zoomScale="108" workbookViewId="0">
      <selection activeCell="K34" sqref="K34"/>
    </sheetView>
  </sheetViews>
  <sheetFormatPr defaultRowHeight="14.4" x14ac:dyDescent="0.3"/>
  <cols>
    <col min="4" max="4" width="13.44140625" customWidth="1"/>
    <col min="5" max="5" width="21.6640625" customWidth="1"/>
    <col min="6" max="6" width="14.5546875" customWidth="1"/>
    <col min="9" max="9" width="24.44140625" customWidth="1"/>
    <col min="10" max="10" width="39.33203125" customWidth="1"/>
  </cols>
  <sheetData>
    <row r="2" spans="3:10" x14ac:dyDescent="0.3">
      <c r="C2" s="124" t="s">
        <v>187</v>
      </c>
      <c r="D2" s="122"/>
      <c r="E2" s="122"/>
    </row>
    <row r="3" spans="3:10" x14ac:dyDescent="0.3">
      <c r="E3" s="123" t="s">
        <v>118</v>
      </c>
      <c r="F3" s="123" t="s">
        <v>117</v>
      </c>
      <c r="I3" t="s">
        <v>187</v>
      </c>
    </row>
    <row r="4" spans="3:10" x14ac:dyDescent="0.3">
      <c r="C4" s="120"/>
      <c r="D4" s="120" t="s">
        <v>112</v>
      </c>
      <c r="E4" s="120" t="s">
        <v>111</v>
      </c>
      <c r="F4" s="120" t="s">
        <v>37</v>
      </c>
      <c r="G4" s="120" t="s">
        <v>116</v>
      </c>
      <c r="H4" s="120"/>
      <c r="I4" s="120" t="s">
        <v>185</v>
      </c>
      <c r="J4" s="120" t="s">
        <v>186</v>
      </c>
    </row>
    <row r="5" spans="3:10" x14ac:dyDescent="0.3">
      <c r="C5" s="3" t="s">
        <v>113</v>
      </c>
      <c r="D5" s="3" t="s">
        <v>17</v>
      </c>
      <c r="E5" s="3" t="s">
        <v>109</v>
      </c>
      <c r="F5" s="3">
        <v>2023</v>
      </c>
      <c r="G5" s="3">
        <v>5000</v>
      </c>
      <c r="H5" s="3"/>
      <c r="I5" s="3"/>
      <c r="J5" s="3"/>
    </row>
    <row r="6" spans="3:10" x14ac:dyDescent="0.3">
      <c r="C6" s="3"/>
      <c r="D6" s="3" t="s">
        <v>17</v>
      </c>
      <c r="E6" s="3" t="s">
        <v>109</v>
      </c>
      <c r="F6" s="3">
        <v>2023</v>
      </c>
      <c r="G6" s="3">
        <v>5500</v>
      </c>
      <c r="H6" s="3"/>
      <c r="I6" s="3" t="s">
        <v>183</v>
      </c>
      <c r="J6" s="3" t="s">
        <v>184</v>
      </c>
    </row>
    <row r="7" spans="3:10" x14ac:dyDescent="0.3">
      <c r="C7" s="3"/>
      <c r="D7" s="3"/>
      <c r="E7" s="3"/>
      <c r="F7" s="3"/>
      <c r="G7" s="3"/>
      <c r="H7" s="3"/>
      <c r="I7" s="3"/>
      <c r="J7" s="3"/>
    </row>
    <row r="8" spans="3:10" x14ac:dyDescent="0.3">
      <c r="C8" s="120"/>
      <c r="D8" s="120"/>
      <c r="E8" s="120"/>
      <c r="F8" s="120"/>
      <c r="G8" s="120"/>
      <c r="H8" s="120"/>
      <c r="I8" s="120"/>
      <c r="J8" s="120"/>
    </row>
    <row r="9" spans="3:10" x14ac:dyDescent="0.3">
      <c r="C9" s="121" t="s">
        <v>114</v>
      </c>
      <c r="D9" s="121" t="s">
        <v>17</v>
      </c>
      <c r="E9" s="121" t="s">
        <v>109</v>
      </c>
      <c r="F9" s="121">
        <v>2023</v>
      </c>
      <c r="G9" s="121">
        <v>6000</v>
      </c>
      <c r="H9" s="121"/>
      <c r="I9" s="121"/>
      <c r="J9" s="3"/>
    </row>
    <row r="10" spans="3:10" x14ac:dyDescent="0.3">
      <c r="C10" s="121"/>
      <c r="D10" s="121" t="s">
        <v>17</v>
      </c>
      <c r="E10" s="121" t="s">
        <v>109</v>
      </c>
      <c r="F10" s="121">
        <v>2024</v>
      </c>
      <c r="G10" s="121">
        <v>7000</v>
      </c>
      <c r="H10" s="121"/>
      <c r="I10" s="121"/>
      <c r="J10" s="3"/>
    </row>
    <row r="11" spans="3:10" x14ac:dyDescent="0.3">
      <c r="C11" s="3"/>
      <c r="D11" s="3"/>
      <c r="E11" s="3"/>
      <c r="F11" s="3"/>
      <c r="G11" s="3"/>
      <c r="H11" s="3"/>
      <c r="I11" s="3"/>
      <c r="J11" s="3"/>
    </row>
    <row r="12" spans="3:10" x14ac:dyDescent="0.3">
      <c r="C12" s="120"/>
      <c r="D12" s="120"/>
      <c r="E12" s="120"/>
      <c r="F12" s="120"/>
      <c r="G12" s="120"/>
      <c r="H12" s="120"/>
      <c r="I12" s="120"/>
      <c r="J12" s="120"/>
    </row>
    <row r="13" spans="3:10" x14ac:dyDescent="0.3">
      <c r="C13" s="3" t="s">
        <v>115</v>
      </c>
      <c r="D13" s="3" t="s">
        <v>17</v>
      </c>
      <c r="E13" s="3" t="s">
        <v>109</v>
      </c>
      <c r="F13" s="3">
        <v>2023</v>
      </c>
      <c r="G13" s="3">
        <v>5000</v>
      </c>
      <c r="H13" s="3"/>
      <c r="I13" s="3"/>
      <c r="J13" s="3"/>
    </row>
    <row r="14" spans="3:10" x14ac:dyDescent="0.3">
      <c r="C14" s="3"/>
      <c r="D14" s="3" t="s">
        <v>17</v>
      </c>
      <c r="E14" s="3" t="s">
        <v>109</v>
      </c>
      <c r="F14" s="3">
        <v>2023</v>
      </c>
      <c r="G14" s="3">
        <v>5500</v>
      </c>
      <c r="H14" s="3"/>
      <c r="I14" s="3" t="s">
        <v>183</v>
      </c>
      <c r="J14" s="3" t="s">
        <v>184</v>
      </c>
    </row>
    <row r="15" spans="3:10" x14ac:dyDescent="0.3">
      <c r="C15" s="3"/>
      <c r="D15" s="3" t="s">
        <v>17</v>
      </c>
      <c r="E15" s="3" t="s">
        <v>109</v>
      </c>
      <c r="F15" s="3">
        <v>2024</v>
      </c>
      <c r="G15" s="3">
        <v>7000</v>
      </c>
      <c r="H15" s="3"/>
      <c r="I15" s="3" t="s">
        <v>119</v>
      </c>
      <c r="J15" s="3"/>
    </row>
    <row r="16" spans="3:10" x14ac:dyDescent="0.3">
      <c r="C16" s="3"/>
      <c r="D16" s="3"/>
      <c r="E16" s="3"/>
      <c r="F16" s="3"/>
      <c r="G16" s="3"/>
      <c r="H16" s="3"/>
      <c r="I16" s="3"/>
      <c r="J16" s="3"/>
    </row>
    <row r="17" spans="3:10" x14ac:dyDescent="0.3">
      <c r="C17" s="120"/>
      <c r="D17" s="120"/>
      <c r="E17" s="120"/>
      <c r="F17" s="120"/>
      <c r="G17" s="120"/>
      <c r="H17" s="120"/>
      <c r="I17" s="120"/>
      <c r="J17" s="120"/>
    </row>
    <row r="18" spans="3:10" x14ac:dyDescent="0.3">
      <c r="C18" s="3" t="s">
        <v>115</v>
      </c>
      <c r="D18" s="3" t="s">
        <v>17</v>
      </c>
      <c r="E18" s="3" t="s">
        <v>109</v>
      </c>
      <c r="F18" s="3">
        <v>2023</v>
      </c>
      <c r="G18" s="3">
        <v>5000</v>
      </c>
      <c r="H18" s="3"/>
      <c r="I18" s="3"/>
      <c r="J18" s="3"/>
    </row>
    <row r="19" spans="3:10" x14ac:dyDescent="0.3">
      <c r="C19" s="3"/>
      <c r="D19" s="3" t="s">
        <v>17</v>
      </c>
      <c r="E19" s="3" t="s">
        <v>109</v>
      </c>
      <c r="F19" s="3">
        <v>2023</v>
      </c>
      <c r="G19" s="3">
        <v>5500</v>
      </c>
      <c r="H19" s="3"/>
      <c r="I19" s="3" t="s">
        <v>183</v>
      </c>
      <c r="J19" s="3" t="s">
        <v>184</v>
      </c>
    </row>
    <row r="20" spans="3:10" x14ac:dyDescent="0.3">
      <c r="C20" s="3"/>
      <c r="D20" s="3" t="s">
        <v>17</v>
      </c>
      <c r="E20" s="3" t="s">
        <v>109</v>
      </c>
      <c r="F20" s="3">
        <v>2024</v>
      </c>
      <c r="G20" s="3">
        <v>7000</v>
      </c>
      <c r="H20" s="3"/>
      <c r="I20" s="3"/>
      <c r="J20" s="3"/>
    </row>
    <row r="21" spans="3:10" x14ac:dyDescent="0.3">
      <c r="C21" s="3"/>
      <c r="D21" s="3" t="s">
        <v>17</v>
      </c>
      <c r="E21" s="3" t="s">
        <v>109</v>
      </c>
      <c r="F21" s="3">
        <v>2024</v>
      </c>
      <c r="G21" s="3">
        <v>7500</v>
      </c>
      <c r="H21" s="3"/>
      <c r="I21" s="3" t="s">
        <v>183</v>
      </c>
      <c r="J21" s="3" t="s">
        <v>184</v>
      </c>
    </row>
    <row r="22" spans="3:10" x14ac:dyDescent="0.3">
      <c r="C22" s="3"/>
      <c r="D22" s="3"/>
      <c r="E22" s="3"/>
      <c r="F22" s="3"/>
      <c r="G22" s="3"/>
      <c r="H22" s="3"/>
      <c r="I22" s="3"/>
      <c r="J22" s="3"/>
    </row>
    <row r="23" spans="3:10" x14ac:dyDescent="0.3">
      <c r="C23" s="125"/>
      <c r="D23" s="125"/>
      <c r="E23" s="125"/>
      <c r="F23" s="125"/>
      <c r="G23" s="125"/>
      <c r="H23" s="125"/>
      <c r="I23" s="125"/>
      <c r="J23" s="125"/>
    </row>
    <row r="26" spans="3:10" x14ac:dyDescent="0.3">
      <c r="C26" s="123" t="s">
        <v>188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05B4-D341-4119-AA23-2BDF56E70006}">
  <dimension ref="C4:I14"/>
  <sheetViews>
    <sheetView tabSelected="1" workbookViewId="0">
      <selection activeCell="E17" sqref="E17"/>
    </sheetView>
  </sheetViews>
  <sheetFormatPr defaultRowHeight="14.4" x14ac:dyDescent="0.3"/>
  <cols>
    <col min="4" max="4" width="20.5546875" customWidth="1"/>
    <col min="7" max="7" width="5.21875" customWidth="1"/>
    <col min="8" max="8" width="27.77734375" bestFit="1" customWidth="1"/>
    <col min="9" max="9" width="20.5546875" customWidth="1"/>
  </cols>
  <sheetData>
    <row r="4" spans="3:9" x14ac:dyDescent="0.3">
      <c r="C4" s="51" t="s">
        <v>121</v>
      </c>
      <c r="D4" s="49"/>
      <c r="E4" s="49"/>
    </row>
    <row r="6" spans="3:9" x14ac:dyDescent="0.3">
      <c r="C6" t="s">
        <v>123</v>
      </c>
      <c r="D6" s="52" t="s">
        <v>122</v>
      </c>
    </row>
    <row r="8" spans="3:9" x14ac:dyDescent="0.3">
      <c r="C8" s="54" t="s">
        <v>124</v>
      </c>
      <c r="H8" s="55" t="s">
        <v>127</v>
      </c>
    </row>
    <row r="9" spans="3:9" x14ac:dyDescent="0.3">
      <c r="C9" s="3" t="s">
        <v>29</v>
      </c>
      <c r="D9" s="3" t="s">
        <v>125</v>
      </c>
      <c r="H9" s="3" t="s">
        <v>128</v>
      </c>
      <c r="I9" s="3" t="s">
        <v>129</v>
      </c>
    </row>
    <row r="10" spans="3:9" x14ac:dyDescent="0.3">
      <c r="C10" s="3" t="s">
        <v>66</v>
      </c>
      <c r="D10" s="53" t="s">
        <v>126</v>
      </c>
      <c r="H10" s="3" t="s">
        <v>130</v>
      </c>
      <c r="I10" s="3">
        <v>3306</v>
      </c>
    </row>
    <row r="11" spans="3:9" x14ac:dyDescent="0.3">
      <c r="H11" s="3" t="s">
        <v>131</v>
      </c>
      <c r="I11" s="3" t="s">
        <v>132</v>
      </c>
    </row>
    <row r="12" spans="3:9" x14ac:dyDescent="0.3">
      <c r="H12" s="3"/>
      <c r="I12" s="3"/>
    </row>
    <row r="13" spans="3:9" x14ac:dyDescent="0.3">
      <c r="H13" s="3" t="s">
        <v>133</v>
      </c>
      <c r="I13" s="3" t="s">
        <v>134</v>
      </c>
    </row>
    <row r="14" spans="3:9" x14ac:dyDescent="0.3">
      <c r="H14" s="3" t="s">
        <v>135</v>
      </c>
      <c r="I14" s="3" t="s">
        <v>136</v>
      </c>
    </row>
  </sheetData>
  <hyperlinks>
    <hyperlink ref="D6" r:id="rId1" xr:uid="{5F88695E-81C3-42DB-9CDA-2A3B0CFC81F1}"/>
    <hyperlink ref="D10" r:id="rId2" xr:uid="{E05A8E29-DB5B-421F-8045-61F6C62D166A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 Concept</vt:lpstr>
      <vt:lpstr>User &amp; Admin App Design Concept</vt:lpstr>
      <vt:lpstr>Table1-login_table</vt:lpstr>
      <vt:lpstr>Table2-cf_table</vt:lpstr>
      <vt:lpstr>Table3-eu_avgcf_table</vt:lpstr>
      <vt:lpstr>Ger-EU_CF Data from Web</vt:lpstr>
      <vt:lpstr>Test-Cases</vt:lpstr>
      <vt:lpstr>Database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Saloni Melkunde</dc:creator>
  <cp:lastModifiedBy>Santosh Koli</cp:lastModifiedBy>
  <dcterms:created xsi:type="dcterms:W3CDTF">2024-10-20T13:40:46Z</dcterms:created>
  <dcterms:modified xsi:type="dcterms:W3CDTF">2024-11-17T18:48:38Z</dcterms:modified>
</cp:coreProperties>
</file>