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tables/table32.xml" ContentType="application/vnd.openxmlformats-officedocument.spreadsheetml.table+xml"/>
  <Override PartName="/xl/tables/table31.xml" ContentType="application/vnd.openxmlformats-officedocument.spreadsheetml.table+xml"/>
  <Override PartName="/xl/tables/table34.xml" ContentType="application/vnd.openxmlformats-officedocument.spreadsheetml.table+xml"/>
  <Override PartName="/xl/tables/table33.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3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https://qldc-my.sharepoint.com/personal/roger_hughes_qldc_govt_nz/Documents/Documents/1_ROADING/12_RAMM/RAMM Sheets/RAMM Sheets new era/RAMM_DB/Access Control/"/>
    </mc:Choice>
  </mc:AlternateContent>
  <xr:revisionPtr revIDLastSave="0" documentId="8_{FBF8ABCE-EC31-488E-BD83-B776D6A20DEE}" xr6:coauthVersionLast="47" xr6:coauthVersionMax="47" xr10:uidLastSave="{00000000-0000-0000-0000-000000000000}"/>
  <workbookProtection workbookAlgorithmName="SHA-512" workbookHashValue="hzwJcm3N5PnP1YB2QBXCLHt7jrxgg+Nx/C+d6gIzQEEAoUesHIoj/Nf6IdTkCMsbAEtP+gHzqEoEMxHZMlG9Ig==" workbookSaltValue="kSTdqbmpM5DVtM1e9r8NtA==" workbookSpinCount="100000" lockStructure="1"/>
  <bookViews>
    <workbookView xWindow="9600" yWindow="5055" windowWidth="28800" windowHeight="15555" xr2:uid="{00000000-000D-0000-FFFF-FFFF00000000}"/>
  </bookViews>
  <sheets>
    <sheet name="ud_bollard" sheetId="1" r:id="rId1"/>
    <sheet name="ud_cattle_stop" sheetId="2" r:id="rId2"/>
    <sheet name="ud_rail" sheetId="3" r:id="rId3"/>
    <sheet name="ud_wall" sheetId="4" r:id="rId4"/>
    <sheet name="ud_wheel_stop" sheetId="5" r:id="rId5"/>
    <sheet name="post_condition" sheetId="79" state="hidden" r:id="rId6"/>
    <sheet name="shape" sheetId="78" state="hidden" r:id="rId7"/>
    <sheet name="use_default_rc" sheetId="77" state="hidden" r:id="rId8"/>
    <sheet name="rul_reset" sheetId="76" state="hidden" r:id="rId9"/>
    <sheet name="risk_consequence" sheetId="75" state="hidden" r:id="rId10"/>
    <sheet name="risk_likelihood" sheetId="74" state="hidden" r:id="rId11"/>
    <sheet name="risk" sheetId="73" state="hidden" r:id="rId12"/>
    <sheet name="condition" sheetId="72" state="hidden" r:id="rId13"/>
    <sheet name="wheel_stop_material" sheetId="71" state="hidden" r:id="rId14"/>
    <sheet name="target_board_material" sheetId="70" state="hidden" r:id="rId15"/>
    <sheet name="road_hump_material" sheetId="69" state="hidden" r:id="rId16"/>
    <sheet name="pole_material" sheetId="68" state="hidden" r:id="rId17"/>
    <sheet name="mast_material" sheetId="67" state="hidden" r:id="rId18"/>
    <sheet name="gantry_material" sheetId="66" state="hidden" r:id="rId19"/>
    <sheet name="sea_wall_material" sheetId="65" state="hidden" r:id="rId20"/>
    <sheet name="panel_material" sheetId="64" state="hidden" r:id="rId21"/>
    <sheet name="mse_material" sheetId="63" state="hidden" r:id="rId22"/>
    <sheet name="gravity_mass_material" sheetId="62" state="hidden" r:id="rId23"/>
    <sheet name="pipe_duct_material" sheetId="61" state="hidden" r:id="rId24"/>
    <sheet name="pile_material" sheetId="60" state="hidden" r:id="rId25"/>
    <sheet name="mep_pipe_material" sheetId="59" state="hidden" r:id="rId26"/>
    <sheet name="mep_chamber_material" sheetId="58" state="hidden" r:id="rId27"/>
    <sheet name="mep_chamber_lid_material" sheetId="57" state="hidden" r:id="rId28"/>
    <sheet name="duct_material" sheetId="56" state="hidden" r:id="rId29"/>
    <sheet name="rockfall_material" sheetId="55" state="hidden" r:id="rId30"/>
    <sheet name="water_structure_material" sheetId="54" state="hidden" r:id="rId31"/>
    <sheet name="valve_material" sheetId="53" state="hidden" r:id="rId32"/>
    <sheet name="pipe_material" sheetId="52" state="hidden" r:id="rId33"/>
    <sheet name="headwall_material" sheetId="51" state="hidden" r:id="rId34"/>
    <sheet name="filtration_material" sheetId="50" state="hidden" r:id="rId35"/>
    <sheet name="edge_material" sheetId="49" state="hidden" r:id="rId36"/>
    <sheet name="culvert_material" sheetId="48" state="hidden" r:id="rId37"/>
    <sheet name="cover_material" sheetId="47" state="hidden" r:id="rId38"/>
    <sheet name="channel_material" sheetId="46" state="hidden" r:id="rId39"/>
    <sheet name="chamber_material" sheetId="45" state="hidden" r:id="rId40"/>
    <sheet name="base_material" sheetId="44" state="hidden" r:id="rId41"/>
    <sheet name="superstructure_material" sheetId="43" state="hidden" r:id="rId42"/>
    <sheet name="passage_material" sheetId="42" state="hidden" r:id="rId43"/>
    <sheet name="invert_material" sheetId="41" state="hidden" r:id="rId44"/>
    <sheet name="deck_material" sheetId="40" state="hidden" r:id="rId45"/>
    <sheet name="barrier_rail_material" sheetId="39" state="hidden" r:id="rId46"/>
    <sheet name="barrier_post_material" sheetId="38" state="hidden" r:id="rId47"/>
    <sheet name="shelter_seat_material" sheetId="37" state="hidden" r:id="rId48"/>
    <sheet name="shelter_material" sheetId="36" state="hidden" r:id="rId49"/>
    <sheet name="seating_material" sheetId="35" state="hidden" r:id="rId50"/>
    <sheet name="rubbish_bin_material" sheetId="34" state="hidden" r:id="rId51"/>
    <sheet name="planting_structure_material" sheetId="33" state="hidden" r:id="rId52"/>
    <sheet name="cultural_installation_material" sheetId="32" state="hidden" r:id="rId53"/>
    <sheet name="cycle_amenity_material" sheetId="31" state="hidden" r:id="rId54"/>
    <sheet name="wall_material" sheetId="30" state="hidden" r:id="rId55"/>
    <sheet name="rail_material" sheetId="29" state="hidden" r:id="rId56"/>
    <sheet name="cattle_stop_material" sheetId="28" state="hidden" r:id="rId57"/>
    <sheet name="bollard_material" sheetId="27" state="hidden" r:id="rId58"/>
    <sheet name="ar_asset_state" sheetId="26" state="hidden" r:id="rId59"/>
    <sheet name="ud_fence_style" sheetId="25" state="hidden" r:id="rId60"/>
    <sheet name="ud_wall_type" sheetId="24" state="hidden" r:id="rId61"/>
    <sheet name="ud_amds_table_list" sheetId="23" state="hidden" r:id="rId62"/>
    <sheet name="railing_attach" sheetId="22" state="hidden" r:id="rId63"/>
    <sheet name="railing_colour" sheetId="21" state="hidden" r:id="rId64"/>
    <sheet name="ud_placement" sheetId="20" state="hidden" r:id="rId65"/>
    <sheet name="ud_amds_rail_type" sheetId="19" state="hidden" r:id="rId66"/>
    <sheet name="len_adjust_rsn" sheetId="18" state="hidden" r:id="rId67"/>
    <sheet name="ud_coating_system" sheetId="17" state="hidden" r:id="rId68"/>
    <sheet name="ud_position" sheetId="16" state="hidden" r:id="rId69"/>
    <sheet name="side" sheetId="15" state="hidden" r:id="rId70"/>
    <sheet name="av_standard_rc" sheetId="14" state="hidden" r:id="rId71"/>
    <sheet name="ar_replace_reason" sheetId="13" state="hidden" r:id="rId72"/>
    <sheet name="ud_replacement_status" sheetId="12" state="hidden" r:id="rId73"/>
    <sheet name="ud_asset_status" sheetId="11" state="hidden" r:id="rId74"/>
    <sheet name="ud_sub_organisation" sheetId="10" state="hidden" r:id="rId75"/>
    <sheet name="ud_organisation_owner" sheetId="9" state="hidden" r:id="rId76"/>
    <sheet name="ud_work_origin" sheetId="8" state="hidden" r:id="rId77"/>
    <sheet name="ud_material" sheetId="7" state="hidden" r:id="rId78"/>
    <sheet name="roadnames" sheetId="6" state="hidden" r:id="rId79"/>
  </sheets>
  <definedNames>
    <definedName name="ar_asset_state_lookup">ar_asset_state[lookupValue]</definedName>
    <definedName name="ar_asset_state_lookupValueRef">ar_asset_state[[#Headers],[lookupValue]]</definedName>
    <definedName name="ar_asset_state_parentKey">ar_asset_state[parentKey]</definedName>
    <definedName name="ar_replace_reason_lookup">ar_replace_reason[lookupValue]</definedName>
    <definedName name="ar_replace_reason_lookupValueRef">ar_replace_reason[[#Headers],[lookupValue]]</definedName>
    <definedName name="ar_replace_reason_parentKey">ar_replace_reason[parentKey]</definedName>
    <definedName name="av_standard_rc_lookup">av_standard_rc[lookupValue]</definedName>
    <definedName name="av_standard_rc_lookupValueRef">av_standard_rc[[#Headers],[lookupValue]]</definedName>
    <definedName name="av_standard_rc_parentKey">av_standard_rc[parentKey]</definedName>
    <definedName name="barrier_post_material_lookup">barrier_post_material[lookupValue]</definedName>
    <definedName name="barrier_post_material_lookupValueRef">barrier_post_material[[#Headers],[lookupValue]]</definedName>
    <definedName name="barrier_post_material_parentKey">barrier_post_material[parentKey]</definedName>
    <definedName name="barrier_rail_material_lookup">barrier_rail_material[lookupValue]</definedName>
    <definedName name="barrier_rail_material_lookupValueRef">barrier_rail_material[[#Headers],[lookupValue]]</definedName>
    <definedName name="barrier_rail_material_parentKey">barrier_rail_material[parentKey]</definedName>
    <definedName name="base_material_lookup">base_material[lookupValue]</definedName>
    <definedName name="base_material_lookupValueRef">base_material[[#Headers],[lookupValue]]</definedName>
    <definedName name="base_material_parentKey">base_material[parentKey]</definedName>
    <definedName name="bollard_material_lookup">bollard_material[lookupValue]</definedName>
    <definedName name="bollard_material_lookupValueRef">bollard_material[[#Headers],[lookupValue]]</definedName>
    <definedName name="bollard_material_parentKey">bollard_material[parentKey]</definedName>
    <definedName name="cattle_stop_material_lookup">cattle_stop_material[lookupValue]</definedName>
    <definedName name="cattle_stop_material_lookupValueRef">cattle_stop_material[[#Headers],[lookupValue]]</definedName>
    <definedName name="cattle_stop_material_parentKey">cattle_stop_material[parentKey]</definedName>
    <definedName name="chamber_material_lookup">chamber_material[lookupValue]</definedName>
    <definedName name="chamber_material_lookupValueRef">chamber_material[[#Headers],[lookupValue]]</definedName>
    <definedName name="chamber_material_parentKey">chamber_material[parentKey]</definedName>
    <definedName name="channel_material_lookup">channel_material[lookupValue]</definedName>
    <definedName name="channel_material_lookupValueRef">channel_material[[#Headers],[lookupValue]]</definedName>
    <definedName name="channel_material_parentKey">channel_material[parentKey]</definedName>
    <definedName name="condition_lookup">condition[lookupValue]</definedName>
    <definedName name="condition_lookupValueRef">condition[[#Headers],[lookupValue]]</definedName>
    <definedName name="condition_parentKey">condition[parentKey]</definedName>
    <definedName name="cover_material_lookup">cover_material[lookupValue]</definedName>
    <definedName name="cover_material_lookupValueRef">cover_material[[#Headers],[lookupValue]]</definedName>
    <definedName name="cover_material_parentKey">cover_material[parentKey]</definedName>
    <definedName name="cultural_installation_material_lookup">cultural_installation_material[lookupValue]</definedName>
    <definedName name="cultural_installation_material_lookupValueRef">cultural_installation_material[[#Headers],[lookupValue]]</definedName>
    <definedName name="cultural_installation_material_parentKey">cultural_installation_material[parentKey]</definedName>
    <definedName name="culvert_material_lookup">culvert_material[lookupValue]</definedName>
    <definedName name="culvert_material_lookupValueRef">culvert_material[[#Headers],[lookupValue]]</definedName>
    <definedName name="culvert_material_parentKey">culvert_material[parentKey]</definedName>
    <definedName name="cycle_amenity_material_lookup">cycle_amenity_material[lookupValue]</definedName>
    <definedName name="cycle_amenity_material_lookupValueRef">cycle_amenity_material[[#Headers],[lookupValue]]</definedName>
    <definedName name="cycle_amenity_material_parentKey">cycle_amenity_material[parentKey]</definedName>
    <definedName name="deck_material_lookup">deck_material[lookupValue]</definedName>
    <definedName name="deck_material_lookupValueRef">deck_material[[#Headers],[lookupValue]]</definedName>
    <definedName name="deck_material_parentKey">deck_material[parentKey]</definedName>
    <definedName name="duct_material_lookup">duct_material[lookupValue]</definedName>
    <definedName name="duct_material_lookupValueRef">duct_material[[#Headers],[lookupValue]]</definedName>
    <definedName name="duct_material_parentKey">duct_material[parentKey]</definedName>
    <definedName name="edge_material_lookup">edge_material[lookupValue]</definedName>
    <definedName name="edge_material_lookupValueRef">edge_material[[#Headers],[lookupValue]]</definedName>
    <definedName name="edge_material_parentKey">edge_material[parentKey]</definedName>
    <definedName name="filtration_material_lookup">filtration_material[lookupValue]</definedName>
    <definedName name="filtration_material_lookupValueRef">filtration_material[[#Headers],[lookupValue]]</definedName>
    <definedName name="filtration_material_parentKey">filtration_material[parentKey]</definedName>
    <definedName name="gantry_material_lookup">gantry_material[lookupValue]</definedName>
    <definedName name="gantry_material_lookupValueRef">gantry_material[[#Headers],[lookupValue]]</definedName>
    <definedName name="gantry_material_parentKey">gantry_material[parentKey]</definedName>
    <definedName name="gravity_mass_material_lookup">gravity_mass_material[lookupValue]</definedName>
    <definedName name="gravity_mass_material_lookupValueRef">gravity_mass_material[[#Headers],[lookupValue]]</definedName>
    <definedName name="gravity_mass_material_parentKey">gravity_mass_material[parentKey]</definedName>
    <definedName name="headwall_material_lookup">headwall_material[lookupValue]</definedName>
    <definedName name="headwall_material_lookupValueRef">headwall_material[[#Headers],[lookupValue]]</definedName>
    <definedName name="headwall_material_parentKey">headwall_material[parentKey]</definedName>
    <definedName name="invert_material_lookup">invert_material[lookupValue]</definedName>
    <definedName name="invert_material_lookupValueRef">invert_material[[#Headers],[lookupValue]]</definedName>
    <definedName name="invert_material_parentKey">invert_material[parentKey]</definedName>
    <definedName name="len_adjust_rsn_lookup">len_adjust_rsn[lookupValue]</definedName>
    <definedName name="len_adjust_rsn_lookupValueRef">len_adjust_rsn[[#Headers],[lookupValue]]</definedName>
    <definedName name="len_adjust_rsn_parentKey">len_adjust_rsn[parentKey]</definedName>
    <definedName name="mast_material_lookup">mast_material[lookupValue]</definedName>
    <definedName name="mast_material_lookupValueRef">mast_material[[#Headers],[lookupValue]]</definedName>
    <definedName name="mast_material_parentKey">mast_material[parentKey]</definedName>
    <definedName name="mep_chamber_lid_material_lookup">mep_chamber_lid_material[lookupValue]</definedName>
    <definedName name="mep_chamber_lid_material_lookupValueRef">mep_chamber_lid_material[[#Headers],[lookupValue]]</definedName>
    <definedName name="mep_chamber_lid_material_parentKey">mep_chamber_lid_material[parentKey]</definedName>
    <definedName name="mep_chamber_material_lookup">mep_chamber_material[lookupValue]</definedName>
    <definedName name="mep_chamber_material_lookupValueRef">mep_chamber_material[[#Headers],[lookupValue]]</definedName>
    <definedName name="mep_chamber_material_parentKey">mep_chamber_material[parentKey]</definedName>
    <definedName name="mep_pipe_material_lookup">mep_pipe_material[lookupValue]</definedName>
    <definedName name="mep_pipe_material_lookupValueRef">mep_pipe_material[[#Headers],[lookupValue]]</definedName>
    <definedName name="mep_pipe_material_parentKey">mep_pipe_material[parentKey]</definedName>
    <definedName name="mse_material_lookup">mse_material[lookupValue]</definedName>
    <definedName name="mse_material_lookupValueRef">mse_material[[#Headers],[lookupValue]]</definedName>
    <definedName name="mse_material_parentKey">mse_material[parentKey]</definedName>
    <definedName name="panel_material_lookup">panel_material[lookupValue]</definedName>
    <definedName name="panel_material_lookupValueRef">panel_material[[#Headers],[lookupValue]]</definedName>
    <definedName name="panel_material_parentKey">panel_material[parentKey]</definedName>
    <definedName name="passage_material_lookup">passage_material[lookupValue]</definedName>
    <definedName name="passage_material_lookupValueRef">passage_material[[#Headers],[lookupValue]]</definedName>
    <definedName name="passage_material_parentKey">passage_material[parentKey]</definedName>
    <definedName name="pile_material_lookup">pile_material[lookupValue]</definedName>
    <definedName name="pile_material_lookupValueRef">pile_material[[#Headers],[lookupValue]]</definedName>
    <definedName name="pile_material_parentKey">pile_material[parentKey]</definedName>
    <definedName name="pipe_duct_material_lookup">pipe_duct_material[lookupValue]</definedName>
    <definedName name="pipe_duct_material_lookupValueRef">pipe_duct_material[[#Headers],[lookupValue]]</definedName>
    <definedName name="pipe_duct_material_parentKey">pipe_duct_material[parentKey]</definedName>
    <definedName name="pipe_material_lookup">pipe_material[lookupValue]</definedName>
    <definedName name="pipe_material_lookupValueRef">pipe_material[[#Headers],[lookupValue]]</definedName>
    <definedName name="pipe_material_parentKey">pipe_material[parentKey]</definedName>
    <definedName name="planting_structure_material_lookup">planting_structure_material[lookupValue]</definedName>
    <definedName name="planting_structure_material_lookupValueRef">planting_structure_material[[#Headers],[lookupValue]]</definedName>
    <definedName name="planting_structure_material_parentKey">planting_structure_material[parentKey]</definedName>
    <definedName name="pole_material_lookup">pole_material[lookupValue]</definedName>
    <definedName name="pole_material_lookupValueRef">pole_material[[#Headers],[lookupValue]]</definedName>
    <definedName name="pole_material_parentKey">pole_material[parentKey]</definedName>
    <definedName name="post_condition_lookup">post_condition[lookupValue]</definedName>
    <definedName name="post_condition_lookupValueRef">post_condition[[#Headers],[lookupValue]]</definedName>
    <definedName name="post_condition_parentKey">post_condition[parentKey]</definedName>
    <definedName name="rail_material_lookup">rail_material[lookupValue]</definedName>
    <definedName name="rail_material_lookupValueRef">rail_material[[#Headers],[lookupValue]]</definedName>
    <definedName name="rail_material_parentKey">rail_material[parentKey]</definedName>
    <definedName name="railing_attach_lookup">railing_attach[lookupValue]</definedName>
    <definedName name="railing_attach_lookupValueRef">railing_attach[[#Headers],[lookupValue]]</definedName>
    <definedName name="railing_attach_parentKey">railing_attach[parentKey]</definedName>
    <definedName name="railing_colour_lookup">railing_colour[lookupValue]</definedName>
    <definedName name="railing_colour_lookupValueRef">railing_colour[[#Headers],[lookupValue]]</definedName>
    <definedName name="railing_colour_parentKey">railing_colour[parentKey]</definedName>
    <definedName name="risk_consequence_lookup">risk_consequence[lookupValue]</definedName>
    <definedName name="risk_consequence_lookupValueRef">risk_consequence[[#Headers],[lookupValue]]</definedName>
    <definedName name="risk_consequence_parentKey">risk_consequence[parentKey]</definedName>
    <definedName name="risk_likelihood_lookup">risk_likelihood[lookupValue]</definedName>
    <definedName name="risk_likelihood_lookupValueRef">risk_likelihood[[#Headers],[lookupValue]]</definedName>
    <definedName name="risk_likelihood_parentKey">risk_likelihood[parentKey]</definedName>
    <definedName name="risk_lookup">risk[lookupValue]</definedName>
    <definedName name="risk_lookupValueRef">risk[[#Headers],[lookupValue]]</definedName>
    <definedName name="risk_parentKey">risk[parentKey]</definedName>
    <definedName name="road_hump_material_lookup">road_hump_material[lookupValue]</definedName>
    <definedName name="road_hump_material_lookupValueRef">road_hump_material[[#Headers],[lookupValue]]</definedName>
    <definedName name="road_hump_material_parentKey">road_hump_material[parentKey]</definedName>
    <definedName name="roadnames_lookup">roadnames[lookupValue]</definedName>
    <definedName name="roadnames_lookupValueRef">roadnames[[#Headers],[lookupValue]]</definedName>
    <definedName name="roadnames_parentKey">roadnames[parentKey]</definedName>
    <definedName name="rockfall_material_lookup">rockfall_material[lookupValue]</definedName>
    <definedName name="rockfall_material_lookupValueRef">rockfall_material[[#Headers],[lookupValue]]</definedName>
    <definedName name="rockfall_material_parentKey">rockfall_material[parentKey]</definedName>
    <definedName name="rubbish_bin_material_lookup">rubbish_bin_material[lookupValue]</definedName>
    <definedName name="rubbish_bin_material_lookupValueRef">rubbish_bin_material[[#Headers],[lookupValue]]</definedName>
    <definedName name="rubbish_bin_material_parentKey">rubbish_bin_material[parentKey]</definedName>
    <definedName name="rul_reset_lookup">rul_reset[lookupValue]</definedName>
    <definedName name="rul_reset_lookupValueRef">rul_reset[[#Headers],[lookupValue]]</definedName>
    <definedName name="rul_reset_parentKey">rul_reset[parentKey]</definedName>
    <definedName name="sea_wall_material_lookup">sea_wall_material[lookupValue]</definedName>
    <definedName name="sea_wall_material_lookupValueRef">sea_wall_material[[#Headers],[lookupValue]]</definedName>
    <definedName name="sea_wall_material_parentKey">sea_wall_material[parentKey]</definedName>
    <definedName name="seating_material_lookup">seating_material[lookupValue]</definedName>
    <definedName name="seating_material_lookupValueRef">seating_material[[#Headers],[lookupValue]]</definedName>
    <definedName name="seating_material_parentKey">seating_material[parentKey]</definedName>
    <definedName name="shape_lookup">shape[lookupValue]</definedName>
    <definedName name="shape_lookupValueRef">shape[[#Headers],[lookupValue]]</definedName>
    <definedName name="shape_parentKey">shape[parentKey]</definedName>
    <definedName name="shelter_material_lookup">shelter_material[lookupValue]</definedName>
    <definedName name="shelter_material_lookupValueRef">shelter_material[[#Headers],[lookupValue]]</definedName>
    <definedName name="shelter_material_parentKey">shelter_material[parentKey]</definedName>
    <definedName name="shelter_seat_material_lookup">shelter_seat_material[lookupValue]</definedName>
    <definedName name="shelter_seat_material_lookupValueRef">shelter_seat_material[[#Headers],[lookupValue]]</definedName>
    <definedName name="shelter_seat_material_parentKey">shelter_seat_material[parentKey]</definedName>
    <definedName name="side_lookup">side[lookupValue]</definedName>
    <definedName name="side_lookupValueRef">side[[#Headers],[lookupValue]]</definedName>
    <definedName name="side_parentKey">side[parentKey]</definedName>
    <definedName name="superstructure_material_lookup">superstructure_material[lookupValue]</definedName>
    <definedName name="superstructure_material_lookupValueRef">superstructure_material[[#Headers],[lookupValue]]</definedName>
    <definedName name="superstructure_material_parentKey">superstructure_material[parentKey]</definedName>
    <definedName name="target_board_material_lookup">target_board_material[lookupValue]</definedName>
    <definedName name="target_board_material_lookupValueRef">target_board_material[[#Headers],[lookupValue]]</definedName>
    <definedName name="target_board_material_parentKey">target_board_material[parentKey]</definedName>
    <definedName name="ud_amds_rail_type_lookup">ud_amds_rail_type[lookupValue]</definedName>
    <definedName name="ud_amds_rail_type_lookupValueRef">ud_amds_rail_type[[#Headers],[lookupValue]]</definedName>
    <definedName name="ud_amds_rail_type_parentKey">ud_amds_rail_type[parentKey]</definedName>
    <definedName name="ud_amds_table_list_lookup">ud_amds_table_list[lookupValue]</definedName>
    <definedName name="ud_amds_table_list_lookupValueRef">ud_amds_table_list[[#Headers],[lookupValue]]</definedName>
    <definedName name="ud_amds_table_list_parentKey">ud_amds_table_list[parentKey]</definedName>
    <definedName name="ud_asset_status_lookup">ud_asset_status[lookupValue]</definedName>
    <definedName name="ud_asset_status_lookupValueRef">ud_asset_status[[#Headers],[lookupValue]]</definedName>
    <definedName name="ud_asset_status_parentKey">ud_asset_status[parentKey]</definedName>
    <definedName name="ud_coating_system_lookup">ud_coating_system[lookupValue]</definedName>
    <definedName name="ud_coating_system_lookupValueRef">ud_coating_system[[#Headers],[lookupValue]]</definedName>
    <definedName name="ud_coating_system_parentKey">ud_coating_system[parentKey]</definedName>
    <definedName name="ud_fence_style_lookup">ud_fence_style[lookupValue]</definedName>
    <definedName name="ud_fence_style_lookupValueRef">ud_fence_style[[#Headers],[lookupValue]]</definedName>
    <definedName name="ud_fence_style_parentKey">ud_fence_style[parentKey]</definedName>
    <definedName name="ud_material_lookup">ud_material[lookupValue]</definedName>
    <definedName name="ud_material_lookupValueRef">ud_material[[#Headers],[lookupValue]]</definedName>
    <definedName name="ud_material_parentKey">ud_material[parentKey]</definedName>
    <definedName name="ud_organisation_owner_lookup">ud_organisation_owner[lookupValue]</definedName>
    <definedName name="ud_organisation_owner_lookupValueRef">ud_organisation_owner[[#Headers],[lookupValue]]</definedName>
    <definedName name="ud_organisation_owner_parentKey">ud_organisation_owner[parentKey]</definedName>
    <definedName name="ud_placement_lookup">ud_placement[lookupValue]</definedName>
    <definedName name="ud_placement_lookupValueRef">ud_placement[[#Headers],[lookupValue]]</definedName>
    <definedName name="ud_placement_parentKey">ud_placement[parentKey]</definedName>
    <definedName name="ud_position_lookup">ud_position[lookupValue]</definedName>
    <definedName name="ud_position_lookupValueRef">ud_position[[#Headers],[lookupValue]]</definedName>
    <definedName name="ud_position_parentKey">ud_position[parentKey]</definedName>
    <definedName name="ud_replacement_status_lookup">ud_replacement_status[lookupValue]</definedName>
    <definedName name="ud_replacement_status_lookupValueRef">ud_replacement_status[[#Headers],[lookupValue]]</definedName>
    <definedName name="ud_replacement_status_parentKey">ud_replacement_status[parentKey]</definedName>
    <definedName name="ud_sub_organisation_lookup">ud_sub_organisation[lookupValue]</definedName>
    <definedName name="ud_sub_organisation_lookupValueRef">ud_sub_organisation[[#Headers],[lookupValue]]</definedName>
    <definedName name="ud_sub_organisation_parentKey">ud_sub_organisation[parentKey]</definedName>
    <definedName name="ud_wall_type_lookup">ud_wall_type[lookupValue]</definedName>
    <definedName name="ud_wall_type_lookupValueRef">ud_wall_type[[#Headers],[lookupValue]]</definedName>
    <definedName name="ud_wall_type_parentKey">ud_wall_type[parentKey]</definedName>
    <definedName name="ud_work_origin_lookup">ud_work_origin[lookupValue]</definedName>
    <definedName name="ud_work_origin_lookupValueRef">ud_work_origin[[#Headers],[lookupValue]]</definedName>
    <definedName name="ud_work_origin_parentKey">ud_work_origin[parentKey]</definedName>
    <definedName name="use_default_rc_lookup">use_default_rc[lookupValue]</definedName>
    <definedName name="use_default_rc_lookupValueRef">use_default_rc[[#Headers],[lookupValue]]</definedName>
    <definedName name="use_default_rc_parentKey">use_default_rc[parentKey]</definedName>
    <definedName name="valve_material_lookup">valve_material[lookupValue]</definedName>
    <definedName name="valve_material_lookupValueRef">valve_material[[#Headers],[lookupValue]]</definedName>
    <definedName name="valve_material_parentKey">valve_material[parentKey]</definedName>
    <definedName name="wall_material_lookup">wall_material[lookupValue]</definedName>
    <definedName name="wall_material_lookupValueRef">wall_material[[#Headers],[lookupValue]]</definedName>
    <definedName name="wall_material_parentKey">wall_material[parentKey]</definedName>
    <definedName name="water_structure_material_lookup">water_structure_material[lookupValue]</definedName>
    <definedName name="water_structure_material_lookupValueRef">water_structure_material[[#Headers],[lookupValue]]</definedName>
    <definedName name="water_structure_material_parentKey">water_structure_material[parentKey]</definedName>
    <definedName name="wheel_stop_material_lookup">wheel_stop_material[lookupValue]</definedName>
    <definedName name="wheel_stop_material_lookupValueRef">wheel_stop_material[[#Headers],[lookupValue]]</definedName>
    <definedName name="wheel_stop_material_parentKey">wheel_stop_material[parentKey]</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 i="5" l="1"/>
  <c r="L11" i="5"/>
  <c r="O11" i="5"/>
  <c r="R11" i="5"/>
  <c r="S11" i="5"/>
  <c r="U11" i="5"/>
  <c r="W11" i="5"/>
  <c r="Y11" i="5"/>
  <c r="AA11" i="5"/>
  <c r="AB11" i="5"/>
  <c r="AE11" i="5"/>
  <c r="AF11" i="5"/>
  <c r="AG11" i="5"/>
  <c r="AH11" i="5"/>
  <c r="AI11" i="5"/>
  <c r="AJ11" i="5"/>
  <c r="AK11" i="5"/>
  <c r="AL11" i="5"/>
  <c r="AM11" i="5"/>
  <c r="AO11" i="5"/>
  <c r="AP11" i="5"/>
  <c r="AQ11" i="5"/>
  <c r="AR11" i="5"/>
  <c r="D12" i="5"/>
  <c r="L12" i="5"/>
  <c r="O12" i="5"/>
  <c r="R12" i="5"/>
  <c r="S12" i="5"/>
  <c r="U12" i="5" s="1"/>
  <c r="W12" i="5"/>
  <c r="Y12" i="5"/>
  <c r="AA12" i="5"/>
  <c r="AB12" i="5"/>
  <c r="AE12" i="5"/>
  <c r="AF12" i="5"/>
  <c r="AG12" i="5"/>
  <c r="AH12" i="5"/>
  <c r="AI12" i="5"/>
  <c r="AJ12" i="5"/>
  <c r="AK12" i="5"/>
  <c r="AL12" i="5"/>
  <c r="AM12" i="5"/>
  <c r="AO12" i="5"/>
  <c r="AP12" i="5"/>
  <c r="AQ12" i="5"/>
  <c r="AR12" i="5"/>
  <c r="D13" i="5"/>
  <c r="L13" i="5"/>
  <c r="O13" i="5"/>
  <c r="R13" i="5"/>
  <c r="S13" i="5"/>
  <c r="U13" i="5"/>
  <c r="W13" i="5"/>
  <c r="Y13" i="5"/>
  <c r="AA13" i="5"/>
  <c r="AB13" i="5"/>
  <c r="AE13" i="5"/>
  <c r="AF13" i="5"/>
  <c r="AG13" i="5"/>
  <c r="AH13" i="5"/>
  <c r="AI13" i="5"/>
  <c r="AJ13" i="5"/>
  <c r="AK13" i="5"/>
  <c r="AL13" i="5"/>
  <c r="AM13" i="5"/>
  <c r="AO13" i="5"/>
  <c r="AP13" i="5"/>
  <c r="AQ13" i="5"/>
  <c r="AR13" i="5"/>
  <c r="D14" i="5"/>
  <c r="L14" i="5"/>
  <c r="O14" i="5"/>
  <c r="R14" i="5"/>
  <c r="S14" i="5"/>
  <c r="U14" i="5"/>
  <c r="W14" i="5"/>
  <c r="Y14" i="5"/>
  <c r="AA14" i="5"/>
  <c r="AB14" i="5"/>
  <c r="AE14" i="5"/>
  <c r="AF14" i="5"/>
  <c r="AG14" i="5"/>
  <c r="AH14" i="5"/>
  <c r="AI14" i="5"/>
  <c r="AJ14" i="5"/>
  <c r="AK14" i="5"/>
  <c r="AL14" i="5"/>
  <c r="AM14" i="5"/>
  <c r="AO14" i="5"/>
  <c r="AP14" i="5"/>
  <c r="AQ14" i="5"/>
  <c r="AR14" i="5"/>
  <c r="D15" i="5"/>
  <c r="L15" i="5"/>
  <c r="O15" i="5"/>
  <c r="R15" i="5"/>
  <c r="S15" i="5"/>
  <c r="U15" i="5"/>
  <c r="W15" i="5"/>
  <c r="Y15" i="5"/>
  <c r="AA15" i="5"/>
  <c r="AB15" i="5"/>
  <c r="AE15" i="5"/>
  <c r="AF15" i="5"/>
  <c r="AG15" i="5"/>
  <c r="AH15" i="5"/>
  <c r="AI15" i="5"/>
  <c r="AJ15" i="5"/>
  <c r="AK15" i="5"/>
  <c r="AL15" i="5"/>
  <c r="AM15" i="5"/>
  <c r="AO15" i="5"/>
  <c r="AP15" i="5"/>
  <c r="AQ15" i="5"/>
  <c r="AR15" i="5"/>
  <c r="D16" i="5"/>
  <c r="L16" i="5"/>
  <c r="O16" i="5"/>
  <c r="R16" i="5"/>
  <c r="S16" i="5"/>
  <c r="U16" i="5"/>
  <c r="W16" i="5"/>
  <c r="Y16" i="5"/>
  <c r="AA16" i="5"/>
  <c r="AB16" i="5"/>
  <c r="AE16" i="5"/>
  <c r="AF16" i="5"/>
  <c r="AG16" i="5"/>
  <c r="AH16" i="5"/>
  <c r="AI16" i="5"/>
  <c r="AJ16" i="5"/>
  <c r="AK16" i="5"/>
  <c r="AL16" i="5"/>
  <c r="AM16" i="5"/>
  <c r="AO16" i="5"/>
  <c r="AP16" i="5"/>
  <c r="AQ16" i="5"/>
  <c r="AR16" i="5"/>
  <c r="D17" i="5"/>
  <c r="L17" i="5"/>
  <c r="O17" i="5"/>
  <c r="R17" i="5"/>
  <c r="S17" i="5"/>
  <c r="U17" i="5"/>
  <c r="W17" i="5"/>
  <c r="Y17" i="5"/>
  <c r="AA17" i="5"/>
  <c r="AB17" i="5"/>
  <c r="AE17" i="5"/>
  <c r="AF17" i="5"/>
  <c r="AG17" i="5"/>
  <c r="AH17" i="5"/>
  <c r="AI17" i="5"/>
  <c r="AJ17" i="5"/>
  <c r="AK17" i="5"/>
  <c r="AL17" i="5"/>
  <c r="AM17" i="5"/>
  <c r="AO17" i="5"/>
  <c r="AP17" i="5"/>
  <c r="AQ17" i="5"/>
  <c r="AR17" i="5"/>
  <c r="D18" i="5"/>
  <c r="L18" i="5"/>
  <c r="O18" i="5"/>
  <c r="R18" i="5"/>
  <c r="S18" i="5"/>
  <c r="U18" i="5"/>
  <c r="W18" i="5"/>
  <c r="Y18" i="5"/>
  <c r="AA18" i="5"/>
  <c r="AB18" i="5"/>
  <c r="AE18" i="5"/>
  <c r="AF18" i="5"/>
  <c r="AG18" i="5"/>
  <c r="AH18" i="5"/>
  <c r="AI18" i="5"/>
  <c r="AJ18" i="5"/>
  <c r="AK18" i="5"/>
  <c r="AL18" i="5"/>
  <c r="AM18" i="5"/>
  <c r="AO18" i="5"/>
  <c r="AP18" i="5"/>
  <c r="AQ18" i="5"/>
  <c r="AR18" i="5"/>
  <c r="D19" i="5"/>
  <c r="L19" i="5"/>
  <c r="O19" i="5"/>
  <c r="R19" i="5"/>
  <c r="S19" i="5"/>
  <c r="U19" i="5" s="1"/>
  <c r="W19" i="5"/>
  <c r="Y19" i="5"/>
  <c r="AA19" i="5"/>
  <c r="AB19" i="5"/>
  <c r="AE19" i="5"/>
  <c r="AF19" i="5"/>
  <c r="AG19" i="5"/>
  <c r="AH19" i="5"/>
  <c r="AI19" i="5"/>
  <c r="AJ19" i="5"/>
  <c r="AK19" i="5"/>
  <c r="AL19" i="5"/>
  <c r="AM19" i="5"/>
  <c r="AO19" i="5"/>
  <c r="AP19" i="5"/>
  <c r="AQ19" i="5"/>
  <c r="AR19" i="5"/>
  <c r="D20" i="5"/>
  <c r="L20" i="5"/>
  <c r="O20" i="5"/>
  <c r="R20" i="5"/>
  <c r="S20" i="5"/>
  <c r="U20" i="5" s="1"/>
  <c r="W20" i="5"/>
  <c r="Y20" i="5"/>
  <c r="AA20" i="5"/>
  <c r="AB20" i="5"/>
  <c r="AE20" i="5"/>
  <c r="AF20" i="5"/>
  <c r="AG20" i="5"/>
  <c r="AH20" i="5"/>
  <c r="AI20" i="5"/>
  <c r="AJ20" i="5"/>
  <c r="AK20" i="5"/>
  <c r="AL20" i="5"/>
  <c r="AM20" i="5"/>
  <c r="AO20" i="5"/>
  <c r="AP20" i="5"/>
  <c r="AQ20" i="5"/>
  <c r="AR20" i="5"/>
  <c r="D21" i="5"/>
  <c r="L21" i="5"/>
  <c r="O21" i="5"/>
  <c r="R21" i="5"/>
  <c r="S21" i="5"/>
  <c r="U21" i="5"/>
  <c r="W21" i="5"/>
  <c r="Y21" i="5"/>
  <c r="AA21" i="5"/>
  <c r="AB21" i="5"/>
  <c r="AE21" i="5"/>
  <c r="AF21" i="5"/>
  <c r="AG21" i="5"/>
  <c r="AH21" i="5"/>
  <c r="AI21" i="5"/>
  <c r="AJ21" i="5"/>
  <c r="AK21" i="5"/>
  <c r="AL21" i="5"/>
  <c r="AM21" i="5"/>
  <c r="AO21" i="5"/>
  <c r="AP21" i="5"/>
  <c r="AQ21" i="5"/>
  <c r="AR21" i="5"/>
  <c r="D22" i="5"/>
  <c r="L22" i="5"/>
  <c r="O22" i="5"/>
  <c r="R22" i="5"/>
  <c r="S22" i="5"/>
  <c r="U22" i="5" s="1"/>
  <c r="W22" i="5"/>
  <c r="Y22" i="5"/>
  <c r="AA22" i="5"/>
  <c r="AB22" i="5"/>
  <c r="AE22" i="5"/>
  <c r="AF22" i="5"/>
  <c r="AG22" i="5"/>
  <c r="AH22" i="5"/>
  <c r="AI22" i="5"/>
  <c r="AJ22" i="5"/>
  <c r="AK22" i="5"/>
  <c r="AL22" i="5"/>
  <c r="AM22" i="5"/>
  <c r="AO22" i="5"/>
  <c r="AP22" i="5"/>
  <c r="AQ22" i="5"/>
  <c r="AR22" i="5"/>
  <c r="D23" i="5"/>
  <c r="L23" i="5"/>
  <c r="O23" i="5"/>
  <c r="R23" i="5"/>
  <c r="S23" i="5"/>
  <c r="U23" i="5"/>
  <c r="W23" i="5"/>
  <c r="Y23" i="5"/>
  <c r="AA23" i="5"/>
  <c r="AB23" i="5"/>
  <c r="AE23" i="5"/>
  <c r="AF23" i="5"/>
  <c r="AG23" i="5"/>
  <c r="AH23" i="5"/>
  <c r="AI23" i="5"/>
  <c r="AJ23" i="5"/>
  <c r="AK23" i="5"/>
  <c r="AL23" i="5"/>
  <c r="AM23" i="5"/>
  <c r="AO23" i="5"/>
  <c r="AP23" i="5"/>
  <c r="AQ23" i="5"/>
  <c r="AR23" i="5"/>
  <c r="D24" i="5"/>
  <c r="L24" i="5"/>
  <c r="O24" i="5"/>
  <c r="R24" i="5"/>
  <c r="S24" i="5"/>
  <c r="U24" i="5" s="1"/>
  <c r="W24" i="5"/>
  <c r="Y24" i="5"/>
  <c r="AA24" i="5"/>
  <c r="AB24" i="5"/>
  <c r="AE24" i="5"/>
  <c r="AF24" i="5"/>
  <c r="AG24" i="5"/>
  <c r="AH24" i="5"/>
  <c r="AI24" i="5"/>
  <c r="AJ24" i="5"/>
  <c r="AK24" i="5"/>
  <c r="AL24" i="5"/>
  <c r="AM24" i="5"/>
  <c r="AO24" i="5"/>
  <c r="AP24" i="5"/>
  <c r="AQ24" i="5"/>
  <c r="AR24" i="5"/>
  <c r="D25" i="5"/>
  <c r="L25" i="5"/>
  <c r="O25" i="5"/>
  <c r="R25" i="5"/>
  <c r="S25" i="5"/>
  <c r="U25" i="5" s="1"/>
  <c r="W25" i="5"/>
  <c r="Y25" i="5"/>
  <c r="AA25" i="5"/>
  <c r="AB25" i="5"/>
  <c r="AE25" i="5"/>
  <c r="AF25" i="5"/>
  <c r="AG25" i="5"/>
  <c r="AH25" i="5"/>
  <c r="AI25" i="5"/>
  <c r="AJ25" i="5"/>
  <c r="AK25" i="5"/>
  <c r="AL25" i="5"/>
  <c r="AM25" i="5"/>
  <c r="AO25" i="5"/>
  <c r="AP25" i="5"/>
  <c r="AQ25" i="5"/>
  <c r="AR25" i="5"/>
  <c r="D26" i="5"/>
  <c r="L26" i="5"/>
  <c r="O26" i="5"/>
  <c r="R26" i="5"/>
  <c r="S26" i="5"/>
  <c r="U26" i="5" s="1"/>
  <c r="W26" i="5"/>
  <c r="Y26" i="5"/>
  <c r="AA26" i="5"/>
  <c r="AB26" i="5"/>
  <c r="AE26" i="5"/>
  <c r="AF26" i="5"/>
  <c r="AG26" i="5"/>
  <c r="AH26" i="5"/>
  <c r="AI26" i="5"/>
  <c r="AJ26" i="5"/>
  <c r="AK26" i="5"/>
  <c r="AL26" i="5"/>
  <c r="AM26" i="5"/>
  <c r="AO26" i="5"/>
  <c r="AP26" i="5"/>
  <c r="AQ26" i="5"/>
  <c r="AR26" i="5"/>
  <c r="D27" i="5"/>
  <c r="L27" i="5"/>
  <c r="O27" i="5"/>
  <c r="R27" i="5"/>
  <c r="S27" i="5"/>
  <c r="U27" i="5" s="1"/>
  <c r="W27" i="5"/>
  <c r="Y27" i="5"/>
  <c r="AA27" i="5"/>
  <c r="AB27" i="5"/>
  <c r="AE27" i="5"/>
  <c r="AF27" i="5"/>
  <c r="AG27" i="5"/>
  <c r="AH27" i="5"/>
  <c r="AI27" i="5"/>
  <c r="AJ27" i="5"/>
  <c r="AK27" i="5"/>
  <c r="AL27" i="5"/>
  <c r="AM27" i="5"/>
  <c r="AO27" i="5"/>
  <c r="AP27" i="5"/>
  <c r="AQ27" i="5"/>
  <c r="AR27" i="5"/>
  <c r="D28" i="5"/>
  <c r="L28" i="5"/>
  <c r="O28" i="5"/>
  <c r="R28" i="5"/>
  <c r="S28" i="5"/>
  <c r="U28" i="5"/>
  <c r="W28" i="5"/>
  <c r="Y28" i="5"/>
  <c r="AA28" i="5"/>
  <c r="AB28" i="5"/>
  <c r="AE28" i="5"/>
  <c r="AF28" i="5"/>
  <c r="AG28" i="5"/>
  <c r="AH28" i="5"/>
  <c r="AI28" i="5"/>
  <c r="AJ28" i="5"/>
  <c r="AK28" i="5"/>
  <c r="AL28" i="5"/>
  <c r="AM28" i="5"/>
  <c r="AO28" i="5"/>
  <c r="AP28" i="5"/>
  <c r="AQ28" i="5"/>
  <c r="AR28" i="5"/>
  <c r="D29" i="5"/>
  <c r="L29" i="5"/>
  <c r="O29" i="5"/>
  <c r="R29" i="5"/>
  <c r="S29" i="5"/>
  <c r="U29" i="5" s="1"/>
  <c r="W29" i="5"/>
  <c r="Y29" i="5"/>
  <c r="AA29" i="5"/>
  <c r="AB29" i="5"/>
  <c r="AE29" i="5"/>
  <c r="AF29" i="5"/>
  <c r="AG29" i="5"/>
  <c r="AH29" i="5"/>
  <c r="AI29" i="5"/>
  <c r="AJ29" i="5"/>
  <c r="AK29" i="5"/>
  <c r="AL29" i="5"/>
  <c r="AM29" i="5"/>
  <c r="AO29" i="5"/>
  <c r="AP29" i="5"/>
  <c r="AQ29" i="5"/>
  <c r="AR29" i="5"/>
  <c r="D30" i="5"/>
  <c r="L30" i="5"/>
  <c r="O30" i="5"/>
  <c r="R30" i="5"/>
  <c r="S30" i="5"/>
  <c r="U30" i="5" s="1"/>
  <c r="W30" i="5"/>
  <c r="Y30" i="5"/>
  <c r="AA30" i="5"/>
  <c r="AB30" i="5"/>
  <c r="AE30" i="5"/>
  <c r="AF30" i="5"/>
  <c r="AG30" i="5"/>
  <c r="AH30" i="5"/>
  <c r="AI30" i="5"/>
  <c r="AJ30" i="5"/>
  <c r="AK30" i="5"/>
  <c r="AL30" i="5"/>
  <c r="AM30" i="5"/>
  <c r="AO30" i="5"/>
  <c r="AP30" i="5"/>
  <c r="AQ30" i="5"/>
  <c r="AR30" i="5"/>
  <c r="D31" i="5"/>
  <c r="L31" i="5"/>
  <c r="O31" i="5"/>
  <c r="R31" i="5"/>
  <c r="S31" i="5"/>
  <c r="U31" i="5"/>
  <c r="W31" i="5"/>
  <c r="Y31" i="5"/>
  <c r="AA31" i="5"/>
  <c r="AB31" i="5"/>
  <c r="AE31" i="5"/>
  <c r="AF31" i="5"/>
  <c r="AG31" i="5"/>
  <c r="AH31" i="5"/>
  <c r="AI31" i="5"/>
  <c r="AJ31" i="5"/>
  <c r="AK31" i="5"/>
  <c r="AL31" i="5"/>
  <c r="AM31" i="5"/>
  <c r="AO31" i="5"/>
  <c r="AP31" i="5"/>
  <c r="AQ31" i="5"/>
  <c r="AR31" i="5"/>
  <c r="D32" i="5"/>
  <c r="L32" i="5"/>
  <c r="O32" i="5"/>
  <c r="R32" i="5"/>
  <c r="S32" i="5"/>
  <c r="U32" i="5" s="1"/>
  <c r="W32" i="5"/>
  <c r="Y32" i="5"/>
  <c r="AA32" i="5"/>
  <c r="AB32" i="5"/>
  <c r="AE32" i="5"/>
  <c r="AF32" i="5"/>
  <c r="AG32" i="5"/>
  <c r="AH32" i="5"/>
  <c r="AI32" i="5"/>
  <c r="AJ32" i="5"/>
  <c r="AK32" i="5"/>
  <c r="AL32" i="5"/>
  <c r="AM32" i="5"/>
  <c r="AO32" i="5"/>
  <c r="AP32" i="5"/>
  <c r="AQ32" i="5"/>
  <c r="AR32" i="5"/>
  <c r="D33" i="5"/>
  <c r="L33" i="5"/>
  <c r="O33" i="5"/>
  <c r="R33" i="5"/>
  <c r="S33" i="5"/>
  <c r="U33" i="5"/>
  <c r="W33" i="5"/>
  <c r="Y33" i="5"/>
  <c r="AA33" i="5"/>
  <c r="AB33" i="5"/>
  <c r="AE33" i="5"/>
  <c r="AF33" i="5"/>
  <c r="AG33" i="5"/>
  <c r="AH33" i="5"/>
  <c r="AI33" i="5"/>
  <c r="AJ33" i="5"/>
  <c r="AK33" i="5"/>
  <c r="AL33" i="5"/>
  <c r="AM33" i="5"/>
  <c r="AO33" i="5"/>
  <c r="AP33" i="5"/>
  <c r="AQ33" i="5"/>
  <c r="AR33" i="5"/>
  <c r="D34" i="5"/>
  <c r="L34" i="5"/>
  <c r="O34" i="5"/>
  <c r="R34" i="5"/>
  <c r="S34" i="5"/>
  <c r="U34" i="5"/>
  <c r="W34" i="5"/>
  <c r="Y34" i="5"/>
  <c r="AA34" i="5"/>
  <c r="AB34" i="5"/>
  <c r="AE34" i="5"/>
  <c r="AF34" i="5"/>
  <c r="AG34" i="5"/>
  <c r="AH34" i="5"/>
  <c r="AI34" i="5"/>
  <c r="AJ34" i="5"/>
  <c r="AK34" i="5"/>
  <c r="AL34" i="5"/>
  <c r="AM34" i="5"/>
  <c r="AO34" i="5"/>
  <c r="AP34" i="5"/>
  <c r="AQ34" i="5"/>
  <c r="AR34" i="5"/>
  <c r="D35" i="5"/>
  <c r="L35" i="5"/>
  <c r="O35" i="5"/>
  <c r="R35" i="5"/>
  <c r="S35" i="5"/>
  <c r="U35" i="5"/>
  <c r="W35" i="5"/>
  <c r="Y35" i="5"/>
  <c r="AA35" i="5"/>
  <c r="AB35" i="5"/>
  <c r="AE35" i="5"/>
  <c r="AF35" i="5"/>
  <c r="AG35" i="5"/>
  <c r="AH35" i="5"/>
  <c r="AI35" i="5"/>
  <c r="AJ35" i="5"/>
  <c r="AK35" i="5"/>
  <c r="AL35" i="5"/>
  <c r="AM35" i="5"/>
  <c r="AO35" i="5"/>
  <c r="AP35" i="5"/>
  <c r="AQ35" i="5"/>
  <c r="AR35" i="5"/>
  <c r="D36" i="5"/>
  <c r="L36" i="5"/>
  <c r="O36" i="5"/>
  <c r="R36" i="5"/>
  <c r="S36" i="5"/>
  <c r="U36" i="5"/>
  <c r="W36" i="5"/>
  <c r="Y36" i="5"/>
  <c r="AA36" i="5"/>
  <c r="AB36" i="5"/>
  <c r="AE36" i="5"/>
  <c r="AF36" i="5"/>
  <c r="AG36" i="5"/>
  <c r="AH36" i="5"/>
  <c r="AI36" i="5"/>
  <c r="AJ36" i="5"/>
  <c r="AK36" i="5"/>
  <c r="AL36" i="5"/>
  <c r="AM36" i="5"/>
  <c r="AO36" i="5"/>
  <c r="AP36" i="5"/>
  <c r="AQ36" i="5"/>
  <c r="AR36" i="5"/>
  <c r="D37" i="5"/>
  <c r="L37" i="5"/>
  <c r="O37" i="5"/>
  <c r="R37" i="5"/>
  <c r="S37" i="5"/>
  <c r="U37" i="5"/>
  <c r="W37" i="5"/>
  <c r="Y37" i="5"/>
  <c r="AA37" i="5"/>
  <c r="AB37" i="5"/>
  <c r="AE37" i="5"/>
  <c r="AF37" i="5"/>
  <c r="AG37" i="5"/>
  <c r="AH37" i="5"/>
  <c r="AI37" i="5"/>
  <c r="AJ37" i="5"/>
  <c r="AK37" i="5"/>
  <c r="AL37" i="5"/>
  <c r="AM37" i="5"/>
  <c r="AO37" i="5"/>
  <c r="AP37" i="5"/>
  <c r="AQ37" i="5"/>
  <c r="AR37" i="5"/>
  <c r="D38" i="5"/>
  <c r="L38" i="5"/>
  <c r="O38" i="5"/>
  <c r="R38" i="5"/>
  <c r="S38" i="5"/>
  <c r="U38" i="5"/>
  <c r="W38" i="5"/>
  <c r="Y38" i="5"/>
  <c r="AA38" i="5"/>
  <c r="AB38" i="5"/>
  <c r="AE38" i="5"/>
  <c r="AF38" i="5"/>
  <c r="AG38" i="5"/>
  <c r="AH38" i="5"/>
  <c r="AI38" i="5"/>
  <c r="AJ38" i="5"/>
  <c r="AK38" i="5"/>
  <c r="AL38" i="5"/>
  <c r="AM38" i="5"/>
  <c r="AO38" i="5"/>
  <c r="AP38" i="5"/>
  <c r="AQ38" i="5"/>
  <c r="AR38" i="5"/>
  <c r="D39" i="5"/>
  <c r="L39" i="5"/>
  <c r="O39" i="5"/>
  <c r="R39" i="5"/>
  <c r="S39" i="5"/>
  <c r="U39" i="5" s="1"/>
  <c r="W39" i="5"/>
  <c r="Y39" i="5"/>
  <c r="AA39" i="5"/>
  <c r="AB39" i="5"/>
  <c r="AE39" i="5"/>
  <c r="AF39" i="5"/>
  <c r="AG39" i="5"/>
  <c r="AH39" i="5"/>
  <c r="AI39" i="5"/>
  <c r="AJ39" i="5"/>
  <c r="AK39" i="5"/>
  <c r="AL39" i="5"/>
  <c r="AM39" i="5"/>
  <c r="AO39" i="5"/>
  <c r="AP39" i="5"/>
  <c r="AQ39" i="5"/>
  <c r="AR39" i="5"/>
  <c r="D40" i="5"/>
  <c r="L40" i="5"/>
  <c r="O40" i="5"/>
  <c r="R40" i="5"/>
  <c r="S40" i="5"/>
  <c r="U40" i="5" s="1"/>
  <c r="W40" i="5"/>
  <c r="Y40" i="5"/>
  <c r="AA40" i="5"/>
  <c r="AB40" i="5"/>
  <c r="AE40" i="5"/>
  <c r="AF40" i="5"/>
  <c r="AG40" i="5"/>
  <c r="AH40" i="5"/>
  <c r="AI40" i="5"/>
  <c r="AJ40" i="5"/>
  <c r="AK40" i="5"/>
  <c r="AL40" i="5"/>
  <c r="AM40" i="5"/>
  <c r="AO40" i="5"/>
  <c r="AP40" i="5"/>
  <c r="AQ40" i="5"/>
  <c r="AR40" i="5"/>
  <c r="D41" i="5"/>
  <c r="L41" i="5"/>
  <c r="O41" i="5"/>
  <c r="R41" i="5"/>
  <c r="S41" i="5"/>
  <c r="U41" i="5"/>
  <c r="W41" i="5"/>
  <c r="Y41" i="5"/>
  <c r="AA41" i="5"/>
  <c r="AB41" i="5"/>
  <c r="AE41" i="5"/>
  <c r="AF41" i="5"/>
  <c r="AG41" i="5"/>
  <c r="AH41" i="5"/>
  <c r="AI41" i="5"/>
  <c r="AJ41" i="5"/>
  <c r="AK41" i="5"/>
  <c r="AL41" i="5"/>
  <c r="AM41" i="5"/>
  <c r="AO41" i="5"/>
  <c r="AP41" i="5"/>
  <c r="AQ41" i="5"/>
  <c r="AR41" i="5"/>
  <c r="D42" i="5"/>
  <c r="L42" i="5"/>
  <c r="O42" i="5"/>
  <c r="R42" i="5"/>
  <c r="S42" i="5"/>
  <c r="U42" i="5" s="1"/>
  <c r="W42" i="5"/>
  <c r="Y42" i="5"/>
  <c r="AA42" i="5"/>
  <c r="AB42" i="5"/>
  <c r="AE42" i="5"/>
  <c r="AF42" i="5"/>
  <c r="AG42" i="5"/>
  <c r="AH42" i="5"/>
  <c r="AI42" i="5"/>
  <c r="AJ42" i="5"/>
  <c r="AK42" i="5"/>
  <c r="AL42" i="5"/>
  <c r="AM42" i="5"/>
  <c r="AO42" i="5"/>
  <c r="AP42" i="5"/>
  <c r="AQ42" i="5"/>
  <c r="AR42" i="5"/>
  <c r="D43" i="5"/>
  <c r="L43" i="5"/>
  <c r="O43" i="5"/>
  <c r="R43" i="5"/>
  <c r="S43" i="5"/>
  <c r="U43" i="5"/>
  <c r="W43" i="5"/>
  <c r="Y43" i="5"/>
  <c r="AA43" i="5"/>
  <c r="AB43" i="5"/>
  <c r="AE43" i="5"/>
  <c r="AF43" i="5"/>
  <c r="AG43" i="5"/>
  <c r="AH43" i="5"/>
  <c r="AI43" i="5"/>
  <c r="AJ43" i="5"/>
  <c r="AK43" i="5"/>
  <c r="AL43" i="5"/>
  <c r="AM43" i="5"/>
  <c r="AO43" i="5"/>
  <c r="AP43" i="5"/>
  <c r="AQ43" i="5"/>
  <c r="AR43" i="5"/>
  <c r="D44" i="5"/>
  <c r="L44" i="5"/>
  <c r="O44" i="5"/>
  <c r="R44" i="5"/>
  <c r="S44" i="5"/>
  <c r="U44" i="5" s="1"/>
  <c r="W44" i="5"/>
  <c r="Y44" i="5"/>
  <c r="AA44" i="5"/>
  <c r="AB44" i="5"/>
  <c r="AE44" i="5"/>
  <c r="AF44" i="5"/>
  <c r="AG44" i="5"/>
  <c r="AH44" i="5"/>
  <c r="AI44" i="5"/>
  <c r="AJ44" i="5"/>
  <c r="AK44" i="5"/>
  <c r="AL44" i="5"/>
  <c r="AM44" i="5"/>
  <c r="AO44" i="5"/>
  <c r="AP44" i="5"/>
  <c r="AQ44" i="5"/>
  <c r="AR44" i="5"/>
  <c r="D45" i="5"/>
  <c r="L45" i="5"/>
  <c r="O45" i="5"/>
  <c r="R45" i="5"/>
  <c r="S45" i="5"/>
  <c r="U45" i="5"/>
  <c r="W45" i="5"/>
  <c r="Y45" i="5"/>
  <c r="AA45" i="5"/>
  <c r="AB45" i="5"/>
  <c r="AE45" i="5"/>
  <c r="AF45" i="5"/>
  <c r="AG45" i="5"/>
  <c r="AH45" i="5"/>
  <c r="AI45" i="5"/>
  <c r="AJ45" i="5"/>
  <c r="AK45" i="5"/>
  <c r="AL45" i="5"/>
  <c r="AM45" i="5"/>
  <c r="AO45" i="5"/>
  <c r="AP45" i="5"/>
  <c r="AQ45" i="5"/>
  <c r="AR45" i="5"/>
  <c r="D46" i="5"/>
  <c r="L46" i="5"/>
  <c r="O46" i="5"/>
  <c r="R46" i="5"/>
  <c r="S46" i="5"/>
  <c r="U46" i="5"/>
  <c r="W46" i="5"/>
  <c r="Y46" i="5"/>
  <c r="AA46" i="5"/>
  <c r="AB46" i="5"/>
  <c r="AE46" i="5"/>
  <c r="AF46" i="5"/>
  <c r="AG46" i="5"/>
  <c r="AH46" i="5"/>
  <c r="AI46" i="5"/>
  <c r="AJ46" i="5"/>
  <c r="AK46" i="5"/>
  <c r="AL46" i="5"/>
  <c r="AM46" i="5"/>
  <c r="AO46" i="5"/>
  <c r="AP46" i="5"/>
  <c r="AQ46" i="5"/>
  <c r="AR46" i="5"/>
  <c r="D47" i="5"/>
  <c r="L47" i="5"/>
  <c r="O47" i="5"/>
  <c r="R47" i="5"/>
  <c r="S47" i="5"/>
  <c r="U47" i="5" s="1"/>
  <c r="W47" i="5"/>
  <c r="Y47" i="5"/>
  <c r="AA47" i="5"/>
  <c r="AB47" i="5"/>
  <c r="AE47" i="5"/>
  <c r="AF47" i="5"/>
  <c r="AG47" i="5"/>
  <c r="AH47" i="5"/>
  <c r="AI47" i="5"/>
  <c r="AJ47" i="5"/>
  <c r="AK47" i="5"/>
  <c r="AL47" i="5"/>
  <c r="AM47" i="5"/>
  <c r="AO47" i="5"/>
  <c r="AP47" i="5"/>
  <c r="AQ47" i="5"/>
  <c r="AR47" i="5"/>
  <c r="D48" i="5"/>
  <c r="L48" i="5"/>
  <c r="O48" i="5"/>
  <c r="R48" i="5"/>
  <c r="S48" i="5"/>
  <c r="U48" i="5"/>
  <c r="W48" i="5"/>
  <c r="Y48" i="5"/>
  <c r="AA48" i="5"/>
  <c r="AB48" i="5"/>
  <c r="AE48" i="5"/>
  <c r="AF48" i="5"/>
  <c r="AG48" i="5"/>
  <c r="AH48" i="5"/>
  <c r="AI48" i="5"/>
  <c r="AJ48" i="5"/>
  <c r="AK48" i="5"/>
  <c r="AL48" i="5"/>
  <c r="AM48" i="5"/>
  <c r="AO48" i="5"/>
  <c r="AP48" i="5"/>
  <c r="AQ48" i="5"/>
  <c r="AR48" i="5"/>
  <c r="D49" i="5"/>
  <c r="L49" i="5"/>
  <c r="O49" i="5"/>
  <c r="R49" i="5"/>
  <c r="S49" i="5"/>
  <c r="U49" i="5" s="1"/>
  <c r="W49" i="5"/>
  <c r="Y49" i="5"/>
  <c r="AA49" i="5"/>
  <c r="AB49" i="5"/>
  <c r="AE49" i="5"/>
  <c r="AF49" i="5"/>
  <c r="AG49" i="5"/>
  <c r="AH49" i="5"/>
  <c r="AI49" i="5"/>
  <c r="AJ49" i="5"/>
  <c r="AK49" i="5"/>
  <c r="AL49" i="5"/>
  <c r="AM49" i="5"/>
  <c r="AO49" i="5"/>
  <c r="AP49" i="5"/>
  <c r="AQ49" i="5"/>
  <c r="AR49" i="5"/>
  <c r="D50" i="5"/>
  <c r="L50" i="5"/>
  <c r="O50" i="5"/>
  <c r="R50" i="5"/>
  <c r="S50" i="5"/>
  <c r="U50" i="5" s="1"/>
  <c r="W50" i="5"/>
  <c r="Y50" i="5"/>
  <c r="AA50" i="5"/>
  <c r="AB50" i="5"/>
  <c r="AE50" i="5"/>
  <c r="AF50" i="5"/>
  <c r="AG50" i="5"/>
  <c r="AH50" i="5"/>
  <c r="AI50" i="5"/>
  <c r="AJ50" i="5"/>
  <c r="AK50" i="5"/>
  <c r="AL50" i="5"/>
  <c r="AM50" i="5"/>
  <c r="AO50" i="5"/>
  <c r="AP50" i="5"/>
  <c r="AQ50" i="5"/>
  <c r="AR50" i="5"/>
  <c r="D51" i="5"/>
  <c r="L51" i="5"/>
  <c r="O51" i="5"/>
  <c r="R51" i="5"/>
  <c r="S51" i="5"/>
  <c r="U51" i="5"/>
  <c r="W51" i="5"/>
  <c r="Y51" i="5"/>
  <c r="AA51" i="5"/>
  <c r="AB51" i="5"/>
  <c r="AE51" i="5"/>
  <c r="AF51" i="5"/>
  <c r="AG51" i="5"/>
  <c r="AH51" i="5"/>
  <c r="AI51" i="5"/>
  <c r="AJ51" i="5"/>
  <c r="AK51" i="5"/>
  <c r="AL51" i="5"/>
  <c r="AM51" i="5"/>
  <c r="AO51" i="5"/>
  <c r="AP51" i="5"/>
  <c r="AQ51" i="5"/>
  <c r="AR51" i="5"/>
  <c r="D52" i="5"/>
  <c r="L52" i="5"/>
  <c r="O52" i="5"/>
  <c r="R52" i="5"/>
  <c r="S52" i="5"/>
  <c r="U52" i="5" s="1"/>
  <c r="W52" i="5"/>
  <c r="Y52" i="5"/>
  <c r="AA52" i="5"/>
  <c r="AB52" i="5"/>
  <c r="AE52" i="5"/>
  <c r="AF52" i="5"/>
  <c r="AG52" i="5"/>
  <c r="AH52" i="5"/>
  <c r="AI52" i="5"/>
  <c r="AJ52" i="5"/>
  <c r="AK52" i="5"/>
  <c r="AL52" i="5"/>
  <c r="AM52" i="5"/>
  <c r="AO52" i="5"/>
  <c r="AP52" i="5"/>
  <c r="AQ52" i="5"/>
  <c r="AR52" i="5"/>
  <c r="D53" i="5"/>
  <c r="L53" i="5"/>
  <c r="O53" i="5"/>
  <c r="R53" i="5"/>
  <c r="S53" i="5"/>
  <c r="U53" i="5"/>
  <c r="W53" i="5"/>
  <c r="Y53" i="5"/>
  <c r="AA53" i="5"/>
  <c r="AB53" i="5"/>
  <c r="AE53" i="5"/>
  <c r="AF53" i="5"/>
  <c r="AG53" i="5"/>
  <c r="AH53" i="5"/>
  <c r="AI53" i="5"/>
  <c r="AJ53" i="5"/>
  <c r="AK53" i="5"/>
  <c r="AL53" i="5"/>
  <c r="AM53" i="5"/>
  <c r="AO53" i="5"/>
  <c r="AP53" i="5"/>
  <c r="AQ53" i="5"/>
  <c r="AR53" i="5"/>
  <c r="D54" i="5"/>
  <c r="L54" i="5"/>
  <c r="O54" i="5"/>
  <c r="R54" i="5"/>
  <c r="S54" i="5"/>
  <c r="U54" i="5"/>
  <c r="W54" i="5"/>
  <c r="Y54" i="5"/>
  <c r="AA54" i="5"/>
  <c r="AB54" i="5"/>
  <c r="AE54" i="5"/>
  <c r="AF54" i="5"/>
  <c r="AG54" i="5"/>
  <c r="AH54" i="5"/>
  <c r="AI54" i="5"/>
  <c r="AJ54" i="5"/>
  <c r="AK54" i="5"/>
  <c r="AL54" i="5"/>
  <c r="AM54" i="5"/>
  <c r="AO54" i="5"/>
  <c r="AP54" i="5"/>
  <c r="AQ54" i="5"/>
  <c r="AR54" i="5"/>
  <c r="D55" i="5"/>
  <c r="L55" i="5"/>
  <c r="O55" i="5"/>
  <c r="R55" i="5"/>
  <c r="S55" i="5"/>
  <c r="U55" i="5"/>
  <c r="W55" i="5"/>
  <c r="Y55" i="5"/>
  <c r="AA55" i="5"/>
  <c r="AB55" i="5"/>
  <c r="AE55" i="5"/>
  <c r="AF55" i="5"/>
  <c r="AG55" i="5"/>
  <c r="AH55" i="5"/>
  <c r="AI55" i="5"/>
  <c r="AJ55" i="5"/>
  <c r="AK55" i="5"/>
  <c r="AL55" i="5"/>
  <c r="AM55" i="5"/>
  <c r="AO55" i="5"/>
  <c r="AP55" i="5"/>
  <c r="AQ55" i="5"/>
  <c r="AR55" i="5"/>
  <c r="D56" i="5"/>
  <c r="L56" i="5"/>
  <c r="O56" i="5"/>
  <c r="R56" i="5"/>
  <c r="S56" i="5"/>
  <c r="U56" i="5"/>
  <c r="W56" i="5"/>
  <c r="Y56" i="5"/>
  <c r="AA56" i="5"/>
  <c r="AB56" i="5"/>
  <c r="AE56" i="5"/>
  <c r="AF56" i="5"/>
  <c r="AG56" i="5"/>
  <c r="AH56" i="5"/>
  <c r="AI56" i="5"/>
  <c r="AJ56" i="5"/>
  <c r="AK56" i="5"/>
  <c r="AL56" i="5"/>
  <c r="AM56" i="5"/>
  <c r="AO56" i="5"/>
  <c r="AP56" i="5"/>
  <c r="AQ56" i="5"/>
  <c r="AR56" i="5"/>
  <c r="D57" i="5"/>
  <c r="L57" i="5"/>
  <c r="O57" i="5"/>
  <c r="R57" i="5"/>
  <c r="S57" i="5"/>
  <c r="U57" i="5"/>
  <c r="W57" i="5"/>
  <c r="Y57" i="5"/>
  <c r="AA57" i="5"/>
  <c r="AB57" i="5"/>
  <c r="AE57" i="5"/>
  <c r="AF57" i="5"/>
  <c r="AG57" i="5"/>
  <c r="AH57" i="5"/>
  <c r="AI57" i="5"/>
  <c r="AJ57" i="5"/>
  <c r="AK57" i="5"/>
  <c r="AL57" i="5"/>
  <c r="AM57" i="5"/>
  <c r="AO57" i="5"/>
  <c r="AP57" i="5"/>
  <c r="AQ57" i="5"/>
  <c r="AR57" i="5"/>
  <c r="D58" i="5"/>
  <c r="L58" i="5"/>
  <c r="O58" i="5"/>
  <c r="R58" i="5"/>
  <c r="S58" i="5"/>
  <c r="U58" i="5" s="1"/>
  <c r="W58" i="5"/>
  <c r="Y58" i="5"/>
  <c r="AA58" i="5"/>
  <c r="AB58" i="5"/>
  <c r="AE58" i="5"/>
  <c r="AF58" i="5"/>
  <c r="AG58" i="5"/>
  <c r="AH58" i="5"/>
  <c r="AI58" i="5"/>
  <c r="AJ58" i="5"/>
  <c r="AK58" i="5"/>
  <c r="AL58" i="5"/>
  <c r="AM58" i="5"/>
  <c r="AO58" i="5"/>
  <c r="AP58" i="5"/>
  <c r="AQ58" i="5"/>
  <c r="AR58" i="5"/>
  <c r="D59" i="5"/>
  <c r="L59" i="5"/>
  <c r="O59" i="5"/>
  <c r="R59" i="5"/>
  <c r="S59" i="5"/>
  <c r="U59" i="5" s="1"/>
  <c r="W59" i="5"/>
  <c r="Y59" i="5"/>
  <c r="AA59" i="5"/>
  <c r="AB59" i="5"/>
  <c r="AE59" i="5"/>
  <c r="AF59" i="5"/>
  <c r="AG59" i="5"/>
  <c r="AH59" i="5"/>
  <c r="AI59" i="5"/>
  <c r="AJ59" i="5"/>
  <c r="AK59" i="5"/>
  <c r="AL59" i="5"/>
  <c r="AM59" i="5"/>
  <c r="AO59" i="5"/>
  <c r="AP59" i="5"/>
  <c r="AQ59" i="5"/>
  <c r="AR59" i="5"/>
  <c r="D60" i="5"/>
  <c r="L60" i="5"/>
  <c r="O60" i="5"/>
  <c r="R60" i="5"/>
  <c r="S60" i="5"/>
  <c r="U60" i="5" s="1"/>
  <c r="W60" i="5"/>
  <c r="Y60" i="5"/>
  <c r="AA60" i="5"/>
  <c r="AB60" i="5"/>
  <c r="AE60" i="5"/>
  <c r="AF60" i="5"/>
  <c r="AG60" i="5"/>
  <c r="AH60" i="5"/>
  <c r="AI60" i="5"/>
  <c r="AJ60" i="5"/>
  <c r="AK60" i="5"/>
  <c r="AL60" i="5"/>
  <c r="AM60" i="5"/>
  <c r="AO60" i="5"/>
  <c r="AP60" i="5"/>
  <c r="AQ60" i="5"/>
  <c r="AR60" i="5"/>
  <c r="D61" i="5"/>
  <c r="L61" i="5"/>
  <c r="O61" i="5"/>
  <c r="R61" i="5"/>
  <c r="S61" i="5"/>
  <c r="U61" i="5"/>
  <c r="W61" i="5"/>
  <c r="Y61" i="5"/>
  <c r="AA61" i="5"/>
  <c r="AB61" i="5"/>
  <c r="AE61" i="5"/>
  <c r="AF61" i="5"/>
  <c r="AG61" i="5"/>
  <c r="AH61" i="5"/>
  <c r="AI61" i="5"/>
  <c r="AJ61" i="5"/>
  <c r="AK61" i="5"/>
  <c r="AL61" i="5"/>
  <c r="AM61" i="5"/>
  <c r="AO61" i="5"/>
  <c r="AP61" i="5"/>
  <c r="AQ61" i="5"/>
  <c r="AR61" i="5"/>
  <c r="D62" i="5"/>
  <c r="L62" i="5"/>
  <c r="O62" i="5"/>
  <c r="R62" i="5"/>
  <c r="S62" i="5"/>
  <c r="U62" i="5" s="1"/>
  <c r="W62" i="5"/>
  <c r="Y62" i="5"/>
  <c r="AA62" i="5"/>
  <c r="AB62" i="5"/>
  <c r="AE62" i="5"/>
  <c r="AF62" i="5"/>
  <c r="AG62" i="5"/>
  <c r="AH62" i="5"/>
  <c r="AI62" i="5"/>
  <c r="AJ62" i="5"/>
  <c r="AK62" i="5"/>
  <c r="AL62" i="5"/>
  <c r="AM62" i="5"/>
  <c r="AO62" i="5"/>
  <c r="AP62" i="5"/>
  <c r="AQ62" i="5"/>
  <c r="AR62" i="5"/>
  <c r="D63" i="5"/>
  <c r="L63" i="5"/>
  <c r="O63" i="5"/>
  <c r="R63" i="5"/>
  <c r="S63" i="5"/>
  <c r="U63" i="5"/>
  <c r="W63" i="5"/>
  <c r="Y63" i="5"/>
  <c r="AA63" i="5"/>
  <c r="AB63" i="5"/>
  <c r="AE63" i="5"/>
  <c r="AF63" i="5"/>
  <c r="AG63" i="5"/>
  <c r="AH63" i="5"/>
  <c r="AI63" i="5"/>
  <c r="AJ63" i="5"/>
  <c r="AK63" i="5"/>
  <c r="AL63" i="5"/>
  <c r="AM63" i="5"/>
  <c r="AO63" i="5"/>
  <c r="AP63" i="5"/>
  <c r="AQ63" i="5"/>
  <c r="AR63" i="5"/>
  <c r="D64" i="5"/>
  <c r="L64" i="5"/>
  <c r="O64" i="5"/>
  <c r="R64" i="5"/>
  <c r="S64" i="5"/>
  <c r="U64" i="5" s="1"/>
  <c r="W64" i="5"/>
  <c r="Y64" i="5"/>
  <c r="AA64" i="5"/>
  <c r="AB64" i="5"/>
  <c r="AE64" i="5"/>
  <c r="AF64" i="5"/>
  <c r="AG64" i="5"/>
  <c r="AH64" i="5"/>
  <c r="AI64" i="5"/>
  <c r="AJ64" i="5"/>
  <c r="AK64" i="5"/>
  <c r="AL64" i="5"/>
  <c r="AM64" i="5"/>
  <c r="AO64" i="5"/>
  <c r="AP64" i="5"/>
  <c r="AQ64" i="5"/>
  <c r="AR64" i="5"/>
  <c r="D65" i="5"/>
  <c r="L65" i="5"/>
  <c r="O65" i="5"/>
  <c r="R65" i="5"/>
  <c r="S65" i="5"/>
  <c r="U65" i="5"/>
  <c r="W65" i="5"/>
  <c r="Y65" i="5"/>
  <c r="AA65" i="5"/>
  <c r="AB65" i="5"/>
  <c r="AE65" i="5"/>
  <c r="AF65" i="5"/>
  <c r="AG65" i="5"/>
  <c r="AH65" i="5"/>
  <c r="AI65" i="5"/>
  <c r="AJ65" i="5"/>
  <c r="AK65" i="5"/>
  <c r="AL65" i="5"/>
  <c r="AM65" i="5"/>
  <c r="AO65" i="5"/>
  <c r="AP65" i="5"/>
  <c r="AQ65" i="5"/>
  <c r="AR65" i="5"/>
  <c r="D66" i="5"/>
  <c r="L66" i="5"/>
  <c r="O66" i="5"/>
  <c r="R66" i="5"/>
  <c r="S66" i="5"/>
  <c r="U66" i="5"/>
  <c r="W66" i="5"/>
  <c r="Y66" i="5"/>
  <c r="AA66" i="5"/>
  <c r="AB66" i="5"/>
  <c r="AE66" i="5"/>
  <c r="AF66" i="5"/>
  <c r="AG66" i="5"/>
  <c r="AH66" i="5"/>
  <c r="AI66" i="5"/>
  <c r="AJ66" i="5"/>
  <c r="AK66" i="5"/>
  <c r="AL66" i="5"/>
  <c r="AM66" i="5"/>
  <c r="AO66" i="5"/>
  <c r="AP66" i="5"/>
  <c r="AQ66" i="5"/>
  <c r="AR66" i="5"/>
  <c r="D67" i="5"/>
  <c r="L67" i="5"/>
  <c r="O67" i="5"/>
  <c r="R67" i="5"/>
  <c r="S67" i="5"/>
  <c r="U67" i="5" s="1"/>
  <c r="W67" i="5"/>
  <c r="Y67" i="5"/>
  <c r="AA67" i="5"/>
  <c r="AB67" i="5"/>
  <c r="AE67" i="5"/>
  <c r="AF67" i="5"/>
  <c r="AG67" i="5"/>
  <c r="AH67" i="5"/>
  <c r="AI67" i="5"/>
  <c r="AJ67" i="5"/>
  <c r="AK67" i="5"/>
  <c r="AL67" i="5"/>
  <c r="AM67" i="5"/>
  <c r="AO67" i="5"/>
  <c r="AP67" i="5"/>
  <c r="AQ67" i="5"/>
  <c r="AR67" i="5"/>
  <c r="D68" i="5"/>
  <c r="L68" i="5"/>
  <c r="O68" i="5"/>
  <c r="R68" i="5"/>
  <c r="S68" i="5"/>
  <c r="U68" i="5"/>
  <c r="W68" i="5"/>
  <c r="Y68" i="5"/>
  <c r="AA68" i="5"/>
  <c r="AB68" i="5"/>
  <c r="AE68" i="5"/>
  <c r="AF68" i="5"/>
  <c r="AG68" i="5"/>
  <c r="AH68" i="5"/>
  <c r="AI68" i="5"/>
  <c r="AJ68" i="5"/>
  <c r="AK68" i="5"/>
  <c r="AL68" i="5"/>
  <c r="AM68" i="5"/>
  <c r="AO68" i="5"/>
  <c r="AP68" i="5"/>
  <c r="AQ68" i="5"/>
  <c r="AR68" i="5"/>
  <c r="D69" i="5"/>
  <c r="L69" i="5"/>
  <c r="O69" i="5"/>
  <c r="R69" i="5"/>
  <c r="S69" i="5"/>
  <c r="U69" i="5" s="1"/>
  <c r="W69" i="5"/>
  <c r="Y69" i="5"/>
  <c r="AA69" i="5"/>
  <c r="AB69" i="5"/>
  <c r="AE69" i="5"/>
  <c r="AF69" i="5"/>
  <c r="AG69" i="5"/>
  <c r="AH69" i="5"/>
  <c r="AI69" i="5"/>
  <c r="AJ69" i="5"/>
  <c r="AK69" i="5"/>
  <c r="AL69" i="5"/>
  <c r="AM69" i="5"/>
  <c r="AO69" i="5"/>
  <c r="AP69" i="5"/>
  <c r="AQ69" i="5"/>
  <c r="AR69" i="5"/>
  <c r="D70" i="5"/>
  <c r="L70" i="5"/>
  <c r="O70" i="5"/>
  <c r="R70" i="5"/>
  <c r="S70" i="5"/>
  <c r="U70" i="5" s="1"/>
  <c r="W70" i="5"/>
  <c r="Y70" i="5"/>
  <c r="AA70" i="5"/>
  <c r="AB70" i="5"/>
  <c r="AE70" i="5"/>
  <c r="AF70" i="5"/>
  <c r="AG70" i="5"/>
  <c r="AH70" i="5"/>
  <c r="AI70" i="5"/>
  <c r="AJ70" i="5"/>
  <c r="AK70" i="5"/>
  <c r="AL70" i="5"/>
  <c r="AM70" i="5"/>
  <c r="AO70" i="5"/>
  <c r="AP70" i="5"/>
  <c r="AQ70" i="5"/>
  <c r="AR70" i="5"/>
  <c r="D71" i="5"/>
  <c r="L71" i="5"/>
  <c r="O71" i="5"/>
  <c r="R71" i="5"/>
  <c r="S71" i="5"/>
  <c r="U71" i="5"/>
  <c r="W71" i="5"/>
  <c r="Y71" i="5"/>
  <c r="AA71" i="5"/>
  <c r="AB71" i="5"/>
  <c r="AE71" i="5"/>
  <c r="AF71" i="5"/>
  <c r="AG71" i="5"/>
  <c r="AH71" i="5"/>
  <c r="AI71" i="5"/>
  <c r="AJ71" i="5"/>
  <c r="AK71" i="5"/>
  <c r="AL71" i="5"/>
  <c r="AM71" i="5"/>
  <c r="AO71" i="5"/>
  <c r="AP71" i="5"/>
  <c r="AQ71" i="5"/>
  <c r="AR71" i="5"/>
  <c r="D72" i="5"/>
  <c r="L72" i="5"/>
  <c r="O72" i="5"/>
  <c r="R72" i="5"/>
  <c r="S72" i="5"/>
  <c r="U72" i="5" s="1"/>
  <c r="W72" i="5"/>
  <c r="Y72" i="5"/>
  <c r="AA72" i="5"/>
  <c r="AB72" i="5"/>
  <c r="AE72" i="5"/>
  <c r="AF72" i="5"/>
  <c r="AG72" i="5"/>
  <c r="AH72" i="5"/>
  <c r="AI72" i="5"/>
  <c r="AJ72" i="5"/>
  <c r="AK72" i="5"/>
  <c r="AL72" i="5"/>
  <c r="AM72" i="5"/>
  <c r="AO72" i="5"/>
  <c r="AP72" i="5"/>
  <c r="AQ72" i="5"/>
  <c r="AR72" i="5"/>
  <c r="D73" i="5"/>
  <c r="L73" i="5"/>
  <c r="O73" i="5"/>
  <c r="R73" i="5"/>
  <c r="S73" i="5"/>
  <c r="U73" i="5"/>
  <c r="W73" i="5"/>
  <c r="Y73" i="5"/>
  <c r="AA73" i="5"/>
  <c r="AB73" i="5"/>
  <c r="AE73" i="5"/>
  <c r="AF73" i="5"/>
  <c r="AG73" i="5"/>
  <c r="AH73" i="5"/>
  <c r="AI73" i="5"/>
  <c r="AJ73" i="5"/>
  <c r="AK73" i="5"/>
  <c r="AL73" i="5"/>
  <c r="AM73" i="5"/>
  <c r="AO73" i="5"/>
  <c r="AP73" i="5"/>
  <c r="AQ73" i="5"/>
  <c r="AR73" i="5"/>
  <c r="D74" i="5"/>
  <c r="L74" i="5"/>
  <c r="O74" i="5"/>
  <c r="R74" i="5"/>
  <c r="S74" i="5"/>
  <c r="U74" i="5"/>
  <c r="W74" i="5"/>
  <c r="Y74" i="5"/>
  <c r="AA74" i="5"/>
  <c r="AB74" i="5"/>
  <c r="AE74" i="5"/>
  <c r="AF74" i="5"/>
  <c r="AG74" i="5"/>
  <c r="AH74" i="5"/>
  <c r="AI74" i="5"/>
  <c r="AJ74" i="5"/>
  <c r="AK74" i="5"/>
  <c r="AL74" i="5"/>
  <c r="AM74" i="5"/>
  <c r="AO74" i="5"/>
  <c r="AP74" i="5"/>
  <c r="AQ74" i="5"/>
  <c r="AR74" i="5"/>
  <c r="D75" i="5"/>
  <c r="L75" i="5"/>
  <c r="O75" i="5"/>
  <c r="R75" i="5"/>
  <c r="S75" i="5"/>
  <c r="U75" i="5"/>
  <c r="W75" i="5"/>
  <c r="Y75" i="5"/>
  <c r="AA75" i="5"/>
  <c r="AB75" i="5"/>
  <c r="AE75" i="5"/>
  <c r="AF75" i="5"/>
  <c r="AG75" i="5"/>
  <c r="AH75" i="5"/>
  <c r="AI75" i="5"/>
  <c r="AJ75" i="5"/>
  <c r="AK75" i="5"/>
  <c r="AL75" i="5"/>
  <c r="AM75" i="5"/>
  <c r="AO75" i="5"/>
  <c r="AP75" i="5"/>
  <c r="AQ75" i="5"/>
  <c r="AR75" i="5"/>
  <c r="D76" i="5"/>
  <c r="L76" i="5"/>
  <c r="O76" i="5"/>
  <c r="R76" i="5"/>
  <c r="S76" i="5"/>
  <c r="U76" i="5"/>
  <c r="W76" i="5"/>
  <c r="Y76" i="5"/>
  <c r="AA76" i="5"/>
  <c r="AB76" i="5"/>
  <c r="AE76" i="5"/>
  <c r="AF76" i="5"/>
  <c r="AG76" i="5"/>
  <c r="AH76" i="5"/>
  <c r="AI76" i="5"/>
  <c r="AJ76" i="5"/>
  <c r="AK76" i="5"/>
  <c r="AL76" i="5"/>
  <c r="AM76" i="5"/>
  <c r="AO76" i="5"/>
  <c r="AP76" i="5"/>
  <c r="AQ76" i="5"/>
  <c r="AR76" i="5"/>
  <c r="D77" i="5"/>
  <c r="L77" i="5"/>
  <c r="O77" i="5"/>
  <c r="R77" i="5"/>
  <c r="S77" i="5"/>
  <c r="U77" i="5"/>
  <c r="W77" i="5"/>
  <c r="Y77" i="5"/>
  <c r="AA77" i="5"/>
  <c r="AB77" i="5"/>
  <c r="AE77" i="5"/>
  <c r="AF77" i="5"/>
  <c r="AG77" i="5"/>
  <c r="AH77" i="5"/>
  <c r="AI77" i="5"/>
  <c r="AJ77" i="5"/>
  <c r="AK77" i="5"/>
  <c r="AL77" i="5"/>
  <c r="AM77" i="5"/>
  <c r="AO77" i="5"/>
  <c r="AP77" i="5"/>
  <c r="AQ77" i="5"/>
  <c r="AR77" i="5"/>
  <c r="D78" i="5"/>
  <c r="L78" i="5"/>
  <c r="O78" i="5"/>
  <c r="R78" i="5"/>
  <c r="S78" i="5"/>
  <c r="U78" i="5"/>
  <c r="W78" i="5"/>
  <c r="Y78" i="5"/>
  <c r="AA78" i="5"/>
  <c r="AB78" i="5"/>
  <c r="AE78" i="5"/>
  <c r="AF78" i="5"/>
  <c r="AG78" i="5"/>
  <c r="AH78" i="5"/>
  <c r="AI78" i="5"/>
  <c r="AJ78" i="5"/>
  <c r="AK78" i="5"/>
  <c r="AL78" i="5"/>
  <c r="AM78" i="5"/>
  <c r="AO78" i="5"/>
  <c r="AP78" i="5"/>
  <c r="AQ78" i="5"/>
  <c r="AR78" i="5"/>
  <c r="D79" i="5"/>
  <c r="L79" i="5"/>
  <c r="O79" i="5"/>
  <c r="R79" i="5"/>
  <c r="S79" i="5"/>
  <c r="U79" i="5" s="1"/>
  <c r="W79" i="5"/>
  <c r="Y79" i="5"/>
  <c r="AA79" i="5"/>
  <c r="AB79" i="5"/>
  <c r="AE79" i="5"/>
  <c r="AF79" i="5"/>
  <c r="AG79" i="5"/>
  <c r="AH79" i="5"/>
  <c r="AI79" i="5"/>
  <c r="AJ79" i="5"/>
  <c r="AK79" i="5"/>
  <c r="AL79" i="5"/>
  <c r="AM79" i="5"/>
  <c r="AO79" i="5"/>
  <c r="AP79" i="5"/>
  <c r="AQ79" i="5"/>
  <c r="AR79" i="5"/>
  <c r="D80" i="5"/>
  <c r="L80" i="5"/>
  <c r="O80" i="5"/>
  <c r="R80" i="5"/>
  <c r="S80" i="5"/>
  <c r="U80" i="5" s="1"/>
  <c r="W80" i="5"/>
  <c r="Y80" i="5"/>
  <c r="AA80" i="5"/>
  <c r="AB80" i="5"/>
  <c r="AE80" i="5"/>
  <c r="AF80" i="5"/>
  <c r="AG80" i="5"/>
  <c r="AH80" i="5"/>
  <c r="AI80" i="5"/>
  <c r="AJ80" i="5"/>
  <c r="AK80" i="5"/>
  <c r="AL80" i="5"/>
  <c r="AM80" i="5"/>
  <c r="AO80" i="5"/>
  <c r="AP80" i="5"/>
  <c r="AQ80" i="5"/>
  <c r="AR80" i="5"/>
  <c r="D81" i="5"/>
  <c r="L81" i="5"/>
  <c r="O81" i="5"/>
  <c r="R81" i="5"/>
  <c r="S81" i="5"/>
  <c r="U81" i="5"/>
  <c r="W81" i="5"/>
  <c r="Y81" i="5"/>
  <c r="AA81" i="5"/>
  <c r="AB81" i="5"/>
  <c r="AE81" i="5"/>
  <c r="AF81" i="5"/>
  <c r="AG81" i="5"/>
  <c r="AH81" i="5"/>
  <c r="AI81" i="5"/>
  <c r="AJ81" i="5"/>
  <c r="AK81" i="5"/>
  <c r="AL81" i="5"/>
  <c r="AM81" i="5"/>
  <c r="AO81" i="5"/>
  <c r="AP81" i="5"/>
  <c r="AQ81" i="5"/>
  <c r="AR81" i="5"/>
  <c r="D82" i="5"/>
  <c r="L82" i="5"/>
  <c r="O82" i="5"/>
  <c r="R82" i="5"/>
  <c r="S82" i="5"/>
  <c r="U82" i="5"/>
  <c r="W82" i="5"/>
  <c r="Y82" i="5"/>
  <c r="AA82" i="5"/>
  <c r="AB82" i="5"/>
  <c r="AE82" i="5"/>
  <c r="AF82" i="5"/>
  <c r="AG82" i="5"/>
  <c r="AH82" i="5"/>
  <c r="AI82" i="5"/>
  <c r="AJ82" i="5"/>
  <c r="AK82" i="5"/>
  <c r="AL82" i="5"/>
  <c r="AM82" i="5"/>
  <c r="AO82" i="5"/>
  <c r="AP82" i="5"/>
  <c r="AQ82" i="5"/>
  <c r="AR82" i="5"/>
  <c r="D83" i="5"/>
  <c r="L83" i="5"/>
  <c r="O83" i="5"/>
  <c r="R83" i="5"/>
  <c r="S83" i="5"/>
  <c r="U83" i="5"/>
  <c r="W83" i="5"/>
  <c r="Y83" i="5"/>
  <c r="AA83" i="5"/>
  <c r="AB83" i="5"/>
  <c r="AE83" i="5"/>
  <c r="AF83" i="5"/>
  <c r="AG83" i="5"/>
  <c r="AH83" i="5"/>
  <c r="AI83" i="5"/>
  <c r="AJ83" i="5"/>
  <c r="AK83" i="5"/>
  <c r="AL83" i="5"/>
  <c r="AM83" i="5"/>
  <c r="AO83" i="5"/>
  <c r="AP83" i="5"/>
  <c r="AQ83" i="5"/>
  <c r="AR83" i="5"/>
  <c r="D84" i="5"/>
  <c r="L84" i="5"/>
  <c r="O84" i="5"/>
  <c r="R84" i="5"/>
  <c r="S84" i="5"/>
  <c r="U84" i="5" s="1"/>
  <c r="W84" i="5"/>
  <c r="Y84" i="5"/>
  <c r="AA84" i="5"/>
  <c r="AB84" i="5"/>
  <c r="AE84" i="5"/>
  <c r="AF84" i="5"/>
  <c r="AG84" i="5"/>
  <c r="AH84" i="5"/>
  <c r="AI84" i="5"/>
  <c r="AJ84" i="5"/>
  <c r="AK84" i="5"/>
  <c r="AL84" i="5"/>
  <c r="AM84" i="5"/>
  <c r="AO84" i="5"/>
  <c r="AP84" i="5"/>
  <c r="AQ84" i="5"/>
  <c r="AR84" i="5"/>
  <c r="D85" i="5"/>
  <c r="L85" i="5"/>
  <c r="O85" i="5"/>
  <c r="R85" i="5"/>
  <c r="S85" i="5"/>
  <c r="U85" i="5"/>
  <c r="W85" i="5"/>
  <c r="Y85" i="5"/>
  <c r="AA85" i="5"/>
  <c r="AB85" i="5"/>
  <c r="AE85" i="5"/>
  <c r="AF85" i="5"/>
  <c r="AG85" i="5"/>
  <c r="AH85" i="5"/>
  <c r="AI85" i="5"/>
  <c r="AJ85" i="5"/>
  <c r="AK85" i="5"/>
  <c r="AL85" i="5"/>
  <c r="AM85" i="5"/>
  <c r="AO85" i="5"/>
  <c r="AP85" i="5"/>
  <c r="AQ85" i="5"/>
  <c r="AR85" i="5"/>
  <c r="D86" i="5"/>
  <c r="L86" i="5"/>
  <c r="O86" i="5"/>
  <c r="R86" i="5"/>
  <c r="S86" i="5"/>
  <c r="U86" i="5"/>
  <c r="W86" i="5"/>
  <c r="Y86" i="5"/>
  <c r="AA86" i="5"/>
  <c r="AB86" i="5"/>
  <c r="AE86" i="5"/>
  <c r="AF86" i="5"/>
  <c r="AG86" i="5"/>
  <c r="AH86" i="5"/>
  <c r="AI86" i="5"/>
  <c r="AJ86" i="5"/>
  <c r="AK86" i="5"/>
  <c r="AL86" i="5"/>
  <c r="AM86" i="5"/>
  <c r="AO86" i="5"/>
  <c r="AP86" i="5"/>
  <c r="AQ86" i="5"/>
  <c r="AR86" i="5"/>
  <c r="D87" i="5"/>
  <c r="L87" i="5"/>
  <c r="O87" i="5"/>
  <c r="R87" i="5"/>
  <c r="S87" i="5"/>
  <c r="U87" i="5" s="1"/>
  <c r="W87" i="5"/>
  <c r="Y87" i="5"/>
  <c r="AA87" i="5"/>
  <c r="AB87" i="5"/>
  <c r="AE87" i="5"/>
  <c r="AF87" i="5"/>
  <c r="AG87" i="5"/>
  <c r="AH87" i="5"/>
  <c r="AI87" i="5"/>
  <c r="AJ87" i="5"/>
  <c r="AK87" i="5"/>
  <c r="AL87" i="5"/>
  <c r="AM87" i="5"/>
  <c r="AO87" i="5"/>
  <c r="AP87" i="5"/>
  <c r="AQ87" i="5"/>
  <c r="AR87" i="5"/>
  <c r="D88" i="5"/>
  <c r="L88" i="5"/>
  <c r="O88" i="5"/>
  <c r="R88" i="5"/>
  <c r="S88" i="5"/>
  <c r="U88" i="5"/>
  <c r="W88" i="5"/>
  <c r="Y88" i="5"/>
  <c r="AA88" i="5"/>
  <c r="AB88" i="5"/>
  <c r="AE88" i="5"/>
  <c r="AF88" i="5"/>
  <c r="AG88" i="5"/>
  <c r="AH88" i="5"/>
  <c r="AI88" i="5"/>
  <c r="AJ88" i="5"/>
  <c r="AK88" i="5"/>
  <c r="AL88" i="5"/>
  <c r="AM88" i="5"/>
  <c r="AO88" i="5"/>
  <c r="AP88" i="5"/>
  <c r="AQ88" i="5"/>
  <c r="AR88" i="5"/>
  <c r="D89" i="5"/>
  <c r="L89" i="5"/>
  <c r="O89" i="5"/>
  <c r="R89" i="5"/>
  <c r="S89" i="5"/>
  <c r="U89" i="5" s="1"/>
  <c r="W89" i="5"/>
  <c r="Y89" i="5"/>
  <c r="AA89" i="5"/>
  <c r="AB89" i="5"/>
  <c r="AE89" i="5"/>
  <c r="AF89" i="5"/>
  <c r="AG89" i="5"/>
  <c r="AH89" i="5"/>
  <c r="AI89" i="5"/>
  <c r="AJ89" i="5"/>
  <c r="AK89" i="5"/>
  <c r="AL89" i="5"/>
  <c r="AM89" i="5"/>
  <c r="AO89" i="5"/>
  <c r="AP89" i="5"/>
  <c r="AQ89" i="5"/>
  <c r="AR89" i="5"/>
  <c r="D90" i="5"/>
  <c r="L90" i="5"/>
  <c r="O90" i="5"/>
  <c r="R90" i="5"/>
  <c r="S90" i="5"/>
  <c r="U90" i="5" s="1"/>
  <c r="W90" i="5"/>
  <c r="Y90" i="5"/>
  <c r="AA90" i="5"/>
  <c r="AB90" i="5"/>
  <c r="AE90" i="5"/>
  <c r="AF90" i="5"/>
  <c r="AG90" i="5"/>
  <c r="AH90" i="5"/>
  <c r="AI90" i="5"/>
  <c r="AJ90" i="5"/>
  <c r="AK90" i="5"/>
  <c r="AL90" i="5"/>
  <c r="AM90" i="5"/>
  <c r="AO90" i="5"/>
  <c r="AP90" i="5"/>
  <c r="AQ90" i="5"/>
  <c r="AR90" i="5"/>
  <c r="D91" i="5"/>
  <c r="L91" i="5"/>
  <c r="O91" i="5"/>
  <c r="R91" i="5"/>
  <c r="S91" i="5"/>
  <c r="U91" i="5"/>
  <c r="W91" i="5"/>
  <c r="Y91" i="5"/>
  <c r="AA91" i="5"/>
  <c r="AB91" i="5"/>
  <c r="AE91" i="5"/>
  <c r="AF91" i="5"/>
  <c r="AG91" i="5"/>
  <c r="AH91" i="5"/>
  <c r="AI91" i="5"/>
  <c r="AJ91" i="5"/>
  <c r="AK91" i="5"/>
  <c r="AL91" i="5"/>
  <c r="AM91" i="5"/>
  <c r="AO91" i="5"/>
  <c r="AP91" i="5"/>
  <c r="AQ91" i="5"/>
  <c r="AR91" i="5"/>
  <c r="D92" i="5"/>
  <c r="L92" i="5"/>
  <c r="O92" i="5"/>
  <c r="R92" i="5"/>
  <c r="S92" i="5"/>
  <c r="U92" i="5" s="1"/>
  <c r="W92" i="5"/>
  <c r="Y92" i="5"/>
  <c r="AA92" i="5"/>
  <c r="AB92" i="5"/>
  <c r="AE92" i="5"/>
  <c r="AF92" i="5"/>
  <c r="AG92" i="5"/>
  <c r="AH92" i="5"/>
  <c r="AI92" i="5"/>
  <c r="AJ92" i="5"/>
  <c r="AK92" i="5"/>
  <c r="AL92" i="5"/>
  <c r="AM92" i="5"/>
  <c r="AO92" i="5"/>
  <c r="AP92" i="5"/>
  <c r="AQ92" i="5"/>
  <c r="AR92" i="5"/>
  <c r="D93" i="5"/>
  <c r="L93" i="5"/>
  <c r="O93" i="5"/>
  <c r="R93" i="5"/>
  <c r="S93" i="5"/>
  <c r="U93" i="5"/>
  <c r="W93" i="5"/>
  <c r="Y93" i="5"/>
  <c r="AA93" i="5"/>
  <c r="AB93" i="5"/>
  <c r="AE93" i="5"/>
  <c r="AF93" i="5"/>
  <c r="AG93" i="5"/>
  <c r="AH93" i="5"/>
  <c r="AI93" i="5"/>
  <c r="AJ93" i="5"/>
  <c r="AK93" i="5"/>
  <c r="AL93" i="5"/>
  <c r="AM93" i="5"/>
  <c r="AO93" i="5"/>
  <c r="AP93" i="5"/>
  <c r="AQ93" i="5"/>
  <c r="AR93" i="5"/>
  <c r="D94" i="5"/>
  <c r="L94" i="5"/>
  <c r="O94" i="5"/>
  <c r="R94" i="5"/>
  <c r="S94" i="5"/>
  <c r="U94" i="5"/>
  <c r="W94" i="5"/>
  <c r="Y94" i="5"/>
  <c r="AA94" i="5"/>
  <c r="AB94" i="5"/>
  <c r="AE94" i="5"/>
  <c r="AF94" i="5"/>
  <c r="AG94" i="5"/>
  <c r="AH94" i="5"/>
  <c r="AI94" i="5"/>
  <c r="AJ94" i="5"/>
  <c r="AK94" i="5"/>
  <c r="AL94" i="5"/>
  <c r="AM94" i="5"/>
  <c r="AO94" i="5"/>
  <c r="AP94" i="5"/>
  <c r="AQ94" i="5"/>
  <c r="AR94" i="5"/>
  <c r="D95" i="5"/>
  <c r="L95" i="5"/>
  <c r="O95" i="5"/>
  <c r="R95" i="5"/>
  <c r="S95" i="5"/>
  <c r="U95" i="5"/>
  <c r="W95" i="5"/>
  <c r="Y95" i="5"/>
  <c r="AA95" i="5"/>
  <c r="AB95" i="5"/>
  <c r="AE95" i="5"/>
  <c r="AF95" i="5"/>
  <c r="AG95" i="5"/>
  <c r="AH95" i="5"/>
  <c r="AI95" i="5"/>
  <c r="AJ95" i="5"/>
  <c r="AK95" i="5"/>
  <c r="AL95" i="5"/>
  <c r="AM95" i="5"/>
  <c r="AO95" i="5"/>
  <c r="AP95" i="5"/>
  <c r="AQ95" i="5"/>
  <c r="AR95" i="5"/>
  <c r="D96" i="5"/>
  <c r="L96" i="5"/>
  <c r="O96" i="5"/>
  <c r="R96" i="5"/>
  <c r="S96" i="5"/>
  <c r="U96" i="5"/>
  <c r="W96" i="5"/>
  <c r="Y96" i="5"/>
  <c r="AA96" i="5"/>
  <c r="AB96" i="5"/>
  <c r="AE96" i="5"/>
  <c r="AF96" i="5"/>
  <c r="AG96" i="5"/>
  <c r="AH96" i="5"/>
  <c r="AI96" i="5"/>
  <c r="AJ96" i="5"/>
  <c r="AK96" i="5"/>
  <c r="AL96" i="5"/>
  <c r="AM96" i="5"/>
  <c r="AO96" i="5"/>
  <c r="AP96" i="5"/>
  <c r="AQ96" i="5"/>
  <c r="AR96" i="5"/>
  <c r="D97" i="5"/>
  <c r="L97" i="5"/>
  <c r="O97" i="5"/>
  <c r="R97" i="5"/>
  <c r="S97" i="5"/>
  <c r="U97" i="5"/>
  <c r="W97" i="5"/>
  <c r="Y97" i="5"/>
  <c r="AA97" i="5"/>
  <c r="AB97" i="5"/>
  <c r="AE97" i="5"/>
  <c r="AF97" i="5"/>
  <c r="AG97" i="5"/>
  <c r="AH97" i="5"/>
  <c r="AI97" i="5"/>
  <c r="AJ97" i="5"/>
  <c r="AK97" i="5"/>
  <c r="AL97" i="5"/>
  <c r="AM97" i="5"/>
  <c r="AO97" i="5"/>
  <c r="AP97" i="5"/>
  <c r="AQ97" i="5"/>
  <c r="AR97" i="5"/>
  <c r="D98" i="5"/>
  <c r="L98" i="5"/>
  <c r="O98" i="5"/>
  <c r="R98" i="5"/>
  <c r="S98" i="5"/>
  <c r="U98" i="5"/>
  <c r="W98" i="5"/>
  <c r="Y98" i="5"/>
  <c r="AA98" i="5"/>
  <c r="AB98" i="5"/>
  <c r="AE98" i="5"/>
  <c r="AF98" i="5"/>
  <c r="AG98" i="5"/>
  <c r="AH98" i="5"/>
  <c r="AI98" i="5"/>
  <c r="AJ98" i="5"/>
  <c r="AK98" i="5"/>
  <c r="AL98" i="5"/>
  <c r="AM98" i="5"/>
  <c r="AO98" i="5"/>
  <c r="AP98" i="5"/>
  <c r="AQ98" i="5"/>
  <c r="AR98" i="5"/>
  <c r="D99" i="5"/>
  <c r="L99" i="5"/>
  <c r="O99" i="5"/>
  <c r="R99" i="5"/>
  <c r="S99" i="5"/>
  <c r="U99" i="5" s="1"/>
  <c r="W99" i="5"/>
  <c r="Y99" i="5"/>
  <c r="AA99" i="5"/>
  <c r="AB99" i="5"/>
  <c r="AE99" i="5"/>
  <c r="AF99" i="5"/>
  <c r="AG99" i="5"/>
  <c r="AH99" i="5"/>
  <c r="AI99" i="5"/>
  <c r="AJ99" i="5"/>
  <c r="AK99" i="5"/>
  <c r="AL99" i="5"/>
  <c r="AM99" i="5"/>
  <c r="AO99" i="5"/>
  <c r="AP99" i="5"/>
  <c r="AQ99" i="5"/>
  <c r="AR99" i="5"/>
  <c r="D100" i="5"/>
  <c r="L100" i="5"/>
  <c r="O100" i="5"/>
  <c r="R100" i="5"/>
  <c r="S100" i="5"/>
  <c r="U100" i="5" s="1"/>
  <c r="W100" i="5"/>
  <c r="Y100" i="5"/>
  <c r="AA100" i="5"/>
  <c r="AB100" i="5"/>
  <c r="AE100" i="5"/>
  <c r="AF100" i="5"/>
  <c r="AG100" i="5"/>
  <c r="AH100" i="5"/>
  <c r="AI100" i="5"/>
  <c r="AJ100" i="5"/>
  <c r="AK100" i="5"/>
  <c r="AL100" i="5"/>
  <c r="AM100" i="5"/>
  <c r="AO100" i="5"/>
  <c r="AP100" i="5"/>
  <c r="AQ100" i="5"/>
  <c r="AR100" i="5"/>
  <c r="D11" i="4"/>
  <c r="J11" i="4"/>
  <c r="N11" i="4"/>
  <c r="Q11" i="4"/>
  <c r="T11" i="4"/>
  <c r="V11" i="4"/>
  <c r="X11" i="4"/>
  <c r="Z11" i="4"/>
  <c r="AA11" i="4"/>
  <c r="AB11" i="4"/>
  <c r="AC11" i="4"/>
  <c r="AF11" i="4"/>
  <c r="AH11" i="4"/>
  <c r="AI11" i="4"/>
  <c r="AL11" i="4"/>
  <c r="AM11" i="4"/>
  <c r="AN11" i="4"/>
  <c r="AO11" i="4"/>
  <c r="AP11" i="4"/>
  <c r="AQ11" i="4"/>
  <c r="AR11" i="4"/>
  <c r="AS11" i="4"/>
  <c r="AT11" i="4"/>
  <c r="AV11" i="4"/>
  <c r="AW11" i="4"/>
  <c r="AX11" i="4"/>
  <c r="AY11" i="4"/>
  <c r="D12" i="4"/>
  <c r="J12" i="4"/>
  <c r="N12" i="4"/>
  <c r="Q12" i="4"/>
  <c r="T12" i="4"/>
  <c r="V12" i="4"/>
  <c r="X12" i="4"/>
  <c r="Z12" i="4"/>
  <c r="AA12" i="4"/>
  <c r="AB12" i="4"/>
  <c r="AC12" i="4"/>
  <c r="AF12" i="4"/>
  <c r="AH12" i="4"/>
  <c r="AI12" i="4"/>
  <c r="AL12" i="4"/>
  <c r="AM12" i="4"/>
  <c r="AN12" i="4"/>
  <c r="AO12" i="4"/>
  <c r="AP12" i="4"/>
  <c r="AQ12" i="4"/>
  <c r="AR12" i="4"/>
  <c r="AS12" i="4"/>
  <c r="AT12" i="4"/>
  <c r="AV12" i="4"/>
  <c r="AW12" i="4"/>
  <c r="AX12" i="4"/>
  <c r="AY12" i="4"/>
  <c r="D13" i="4"/>
  <c r="J13" i="4"/>
  <c r="N13" i="4"/>
  <c r="Q13" i="4"/>
  <c r="T13" i="4"/>
  <c r="V13" i="4"/>
  <c r="X13" i="4"/>
  <c r="Z13" i="4"/>
  <c r="AA13" i="4"/>
  <c r="AB13" i="4"/>
  <c r="AC13" i="4"/>
  <c r="AF13" i="4"/>
  <c r="AH13" i="4"/>
  <c r="AI13" i="4"/>
  <c r="AL13" i="4"/>
  <c r="AM13" i="4"/>
  <c r="AN13" i="4"/>
  <c r="AO13" i="4"/>
  <c r="AP13" i="4"/>
  <c r="AQ13" i="4"/>
  <c r="AR13" i="4"/>
  <c r="AS13" i="4"/>
  <c r="AT13" i="4"/>
  <c r="AV13" i="4"/>
  <c r="AW13" i="4"/>
  <c r="AX13" i="4"/>
  <c r="AY13" i="4"/>
  <c r="D14" i="4"/>
  <c r="J14" i="4"/>
  <c r="N14" i="4"/>
  <c r="Q14" i="4"/>
  <c r="T14" i="4"/>
  <c r="V14" i="4"/>
  <c r="X14" i="4"/>
  <c r="Z14" i="4"/>
  <c r="AA14" i="4"/>
  <c r="AB14" i="4"/>
  <c r="AC14" i="4"/>
  <c r="AF14" i="4"/>
  <c r="AH14" i="4"/>
  <c r="AI14" i="4"/>
  <c r="AL14" i="4"/>
  <c r="AM14" i="4"/>
  <c r="AN14" i="4"/>
  <c r="AO14" i="4"/>
  <c r="AP14" i="4"/>
  <c r="AQ14" i="4"/>
  <c r="AR14" i="4"/>
  <c r="AS14" i="4"/>
  <c r="AT14" i="4"/>
  <c r="AV14" i="4"/>
  <c r="AW14" i="4"/>
  <c r="AX14" i="4"/>
  <c r="AY14" i="4"/>
  <c r="D15" i="4"/>
  <c r="J15" i="4"/>
  <c r="N15" i="4"/>
  <c r="Q15" i="4"/>
  <c r="T15" i="4"/>
  <c r="V15" i="4"/>
  <c r="X15" i="4"/>
  <c r="Z15" i="4"/>
  <c r="AA15" i="4"/>
  <c r="AB15" i="4"/>
  <c r="AC15" i="4"/>
  <c r="AF15" i="4"/>
  <c r="AH15" i="4"/>
  <c r="AI15" i="4"/>
  <c r="AL15" i="4"/>
  <c r="AM15" i="4"/>
  <c r="AN15" i="4"/>
  <c r="AO15" i="4"/>
  <c r="AP15" i="4"/>
  <c r="AQ15" i="4"/>
  <c r="AR15" i="4"/>
  <c r="AS15" i="4"/>
  <c r="AT15" i="4"/>
  <c r="AV15" i="4"/>
  <c r="AW15" i="4"/>
  <c r="AX15" i="4"/>
  <c r="AY15" i="4"/>
  <c r="D16" i="4"/>
  <c r="J16" i="4"/>
  <c r="N16" i="4"/>
  <c r="Q16" i="4"/>
  <c r="T16" i="4"/>
  <c r="V16" i="4"/>
  <c r="X16" i="4"/>
  <c r="Z16" i="4"/>
  <c r="AA16" i="4"/>
  <c r="AB16" i="4"/>
  <c r="AC16" i="4"/>
  <c r="AF16" i="4"/>
  <c r="AH16" i="4"/>
  <c r="AI16" i="4"/>
  <c r="AL16" i="4"/>
  <c r="AM16" i="4"/>
  <c r="AN16" i="4"/>
  <c r="AO16" i="4"/>
  <c r="AP16" i="4"/>
  <c r="AQ16" i="4"/>
  <c r="AR16" i="4"/>
  <c r="AS16" i="4"/>
  <c r="AT16" i="4"/>
  <c r="AV16" i="4"/>
  <c r="AW16" i="4"/>
  <c r="AX16" i="4"/>
  <c r="AY16" i="4"/>
  <c r="D17" i="4"/>
  <c r="J17" i="4"/>
  <c r="N17" i="4"/>
  <c r="Q17" i="4"/>
  <c r="T17" i="4"/>
  <c r="V17" i="4"/>
  <c r="X17" i="4"/>
  <c r="Z17" i="4"/>
  <c r="AA17" i="4"/>
  <c r="AB17" i="4"/>
  <c r="AC17" i="4"/>
  <c r="AF17" i="4"/>
  <c r="AH17" i="4"/>
  <c r="AI17" i="4"/>
  <c r="AL17" i="4"/>
  <c r="AM17" i="4"/>
  <c r="AN17" i="4"/>
  <c r="AO17" i="4"/>
  <c r="AP17" i="4"/>
  <c r="AQ17" i="4"/>
  <c r="AR17" i="4"/>
  <c r="AS17" i="4"/>
  <c r="AT17" i="4"/>
  <c r="AV17" i="4"/>
  <c r="AW17" i="4"/>
  <c r="AX17" i="4"/>
  <c r="AY17" i="4"/>
  <c r="D18" i="4"/>
  <c r="J18" i="4"/>
  <c r="N18" i="4"/>
  <c r="Q18" i="4"/>
  <c r="T18" i="4"/>
  <c r="V18" i="4"/>
  <c r="X18" i="4"/>
  <c r="Z18" i="4"/>
  <c r="AA18" i="4"/>
  <c r="AB18" i="4"/>
  <c r="AC18" i="4"/>
  <c r="AF18" i="4"/>
  <c r="AH18" i="4"/>
  <c r="AI18" i="4"/>
  <c r="AL18" i="4"/>
  <c r="AM18" i="4"/>
  <c r="AN18" i="4"/>
  <c r="AO18" i="4"/>
  <c r="AP18" i="4"/>
  <c r="AQ18" i="4"/>
  <c r="AR18" i="4"/>
  <c r="AS18" i="4"/>
  <c r="AT18" i="4"/>
  <c r="AV18" i="4"/>
  <c r="AW18" i="4"/>
  <c r="AX18" i="4"/>
  <c r="AY18" i="4"/>
  <c r="D19" i="4"/>
  <c r="J19" i="4"/>
  <c r="N19" i="4"/>
  <c r="Q19" i="4"/>
  <c r="T19" i="4"/>
  <c r="V19" i="4"/>
  <c r="X19" i="4"/>
  <c r="Z19" i="4"/>
  <c r="AA19" i="4"/>
  <c r="AB19" i="4"/>
  <c r="AC19" i="4"/>
  <c r="AF19" i="4"/>
  <c r="AH19" i="4"/>
  <c r="AI19" i="4"/>
  <c r="AL19" i="4"/>
  <c r="AM19" i="4"/>
  <c r="AN19" i="4"/>
  <c r="AO19" i="4"/>
  <c r="AP19" i="4"/>
  <c r="AQ19" i="4"/>
  <c r="AR19" i="4"/>
  <c r="AS19" i="4"/>
  <c r="AT19" i="4"/>
  <c r="AV19" i="4"/>
  <c r="AW19" i="4"/>
  <c r="AX19" i="4"/>
  <c r="AY19" i="4"/>
  <c r="D20" i="4"/>
  <c r="J20" i="4"/>
  <c r="N20" i="4"/>
  <c r="Q20" i="4"/>
  <c r="T20" i="4"/>
  <c r="V20" i="4"/>
  <c r="X20" i="4"/>
  <c r="Z20" i="4"/>
  <c r="AA20" i="4"/>
  <c r="AB20" i="4"/>
  <c r="AC20" i="4"/>
  <c r="AF20" i="4"/>
  <c r="AH20" i="4"/>
  <c r="AI20" i="4"/>
  <c r="AL20" i="4"/>
  <c r="AM20" i="4"/>
  <c r="AN20" i="4"/>
  <c r="AO20" i="4"/>
  <c r="AP20" i="4"/>
  <c r="AQ20" i="4"/>
  <c r="AR20" i="4"/>
  <c r="AS20" i="4"/>
  <c r="AT20" i="4"/>
  <c r="AV20" i="4"/>
  <c r="AW20" i="4"/>
  <c r="AX20" i="4"/>
  <c r="AY20" i="4"/>
  <c r="D21" i="4"/>
  <c r="J21" i="4"/>
  <c r="N21" i="4"/>
  <c r="Q21" i="4"/>
  <c r="T21" i="4"/>
  <c r="V21" i="4"/>
  <c r="X21" i="4"/>
  <c r="Z21" i="4"/>
  <c r="AA21" i="4"/>
  <c r="AB21" i="4"/>
  <c r="AC21" i="4"/>
  <c r="AF21" i="4"/>
  <c r="AH21" i="4"/>
  <c r="AI21" i="4"/>
  <c r="AL21" i="4"/>
  <c r="AM21" i="4"/>
  <c r="AN21" i="4"/>
  <c r="AO21" i="4"/>
  <c r="AP21" i="4"/>
  <c r="AQ21" i="4"/>
  <c r="AR21" i="4"/>
  <c r="AS21" i="4"/>
  <c r="AT21" i="4"/>
  <c r="AV21" i="4"/>
  <c r="AW21" i="4"/>
  <c r="AX21" i="4"/>
  <c r="AY21" i="4"/>
  <c r="D22" i="4"/>
  <c r="J22" i="4"/>
  <c r="N22" i="4"/>
  <c r="Q22" i="4"/>
  <c r="T22" i="4"/>
  <c r="V22" i="4"/>
  <c r="X22" i="4"/>
  <c r="Z22" i="4"/>
  <c r="AA22" i="4"/>
  <c r="AB22" i="4"/>
  <c r="AC22" i="4"/>
  <c r="AF22" i="4"/>
  <c r="AH22" i="4"/>
  <c r="AI22" i="4"/>
  <c r="AL22" i="4"/>
  <c r="AM22" i="4"/>
  <c r="AN22" i="4"/>
  <c r="AO22" i="4"/>
  <c r="AP22" i="4"/>
  <c r="AQ22" i="4"/>
  <c r="AR22" i="4"/>
  <c r="AS22" i="4"/>
  <c r="AT22" i="4"/>
  <c r="AV22" i="4"/>
  <c r="AW22" i="4"/>
  <c r="AX22" i="4"/>
  <c r="AY22" i="4"/>
  <c r="D23" i="4"/>
  <c r="J23" i="4"/>
  <c r="N23" i="4"/>
  <c r="Q23" i="4"/>
  <c r="T23" i="4"/>
  <c r="V23" i="4"/>
  <c r="X23" i="4"/>
  <c r="Z23" i="4"/>
  <c r="AA23" i="4"/>
  <c r="AB23" i="4"/>
  <c r="AC23" i="4"/>
  <c r="AF23" i="4"/>
  <c r="AH23" i="4"/>
  <c r="AI23" i="4"/>
  <c r="AL23" i="4"/>
  <c r="AM23" i="4"/>
  <c r="AN23" i="4"/>
  <c r="AO23" i="4"/>
  <c r="AP23" i="4"/>
  <c r="AQ23" i="4"/>
  <c r="AR23" i="4"/>
  <c r="AS23" i="4"/>
  <c r="AT23" i="4"/>
  <c r="AV23" i="4"/>
  <c r="AW23" i="4"/>
  <c r="AX23" i="4"/>
  <c r="AY23" i="4"/>
  <c r="D24" i="4"/>
  <c r="J24" i="4"/>
  <c r="N24" i="4"/>
  <c r="Q24" i="4"/>
  <c r="T24" i="4"/>
  <c r="V24" i="4"/>
  <c r="X24" i="4"/>
  <c r="Z24" i="4"/>
  <c r="AA24" i="4"/>
  <c r="AB24" i="4"/>
  <c r="AC24" i="4"/>
  <c r="AF24" i="4"/>
  <c r="AH24" i="4"/>
  <c r="AI24" i="4"/>
  <c r="AL24" i="4"/>
  <c r="AM24" i="4"/>
  <c r="AN24" i="4"/>
  <c r="AO24" i="4"/>
  <c r="AP24" i="4"/>
  <c r="AQ24" i="4"/>
  <c r="AR24" i="4"/>
  <c r="AS24" i="4"/>
  <c r="AT24" i="4"/>
  <c r="AV24" i="4"/>
  <c r="AW24" i="4"/>
  <c r="AX24" i="4"/>
  <c r="AY24" i="4"/>
  <c r="D25" i="4"/>
  <c r="J25" i="4"/>
  <c r="N25" i="4"/>
  <c r="Q25" i="4"/>
  <c r="T25" i="4"/>
  <c r="V25" i="4"/>
  <c r="X25" i="4"/>
  <c r="Z25" i="4"/>
  <c r="AA25" i="4"/>
  <c r="AB25" i="4"/>
  <c r="AC25" i="4"/>
  <c r="AF25" i="4"/>
  <c r="AH25" i="4"/>
  <c r="AI25" i="4"/>
  <c r="AL25" i="4"/>
  <c r="AM25" i="4"/>
  <c r="AN25" i="4"/>
  <c r="AO25" i="4"/>
  <c r="AP25" i="4"/>
  <c r="AQ25" i="4"/>
  <c r="AR25" i="4"/>
  <c r="AS25" i="4"/>
  <c r="AT25" i="4"/>
  <c r="AV25" i="4"/>
  <c r="AW25" i="4"/>
  <c r="AX25" i="4"/>
  <c r="AY25" i="4"/>
  <c r="D26" i="4"/>
  <c r="J26" i="4"/>
  <c r="N26" i="4"/>
  <c r="Q26" i="4"/>
  <c r="T26" i="4"/>
  <c r="V26" i="4"/>
  <c r="X26" i="4"/>
  <c r="Z26" i="4"/>
  <c r="AA26" i="4"/>
  <c r="AB26" i="4"/>
  <c r="AC26" i="4"/>
  <c r="AF26" i="4"/>
  <c r="AH26" i="4"/>
  <c r="AI26" i="4"/>
  <c r="AL26" i="4"/>
  <c r="AM26" i="4"/>
  <c r="AN26" i="4"/>
  <c r="AO26" i="4"/>
  <c r="AP26" i="4"/>
  <c r="AQ26" i="4"/>
  <c r="AR26" i="4"/>
  <c r="AS26" i="4"/>
  <c r="AT26" i="4"/>
  <c r="AV26" i="4"/>
  <c r="AW26" i="4"/>
  <c r="AX26" i="4"/>
  <c r="AY26" i="4"/>
  <c r="D27" i="4"/>
  <c r="J27" i="4"/>
  <c r="N27" i="4"/>
  <c r="Q27" i="4"/>
  <c r="T27" i="4"/>
  <c r="V27" i="4"/>
  <c r="X27" i="4"/>
  <c r="Z27" i="4"/>
  <c r="AA27" i="4"/>
  <c r="AB27" i="4"/>
  <c r="AC27" i="4"/>
  <c r="AF27" i="4"/>
  <c r="AH27" i="4"/>
  <c r="AI27" i="4"/>
  <c r="AL27" i="4"/>
  <c r="AM27" i="4"/>
  <c r="AN27" i="4"/>
  <c r="AO27" i="4"/>
  <c r="AP27" i="4"/>
  <c r="AQ27" i="4"/>
  <c r="AR27" i="4"/>
  <c r="AS27" i="4"/>
  <c r="AT27" i="4"/>
  <c r="AV27" i="4"/>
  <c r="AW27" i="4"/>
  <c r="AX27" i="4"/>
  <c r="AY27" i="4"/>
  <c r="D28" i="4"/>
  <c r="J28" i="4"/>
  <c r="N28" i="4"/>
  <c r="Q28" i="4"/>
  <c r="T28" i="4"/>
  <c r="V28" i="4"/>
  <c r="X28" i="4"/>
  <c r="Z28" i="4"/>
  <c r="AA28" i="4"/>
  <c r="AB28" i="4"/>
  <c r="AC28" i="4"/>
  <c r="AF28" i="4"/>
  <c r="AH28" i="4"/>
  <c r="AI28" i="4"/>
  <c r="AL28" i="4"/>
  <c r="AM28" i="4"/>
  <c r="AN28" i="4"/>
  <c r="AO28" i="4"/>
  <c r="AP28" i="4"/>
  <c r="AQ28" i="4"/>
  <c r="AR28" i="4"/>
  <c r="AS28" i="4"/>
  <c r="AT28" i="4"/>
  <c r="AV28" i="4"/>
  <c r="AW28" i="4"/>
  <c r="AX28" i="4"/>
  <c r="AY28" i="4"/>
  <c r="D29" i="4"/>
  <c r="J29" i="4"/>
  <c r="N29" i="4"/>
  <c r="Q29" i="4"/>
  <c r="T29" i="4"/>
  <c r="V29" i="4"/>
  <c r="X29" i="4"/>
  <c r="Z29" i="4"/>
  <c r="AA29" i="4"/>
  <c r="AB29" i="4"/>
  <c r="AC29" i="4"/>
  <c r="AF29" i="4"/>
  <c r="AH29" i="4"/>
  <c r="AI29" i="4"/>
  <c r="AL29" i="4"/>
  <c r="AM29" i="4"/>
  <c r="AN29" i="4"/>
  <c r="AO29" i="4"/>
  <c r="AP29" i="4"/>
  <c r="AQ29" i="4"/>
  <c r="AR29" i="4"/>
  <c r="AS29" i="4"/>
  <c r="AT29" i="4"/>
  <c r="AV29" i="4"/>
  <c r="AW29" i="4"/>
  <c r="AX29" i="4"/>
  <c r="AY29" i="4"/>
  <c r="D30" i="4"/>
  <c r="J30" i="4"/>
  <c r="N30" i="4"/>
  <c r="Q30" i="4"/>
  <c r="T30" i="4"/>
  <c r="V30" i="4"/>
  <c r="X30" i="4"/>
  <c r="Z30" i="4"/>
  <c r="AA30" i="4"/>
  <c r="AB30" i="4"/>
  <c r="AC30" i="4"/>
  <c r="AF30" i="4"/>
  <c r="AH30" i="4"/>
  <c r="AI30" i="4"/>
  <c r="AL30" i="4"/>
  <c r="AM30" i="4"/>
  <c r="AN30" i="4"/>
  <c r="AO30" i="4"/>
  <c r="AP30" i="4"/>
  <c r="AQ30" i="4"/>
  <c r="AR30" i="4"/>
  <c r="AS30" i="4"/>
  <c r="AT30" i="4"/>
  <c r="AV30" i="4"/>
  <c r="AW30" i="4"/>
  <c r="AX30" i="4"/>
  <c r="AY30" i="4"/>
  <c r="D31" i="4"/>
  <c r="J31" i="4"/>
  <c r="N31" i="4"/>
  <c r="Q31" i="4"/>
  <c r="T31" i="4"/>
  <c r="V31" i="4"/>
  <c r="X31" i="4"/>
  <c r="Z31" i="4"/>
  <c r="AA31" i="4"/>
  <c r="AB31" i="4"/>
  <c r="AC31" i="4"/>
  <c r="AF31" i="4"/>
  <c r="AH31" i="4"/>
  <c r="AI31" i="4"/>
  <c r="AL31" i="4"/>
  <c r="AM31" i="4"/>
  <c r="AN31" i="4"/>
  <c r="AO31" i="4"/>
  <c r="AP31" i="4"/>
  <c r="AQ31" i="4"/>
  <c r="AR31" i="4"/>
  <c r="AS31" i="4"/>
  <c r="AT31" i="4"/>
  <c r="AV31" i="4"/>
  <c r="AW31" i="4"/>
  <c r="AX31" i="4"/>
  <c r="AY31" i="4"/>
  <c r="D32" i="4"/>
  <c r="J32" i="4"/>
  <c r="N32" i="4"/>
  <c r="Q32" i="4"/>
  <c r="T32" i="4"/>
  <c r="V32" i="4"/>
  <c r="X32" i="4"/>
  <c r="Z32" i="4"/>
  <c r="AA32" i="4"/>
  <c r="AB32" i="4"/>
  <c r="AC32" i="4"/>
  <c r="AF32" i="4"/>
  <c r="AH32" i="4"/>
  <c r="AI32" i="4"/>
  <c r="AL32" i="4"/>
  <c r="AM32" i="4"/>
  <c r="AN32" i="4"/>
  <c r="AO32" i="4"/>
  <c r="AP32" i="4"/>
  <c r="AQ32" i="4"/>
  <c r="AR32" i="4"/>
  <c r="AS32" i="4"/>
  <c r="AT32" i="4"/>
  <c r="AV32" i="4"/>
  <c r="AW32" i="4"/>
  <c r="AX32" i="4"/>
  <c r="AY32" i="4"/>
  <c r="D33" i="4"/>
  <c r="J33" i="4"/>
  <c r="N33" i="4"/>
  <c r="Q33" i="4"/>
  <c r="T33" i="4"/>
  <c r="V33" i="4"/>
  <c r="X33" i="4"/>
  <c r="Z33" i="4"/>
  <c r="AA33" i="4"/>
  <c r="AB33" i="4"/>
  <c r="AC33" i="4"/>
  <c r="AF33" i="4"/>
  <c r="AH33" i="4"/>
  <c r="AI33" i="4"/>
  <c r="AL33" i="4"/>
  <c r="AM33" i="4"/>
  <c r="AN33" i="4"/>
  <c r="AO33" i="4"/>
  <c r="AP33" i="4"/>
  <c r="AQ33" i="4"/>
  <c r="AR33" i="4"/>
  <c r="AS33" i="4"/>
  <c r="AT33" i="4"/>
  <c r="AV33" i="4"/>
  <c r="AW33" i="4"/>
  <c r="AX33" i="4"/>
  <c r="AY33" i="4"/>
  <c r="D34" i="4"/>
  <c r="J34" i="4"/>
  <c r="N34" i="4"/>
  <c r="Q34" i="4"/>
  <c r="T34" i="4"/>
  <c r="V34" i="4"/>
  <c r="X34" i="4"/>
  <c r="Z34" i="4"/>
  <c r="AA34" i="4"/>
  <c r="AB34" i="4"/>
  <c r="AC34" i="4"/>
  <c r="AF34" i="4"/>
  <c r="AH34" i="4"/>
  <c r="AI34" i="4"/>
  <c r="AL34" i="4"/>
  <c r="AM34" i="4"/>
  <c r="AN34" i="4"/>
  <c r="AO34" i="4"/>
  <c r="AP34" i="4"/>
  <c r="AQ34" i="4"/>
  <c r="AR34" i="4"/>
  <c r="AS34" i="4"/>
  <c r="AT34" i="4"/>
  <c r="AV34" i="4"/>
  <c r="AW34" i="4"/>
  <c r="AX34" i="4"/>
  <c r="AY34" i="4"/>
  <c r="D35" i="4"/>
  <c r="J35" i="4"/>
  <c r="N35" i="4"/>
  <c r="Q35" i="4"/>
  <c r="T35" i="4"/>
  <c r="V35" i="4"/>
  <c r="X35" i="4"/>
  <c r="Z35" i="4"/>
  <c r="AA35" i="4"/>
  <c r="AB35" i="4"/>
  <c r="AC35" i="4"/>
  <c r="AF35" i="4"/>
  <c r="AH35" i="4"/>
  <c r="AI35" i="4"/>
  <c r="AL35" i="4"/>
  <c r="AM35" i="4"/>
  <c r="AN35" i="4"/>
  <c r="AO35" i="4"/>
  <c r="AP35" i="4"/>
  <c r="AQ35" i="4"/>
  <c r="AR35" i="4"/>
  <c r="AS35" i="4"/>
  <c r="AT35" i="4"/>
  <c r="AV35" i="4"/>
  <c r="AW35" i="4"/>
  <c r="AX35" i="4"/>
  <c r="AY35" i="4"/>
  <c r="D36" i="4"/>
  <c r="J36" i="4"/>
  <c r="N36" i="4"/>
  <c r="Q36" i="4"/>
  <c r="T36" i="4"/>
  <c r="V36" i="4"/>
  <c r="X36" i="4"/>
  <c r="Z36" i="4"/>
  <c r="AA36" i="4"/>
  <c r="AB36" i="4"/>
  <c r="AC36" i="4"/>
  <c r="AF36" i="4"/>
  <c r="AH36" i="4"/>
  <c r="AI36" i="4"/>
  <c r="AL36" i="4"/>
  <c r="AM36" i="4"/>
  <c r="AN36" i="4"/>
  <c r="AO36" i="4"/>
  <c r="AP36" i="4"/>
  <c r="AQ36" i="4"/>
  <c r="AR36" i="4"/>
  <c r="AS36" i="4"/>
  <c r="AT36" i="4"/>
  <c r="AV36" i="4"/>
  <c r="AW36" i="4"/>
  <c r="AX36" i="4"/>
  <c r="AY36" i="4"/>
  <c r="D37" i="4"/>
  <c r="J37" i="4"/>
  <c r="N37" i="4"/>
  <c r="Q37" i="4"/>
  <c r="T37" i="4"/>
  <c r="V37" i="4"/>
  <c r="X37" i="4"/>
  <c r="Z37" i="4"/>
  <c r="AA37" i="4"/>
  <c r="AB37" i="4"/>
  <c r="AC37" i="4"/>
  <c r="AF37" i="4"/>
  <c r="AH37" i="4"/>
  <c r="AI37" i="4"/>
  <c r="AL37" i="4"/>
  <c r="AM37" i="4"/>
  <c r="AN37" i="4"/>
  <c r="AO37" i="4"/>
  <c r="AP37" i="4"/>
  <c r="AQ37" i="4"/>
  <c r="AR37" i="4"/>
  <c r="AS37" i="4"/>
  <c r="AT37" i="4"/>
  <c r="AV37" i="4"/>
  <c r="AW37" i="4"/>
  <c r="AX37" i="4"/>
  <c r="AY37" i="4"/>
  <c r="D38" i="4"/>
  <c r="J38" i="4"/>
  <c r="N38" i="4"/>
  <c r="Q38" i="4"/>
  <c r="T38" i="4"/>
  <c r="V38" i="4"/>
  <c r="X38" i="4"/>
  <c r="Z38" i="4"/>
  <c r="AA38" i="4"/>
  <c r="AB38" i="4"/>
  <c r="AC38" i="4"/>
  <c r="AF38" i="4"/>
  <c r="AH38" i="4"/>
  <c r="AI38" i="4"/>
  <c r="AL38" i="4"/>
  <c r="AM38" i="4"/>
  <c r="AN38" i="4"/>
  <c r="AO38" i="4"/>
  <c r="AP38" i="4"/>
  <c r="AQ38" i="4"/>
  <c r="AR38" i="4"/>
  <c r="AS38" i="4"/>
  <c r="AT38" i="4"/>
  <c r="AV38" i="4"/>
  <c r="AW38" i="4"/>
  <c r="AX38" i="4"/>
  <c r="AY38" i="4"/>
  <c r="D39" i="4"/>
  <c r="J39" i="4"/>
  <c r="N39" i="4"/>
  <c r="Q39" i="4"/>
  <c r="T39" i="4"/>
  <c r="V39" i="4"/>
  <c r="X39" i="4"/>
  <c r="Z39" i="4"/>
  <c r="AA39" i="4"/>
  <c r="AB39" i="4"/>
  <c r="AC39" i="4"/>
  <c r="AF39" i="4"/>
  <c r="AH39" i="4"/>
  <c r="AI39" i="4"/>
  <c r="AL39" i="4"/>
  <c r="AM39" i="4"/>
  <c r="AN39" i="4"/>
  <c r="AO39" i="4"/>
  <c r="AP39" i="4"/>
  <c r="AQ39" i="4"/>
  <c r="AR39" i="4"/>
  <c r="AS39" i="4"/>
  <c r="AT39" i="4"/>
  <c r="AV39" i="4"/>
  <c r="AW39" i="4"/>
  <c r="AX39" i="4"/>
  <c r="AY39" i="4"/>
  <c r="D40" i="4"/>
  <c r="J40" i="4"/>
  <c r="N40" i="4"/>
  <c r="Q40" i="4"/>
  <c r="T40" i="4"/>
  <c r="V40" i="4"/>
  <c r="X40" i="4"/>
  <c r="Z40" i="4"/>
  <c r="AA40" i="4"/>
  <c r="AB40" i="4"/>
  <c r="AC40" i="4"/>
  <c r="AF40" i="4"/>
  <c r="AH40" i="4"/>
  <c r="AI40" i="4"/>
  <c r="AL40" i="4"/>
  <c r="AM40" i="4"/>
  <c r="AN40" i="4"/>
  <c r="AO40" i="4"/>
  <c r="AP40" i="4"/>
  <c r="AQ40" i="4"/>
  <c r="AR40" i="4"/>
  <c r="AS40" i="4"/>
  <c r="AT40" i="4"/>
  <c r="AV40" i="4"/>
  <c r="AW40" i="4"/>
  <c r="AX40" i="4"/>
  <c r="AY40" i="4"/>
  <c r="D41" i="4"/>
  <c r="J41" i="4"/>
  <c r="N41" i="4"/>
  <c r="Q41" i="4"/>
  <c r="T41" i="4"/>
  <c r="V41" i="4"/>
  <c r="X41" i="4"/>
  <c r="Z41" i="4"/>
  <c r="AA41" i="4"/>
  <c r="AB41" i="4"/>
  <c r="AC41" i="4"/>
  <c r="AF41" i="4"/>
  <c r="AH41" i="4"/>
  <c r="AI41" i="4"/>
  <c r="AL41" i="4"/>
  <c r="AM41" i="4"/>
  <c r="AN41" i="4"/>
  <c r="AO41" i="4"/>
  <c r="AP41" i="4"/>
  <c r="AQ41" i="4"/>
  <c r="AR41" i="4"/>
  <c r="AS41" i="4"/>
  <c r="AT41" i="4"/>
  <c r="AV41" i="4"/>
  <c r="AW41" i="4"/>
  <c r="AX41" i="4"/>
  <c r="AY41" i="4"/>
  <c r="D42" i="4"/>
  <c r="J42" i="4"/>
  <c r="N42" i="4"/>
  <c r="Q42" i="4"/>
  <c r="T42" i="4"/>
  <c r="V42" i="4"/>
  <c r="X42" i="4"/>
  <c r="Z42" i="4"/>
  <c r="AA42" i="4"/>
  <c r="AB42" i="4"/>
  <c r="AC42" i="4"/>
  <c r="AF42" i="4"/>
  <c r="AH42" i="4"/>
  <c r="AI42" i="4"/>
  <c r="AL42" i="4"/>
  <c r="AM42" i="4"/>
  <c r="AN42" i="4"/>
  <c r="AO42" i="4"/>
  <c r="AP42" i="4"/>
  <c r="AQ42" i="4"/>
  <c r="AR42" i="4"/>
  <c r="AS42" i="4"/>
  <c r="AT42" i="4"/>
  <c r="AV42" i="4"/>
  <c r="AW42" i="4"/>
  <c r="AX42" i="4"/>
  <c r="AY42" i="4"/>
  <c r="D43" i="4"/>
  <c r="J43" i="4"/>
  <c r="N43" i="4"/>
  <c r="Q43" i="4"/>
  <c r="T43" i="4"/>
  <c r="V43" i="4"/>
  <c r="X43" i="4"/>
  <c r="Z43" i="4"/>
  <c r="AA43" i="4"/>
  <c r="AB43" i="4"/>
  <c r="AC43" i="4"/>
  <c r="AF43" i="4"/>
  <c r="AH43" i="4"/>
  <c r="AI43" i="4"/>
  <c r="AL43" i="4"/>
  <c r="AM43" i="4"/>
  <c r="AN43" i="4"/>
  <c r="AO43" i="4"/>
  <c r="AP43" i="4"/>
  <c r="AQ43" i="4"/>
  <c r="AR43" i="4"/>
  <c r="AS43" i="4"/>
  <c r="AT43" i="4"/>
  <c r="AV43" i="4"/>
  <c r="AW43" i="4"/>
  <c r="AX43" i="4"/>
  <c r="AY43" i="4"/>
  <c r="D44" i="4"/>
  <c r="J44" i="4"/>
  <c r="N44" i="4"/>
  <c r="Q44" i="4"/>
  <c r="T44" i="4"/>
  <c r="V44" i="4"/>
  <c r="X44" i="4"/>
  <c r="Z44" i="4"/>
  <c r="AA44" i="4"/>
  <c r="AB44" i="4"/>
  <c r="AC44" i="4"/>
  <c r="AF44" i="4"/>
  <c r="AH44" i="4"/>
  <c r="AI44" i="4"/>
  <c r="AL44" i="4"/>
  <c r="AM44" i="4"/>
  <c r="AN44" i="4"/>
  <c r="AO44" i="4"/>
  <c r="AP44" i="4"/>
  <c r="AQ44" i="4"/>
  <c r="AR44" i="4"/>
  <c r="AS44" i="4"/>
  <c r="AT44" i="4"/>
  <c r="AV44" i="4"/>
  <c r="AW44" i="4"/>
  <c r="AX44" i="4"/>
  <c r="AY44" i="4"/>
  <c r="D45" i="4"/>
  <c r="J45" i="4"/>
  <c r="N45" i="4"/>
  <c r="Q45" i="4"/>
  <c r="T45" i="4"/>
  <c r="V45" i="4"/>
  <c r="X45" i="4"/>
  <c r="Z45" i="4"/>
  <c r="AA45" i="4"/>
  <c r="AB45" i="4"/>
  <c r="AC45" i="4"/>
  <c r="AF45" i="4"/>
  <c r="AH45" i="4"/>
  <c r="AI45" i="4"/>
  <c r="AL45" i="4"/>
  <c r="AM45" i="4"/>
  <c r="AN45" i="4"/>
  <c r="AO45" i="4"/>
  <c r="AP45" i="4"/>
  <c r="AQ45" i="4"/>
  <c r="AR45" i="4"/>
  <c r="AS45" i="4"/>
  <c r="AT45" i="4"/>
  <c r="AV45" i="4"/>
  <c r="AW45" i="4"/>
  <c r="AX45" i="4"/>
  <c r="AY45" i="4"/>
  <c r="D46" i="4"/>
  <c r="J46" i="4"/>
  <c r="N46" i="4"/>
  <c r="Q46" i="4"/>
  <c r="T46" i="4"/>
  <c r="V46" i="4"/>
  <c r="X46" i="4"/>
  <c r="Z46" i="4"/>
  <c r="AA46" i="4"/>
  <c r="AB46" i="4"/>
  <c r="AC46" i="4"/>
  <c r="AF46" i="4"/>
  <c r="AH46" i="4"/>
  <c r="AI46" i="4"/>
  <c r="AL46" i="4"/>
  <c r="AM46" i="4"/>
  <c r="AN46" i="4"/>
  <c r="AO46" i="4"/>
  <c r="AP46" i="4"/>
  <c r="AQ46" i="4"/>
  <c r="AR46" i="4"/>
  <c r="AS46" i="4"/>
  <c r="AT46" i="4"/>
  <c r="AV46" i="4"/>
  <c r="AW46" i="4"/>
  <c r="AX46" i="4"/>
  <c r="AY46" i="4"/>
  <c r="D47" i="4"/>
  <c r="J47" i="4"/>
  <c r="N47" i="4"/>
  <c r="Q47" i="4"/>
  <c r="T47" i="4"/>
  <c r="V47" i="4"/>
  <c r="X47" i="4"/>
  <c r="Z47" i="4"/>
  <c r="AA47" i="4"/>
  <c r="AB47" i="4"/>
  <c r="AC47" i="4"/>
  <c r="AF47" i="4"/>
  <c r="AH47" i="4"/>
  <c r="AI47" i="4"/>
  <c r="AL47" i="4"/>
  <c r="AM47" i="4"/>
  <c r="AN47" i="4"/>
  <c r="AO47" i="4"/>
  <c r="AP47" i="4"/>
  <c r="AQ47" i="4"/>
  <c r="AR47" i="4"/>
  <c r="AS47" i="4"/>
  <c r="AT47" i="4"/>
  <c r="AV47" i="4"/>
  <c r="AW47" i="4"/>
  <c r="AX47" i="4"/>
  <c r="AY47" i="4"/>
  <c r="D48" i="4"/>
  <c r="J48" i="4"/>
  <c r="N48" i="4"/>
  <c r="Q48" i="4"/>
  <c r="T48" i="4"/>
  <c r="V48" i="4"/>
  <c r="X48" i="4"/>
  <c r="Z48" i="4"/>
  <c r="AA48" i="4"/>
  <c r="AB48" i="4"/>
  <c r="AC48" i="4"/>
  <c r="AF48" i="4"/>
  <c r="AH48" i="4"/>
  <c r="AI48" i="4"/>
  <c r="AL48" i="4"/>
  <c r="AM48" i="4"/>
  <c r="AN48" i="4"/>
  <c r="AO48" i="4"/>
  <c r="AP48" i="4"/>
  <c r="AQ48" i="4"/>
  <c r="AR48" i="4"/>
  <c r="AS48" i="4"/>
  <c r="AT48" i="4"/>
  <c r="AV48" i="4"/>
  <c r="AW48" i="4"/>
  <c r="AX48" i="4"/>
  <c r="AY48" i="4"/>
  <c r="D49" i="4"/>
  <c r="J49" i="4"/>
  <c r="N49" i="4"/>
  <c r="Q49" i="4"/>
  <c r="T49" i="4"/>
  <c r="V49" i="4"/>
  <c r="X49" i="4"/>
  <c r="Z49" i="4"/>
  <c r="AA49" i="4"/>
  <c r="AB49" i="4"/>
  <c r="AC49" i="4"/>
  <c r="AF49" i="4"/>
  <c r="AH49" i="4"/>
  <c r="AI49" i="4"/>
  <c r="AL49" i="4"/>
  <c r="AM49" i="4"/>
  <c r="AN49" i="4"/>
  <c r="AO49" i="4"/>
  <c r="AP49" i="4"/>
  <c r="AQ49" i="4"/>
  <c r="AR49" i="4"/>
  <c r="AS49" i="4"/>
  <c r="AT49" i="4"/>
  <c r="AV49" i="4"/>
  <c r="AW49" i="4"/>
  <c r="AX49" i="4"/>
  <c r="AY49" i="4"/>
  <c r="D50" i="4"/>
  <c r="J50" i="4"/>
  <c r="N50" i="4"/>
  <c r="Q50" i="4"/>
  <c r="T50" i="4"/>
  <c r="V50" i="4"/>
  <c r="X50" i="4"/>
  <c r="Z50" i="4"/>
  <c r="AA50" i="4"/>
  <c r="AB50" i="4"/>
  <c r="AC50" i="4"/>
  <c r="AF50" i="4"/>
  <c r="AH50" i="4"/>
  <c r="AI50" i="4"/>
  <c r="AL50" i="4"/>
  <c r="AM50" i="4"/>
  <c r="AN50" i="4"/>
  <c r="AO50" i="4"/>
  <c r="AP50" i="4"/>
  <c r="AQ50" i="4"/>
  <c r="AR50" i="4"/>
  <c r="AS50" i="4"/>
  <c r="AT50" i="4"/>
  <c r="AV50" i="4"/>
  <c r="AW50" i="4"/>
  <c r="AX50" i="4"/>
  <c r="AY50" i="4"/>
  <c r="D51" i="4"/>
  <c r="J51" i="4"/>
  <c r="N51" i="4"/>
  <c r="Q51" i="4"/>
  <c r="T51" i="4"/>
  <c r="V51" i="4"/>
  <c r="X51" i="4"/>
  <c r="Z51" i="4"/>
  <c r="AA51" i="4"/>
  <c r="AB51" i="4"/>
  <c r="AC51" i="4"/>
  <c r="AF51" i="4"/>
  <c r="AH51" i="4"/>
  <c r="AI51" i="4"/>
  <c r="AL51" i="4"/>
  <c r="AM51" i="4"/>
  <c r="AN51" i="4"/>
  <c r="AO51" i="4"/>
  <c r="AP51" i="4"/>
  <c r="AQ51" i="4"/>
  <c r="AR51" i="4"/>
  <c r="AS51" i="4"/>
  <c r="AT51" i="4"/>
  <c r="AV51" i="4"/>
  <c r="AW51" i="4"/>
  <c r="AX51" i="4"/>
  <c r="AY51" i="4"/>
  <c r="D52" i="4"/>
  <c r="J52" i="4"/>
  <c r="N52" i="4"/>
  <c r="Q52" i="4"/>
  <c r="T52" i="4"/>
  <c r="V52" i="4"/>
  <c r="X52" i="4"/>
  <c r="Z52" i="4"/>
  <c r="AA52" i="4"/>
  <c r="AB52" i="4"/>
  <c r="AC52" i="4"/>
  <c r="AF52" i="4"/>
  <c r="AH52" i="4"/>
  <c r="AI52" i="4"/>
  <c r="AL52" i="4"/>
  <c r="AM52" i="4"/>
  <c r="AN52" i="4"/>
  <c r="AO52" i="4"/>
  <c r="AP52" i="4"/>
  <c r="AQ52" i="4"/>
  <c r="AR52" i="4"/>
  <c r="AS52" i="4"/>
  <c r="AT52" i="4"/>
  <c r="AV52" i="4"/>
  <c r="AW52" i="4"/>
  <c r="AX52" i="4"/>
  <c r="AY52" i="4"/>
  <c r="D53" i="4"/>
  <c r="J53" i="4"/>
  <c r="N53" i="4"/>
  <c r="Q53" i="4"/>
  <c r="T53" i="4"/>
  <c r="V53" i="4"/>
  <c r="X53" i="4"/>
  <c r="Z53" i="4"/>
  <c r="AA53" i="4"/>
  <c r="AB53" i="4"/>
  <c r="AC53" i="4"/>
  <c r="AF53" i="4"/>
  <c r="AH53" i="4"/>
  <c r="AI53" i="4"/>
  <c r="AL53" i="4"/>
  <c r="AM53" i="4"/>
  <c r="AN53" i="4"/>
  <c r="AO53" i="4"/>
  <c r="AP53" i="4"/>
  <c r="AQ53" i="4"/>
  <c r="AR53" i="4"/>
  <c r="AS53" i="4"/>
  <c r="AT53" i="4"/>
  <c r="AV53" i="4"/>
  <c r="AW53" i="4"/>
  <c r="AX53" i="4"/>
  <c r="AY53" i="4"/>
  <c r="D54" i="4"/>
  <c r="J54" i="4"/>
  <c r="N54" i="4"/>
  <c r="Q54" i="4"/>
  <c r="T54" i="4"/>
  <c r="V54" i="4"/>
  <c r="X54" i="4"/>
  <c r="Z54" i="4"/>
  <c r="AA54" i="4"/>
  <c r="AB54" i="4"/>
  <c r="AC54" i="4"/>
  <c r="AF54" i="4"/>
  <c r="AH54" i="4"/>
  <c r="AI54" i="4"/>
  <c r="AL54" i="4"/>
  <c r="AM54" i="4"/>
  <c r="AN54" i="4"/>
  <c r="AO54" i="4"/>
  <c r="AP54" i="4"/>
  <c r="AQ54" i="4"/>
  <c r="AR54" i="4"/>
  <c r="AS54" i="4"/>
  <c r="AT54" i="4"/>
  <c r="AV54" i="4"/>
  <c r="AW54" i="4"/>
  <c r="AX54" i="4"/>
  <c r="AY54" i="4"/>
  <c r="D55" i="4"/>
  <c r="J55" i="4"/>
  <c r="N55" i="4"/>
  <c r="Q55" i="4"/>
  <c r="T55" i="4"/>
  <c r="V55" i="4"/>
  <c r="X55" i="4"/>
  <c r="Z55" i="4"/>
  <c r="AA55" i="4"/>
  <c r="AB55" i="4"/>
  <c r="AC55" i="4"/>
  <c r="AF55" i="4"/>
  <c r="AH55" i="4"/>
  <c r="AI55" i="4"/>
  <c r="AL55" i="4"/>
  <c r="AM55" i="4"/>
  <c r="AN55" i="4"/>
  <c r="AO55" i="4"/>
  <c r="AP55" i="4"/>
  <c r="AQ55" i="4"/>
  <c r="AR55" i="4"/>
  <c r="AS55" i="4"/>
  <c r="AT55" i="4"/>
  <c r="AV55" i="4"/>
  <c r="AW55" i="4"/>
  <c r="AX55" i="4"/>
  <c r="AY55" i="4"/>
  <c r="D56" i="4"/>
  <c r="J56" i="4"/>
  <c r="N56" i="4"/>
  <c r="Q56" i="4"/>
  <c r="T56" i="4"/>
  <c r="V56" i="4"/>
  <c r="X56" i="4"/>
  <c r="Z56" i="4"/>
  <c r="AA56" i="4"/>
  <c r="AB56" i="4"/>
  <c r="AC56" i="4"/>
  <c r="AF56" i="4"/>
  <c r="AH56" i="4"/>
  <c r="AI56" i="4"/>
  <c r="AL56" i="4"/>
  <c r="AM56" i="4"/>
  <c r="AN56" i="4"/>
  <c r="AO56" i="4"/>
  <c r="AP56" i="4"/>
  <c r="AQ56" i="4"/>
  <c r="AR56" i="4"/>
  <c r="AS56" i="4"/>
  <c r="AT56" i="4"/>
  <c r="AV56" i="4"/>
  <c r="AW56" i="4"/>
  <c r="AX56" i="4"/>
  <c r="AY56" i="4"/>
  <c r="D57" i="4"/>
  <c r="J57" i="4"/>
  <c r="N57" i="4"/>
  <c r="Q57" i="4"/>
  <c r="T57" i="4"/>
  <c r="V57" i="4"/>
  <c r="X57" i="4"/>
  <c r="Z57" i="4"/>
  <c r="AA57" i="4"/>
  <c r="AB57" i="4"/>
  <c r="AC57" i="4"/>
  <c r="AF57" i="4"/>
  <c r="AH57" i="4"/>
  <c r="AI57" i="4"/>
  <c r="AL57" i="4"/>
  <c r="AM57" i="4"/>
  <c r="AN57" i="4"/>
  <c r="AO57" i="4"/>
  <c r="AP57" i="4"/>
  <c r="AQ57" i="4"/>
  <c r="AR57" i="4"/>
  <c r="AS57" i="4"/>
  <c r="AT57" i="4"/>
  <c r="AV57" i="4"/>
  <c r="AW57" i="4"/>
  <c r="AX57" i="4"/>
  <c r="AY57" i="4"/>
  <c r="D58" i="4"/>
  <c r="J58" i="4"/>
  <c r="N58" i="4"/>
  <c r="Q58" i="4"/>
  <c r="T58" i="4"/>
  <c r="V58" i="4"/>
  <c r="X58" i="4"/>
  <c r="Z58" i="4"/>
  <c r="AA58" i="4"/>
  <c r="AB58" i="4"/>
  <c r="AC58" i="4"/>
  <c r="AF58" i="4"/>
  <c r="AH58" i="4"/>
  <c r="AI58" i="4"/>
  <c r="AL58" i="4"/>
  <c r="AM58" i="4"/>
  <c r="AN58" i="4"/>
  <c r="AO58" i="4"/>
  <c r="AP58" i="4"/>
  <c r="AQ58" i="4"/>
  <c r="AR58" i="4"/>
  <c r="AS58" i="4"/>
  <c r="AT58" i="4"/>
  <c r="AV58" i="4"/>
  <c r="AW58" i="4"/>
  <c r="AX58" i="4"/>
  <c r="AY58" i="4"/>
  <c r="D59" i="4"/>
  <c r="J59" i="4"/>
  <c r="N59" i="4"/>
  <c r="Q59" i="4"/>
  <c r="T59" i="4"/>
  <c r="V59" i="4"/>
  <c r="X59" i="4"/>
  <c r="Z59" i="4"/>
  <c r="AA59" i="4"/>
  <c r="AB59" i="4"/>
  <c r="AC59" i="4"/>
  <c r="AF59" i="4"/>
  <c r="AH59" i="4"/>
  <c r="AI59" i="4"/>
  <c r="AL59" i="4"/>
  <c r="AM59" i="4"/>
  <c r="AN59" i="4"/>
  <c r="AO59" i="4"/>
  <c r="AP59" i="4"/>
  <c r="AQ59" i="4"/>
  <c r="AR59" i="4"/>
  <c r="AS59" i="4"/>
  <c r="AT59" i="4"/>
  <c r="AV59" i="4"/>
  <c r="AW59" i="4"/>
  <c r="AX59" i="4"/>
  <c r="AY59" i="4"/>
  <c r="D60" i="4"/>
  <c r="J60" i="4"/>
  <c r="N60" i="4"/>
  <c r="Q60" i="4"/>
  <c r="T60" i="4"/>
  <c r="V60" i="4"/>
  <c r="X60" i="4"/>
  <c r="Z60" i="4"/>
  <c r="AA60" i="4"/>
  <c r="AB60" i="4"/>
  <c r="AC60" i="4"/>
  <c r="AF60" i="4"/>
  <c r="AH60" i="4"/>
  <c r="AI60" i="4"/>
  <c r="AL60" i="4"/>
  <c r="AM60" i="4"/>
  <c r="AN60" i="4"/>
  <c r="AO60" i="4"/>
  <c r="AP60" i="4"/>
  <c r="AQ60" i="4"/>
  <c r="AR60" i="4"/>
  <c r="AS60" i="4"/>
  <c r="AT60" i="4"/>
  <c r="AV60" i="4"/>
  <c r="AW60" i="4"/>
  <c r="AX60" i="4"/>
  <c r="AY60" i="4"/>
  <c r="D61" i="4"/>
  <c r="J61" i="4"/>
  <c r="N61" i="4"/>
  <c r="Q61" i="4"/>
  <c r="T61" i="4"/>
  <c r="V61" i="4"/>
  <c r="X61" i="4"/>
  <c r="Z61" i="4"/>
  <c r="AA61" i="4"/>
  <c r="AB61" i="4"/>
  <c r="AC61" i="4"/>
  <c r="AF61" i="4"/>
  <c r="AH61" i="4"/>
  <c r="AI61" i="4"/>
  <c r="AL61" i="4"/>
  <c r="AM61" i="4"/>
  <c r="AN61" i="4"/>
  <c r="AO61" i="4"/>
  <c r="AP61" i="4"/>
  <c r="AQ61" i="4"/>
  <c r="AR61" i="4"/>
  <c r="AS61" i="4"/>
  <c r="AT61" i="4"/>
  <c r="AV61" i="4"/>
  <c r="AW61" i="4"/>
  <c r="AX61" i="4"/>
  <c r="AY61" i="4"/>
  <c r="D62" i="4"/>
  <c r="J62" i="4"/>
  <c r="N62" i="4"/>
  <c r="Q62" i="4"/>
  <c r="T62" i="4"/>
  <c r="V62" i="4"/>
  <c r="X62" i="4"/>
  <c r="Z62" i="4"/>
  <c r="AA62" i="4"/>
  <c r="AB62" i="4"/>
  <c r="AC62" i="4"/>
  <c r="AF62" i="4"/>
  <c r="AH62" i="4"/>
  <c r="AI62" i="4"/>
  <c r="AL62" i="4"/>
  <c r="AM62" i="4"/>
  <c r="AN62" i="4"/>
  <c r="AO62" i="4"/>
  <c r="AP62" i="4"/>
  <c r="AQ62" i="4"/>
  <c r="AR62" i="4"/>
  <c r="AS62" i="4"/>
  <c r="AT62" i="4"/>
  <c r="AV62" i="4"/>
  <c r="AW62" i="4"/>
  <c r="AX62" i="4"/>
  <c r="AY62" i="4"/>
  <c r="D63" i="4"/>
  <c r="J63" i="4"/>
  <c r="N63" i="4"/>
  <c r="Q63" i="4"/>
  <c r="T63" i="4"/>
  <c r="V63" i="4"/>
  <c r="X63" i="4"/>
  <c r="Z63" i="4"/>
  <c r="AA63" i="4"/>
  <c r="AB63" i="4"/>
  <c r="AC63" i="4"/>
  <c r="AF63" i="4"/>
  <c r="AH63" i="4"/>
  <c r="AI63" i="4"/>
  <c r="AL63" i="4"/>
  <c r="AM63" i="4"/>
  <c r="AN63" i="4"/>
  <c r="AO63" i="4"/>
  <c r="AP63" i="4"/>
  <c r="AQ63" i="4"/>
  <c r="AR63" i="4"/>
  <c r="AS63" i="4"/>
  <c r="AT63" i="4"/>
  <c r="AV63" i="4"/>
  <c r="AW63" i="4"/>
  <c r="AX63" i="4"/>
  <c r="AY63" i="4"/>
  <c r="D64" i="4"/>
  <c r="J64" i="4"/>
  <c r="N64" i="4"/>
  <c r="Q64" i="4"/>
  <c r="T64" i="4"/>
  <c r="V64" i="4"/>
  <c r="X64" i="4"/>
  <c r="Z64" i="4"/>
  <c r="AA64" i="4"/>
  <c r="AB64" i="4"/>
  <c r="AC64" i="4"/>
  <c r="AF64" i="4"/>
  <c r="AH64" i="4"/>
  <c r="AI64" i="4"/>
  <c r="AL64" i="4"/>
  <c r="AM64" i="4"/>
  <c r="AN64" i="4"/>
  <c r="AO64" i="4"/>
  <c r="AP64" i="4"/>
  <c r="AQ64" i="4"/>
  <c r="AR64" i="4"/>
  <c r="AS64" i="4"/>
  <c r="AT64" i="4"/>
  <c r="AV64" i="4"/>
  <c r="AW64" i="4"/>
  <c r="AX64" i="4"/>
  <c r="AY64" i="4"/>
  <c r="D65" i="4"/>
  <c r="J65" i="4"/>
  <c r="N65" i="4"/>
  <c r="Q65" i="4"/>
  <c r="T65" i="4"/>
  <c r="V65" i="4"/>
  <c r="X65" i="4"/>
  <c r="Z65" i="4"/>
  <c r="AA65" i="4"/>
  <c r="AB65" i="4"/>
  <c r="AC65" i="4"/>
  <c r="AF65" i="4"/>
  <c r="AH65" i="4"/>
  <c r="AI65" i="4"/>
  <c r="AL65" i="4"/>
  <c r="AM65" i="4"/>
  <c r="AN65" i="4"/>
  <c r="AO65" i="4"/>
  <c r="AP65" i="4"/>
  <c r="AQ65" i="4"/>
  <c r="AR65" i="4"/>
  <c r="AS65" i="4"/>
  <c r="AT65" i="4"/>
  <c r="AV65" i="4"/>
  <c r="AW65" i="4"/>
  <c r="AX65" i="4"/>
  <c r="AY65" i="4"/>
  <c r="D66" i="4"/>
  <c r="J66" i="4"/>
  <c r="N66" i="4"/>
  <c r="Q66" i="4"/>
  <c r="T66" i="4"/>
  <c r="V66" i="4"/>
  <c r="X66" i="4"/>
  <c r="Z66" i="4"/>
  <c r="AA66" i="4"/>
  <c r="AB66" i="4"/>
  <c r="AC66" i="4"/>
  <c r="AF66" i="4"/>
  <c r="AH66" i="4"/>
  <c r="AI66" i="4"/>
  <c r="AL66" i="4"/>
  <c r="AM66" i="4"/>
  <c r="AN66" i="4"/>
  <c r="AO66" i="4"/>
  <c r="AP66" i="4"/>
  <c r="AQ66" i="4"/>
  <c r="AR66" i="4"/>
  <c r="AS66" i="4"/>
  <c r="AT66" i="4"/>
  <c r="AV66" i="4"/>
  <c r="AW66" i="4"/>
  <c r="AX66" i="4"/>
  <c r="AY66" i="4"/>
  <c r="D67" i="4"/>
  <c r="J67" i="4"/>
  <c r="N67" i="4"/>
  <c r="Q67" i="4"/>
  <c r="T67" i="4"/>
  <c r="V67" i="4"/>
  <c r="X67" i="4"/>
  <c r="Z67" i="4"/>
  <c r="AA67" i="4"/>
  <c r="AB67" i="4"/>
  <c r="AC67" i="4"/>
  <c r="AF67" i="4"/>
  <c r="AH67" i="4"/>
  <c r="AI67" i="4"/>
  <c r="AL67" i="4"/>
  <c r="AM67" i="4"/>
  <c r="AN67" i="4"/>
  <c r="AO67" i="4"/>
  <c r="AP67" i="4"/>
  <c r="AQ67" i="4"/>
  <c r="AR67" i="4"/>
  <c r="AS67" i="4"/>
  <c r="AT67" i="4"/>
  <c r="AV67" i="4"/>
  <c r="AW67" i="4"/>
  <c r="AX67" i="4"/>
  <c r="AY67" i="4"/>
  <c r="D68" i="4"/>
  <c r="J68" i="4"/>
  <c r="N68" i="4"/>
  <c r="Q68" i="4"/>
  <c r="T68" i="4"/>
  <c r="V68" i="4"/>
  <c r="X68" i="4"/>
  <c r="Z68" i="4"/>
  <c r="AA68" i="4"/>
  <c r="AB68" i="4"/>
  <c r="AC68" i="4"/>
  <c r="AF68" i="4"/>
  <c r="AH68" i="4"/>
  <c r="AI68" i="4"/>
  <c r="AL68" i="4"/>
  <c r="AM68" i="4"/>
  <c r="AN68" i="4"/>
  <c r="AO68" i="4"/>
  <c r="AP68" i="4"/>
  <c r="AQ68" i="4"/>
  <c r="AR68" i="4"/>
  <c r="AS68" i="4"/>
  <c r="AT68" i="4"/>
  <c r="AV68" i="4"/>
  <c r="AW68" i="4"/>
  <c r="AX68" i="4"/>
  <c r="AY68" i="4"/>
  <c r="D69" i="4"/>
  <c r="J69" i="4"/>
  <c r="N69" i="4"/>
  <c r="Q69" i="4"/>
  <c r="T69" i="4"/>
  <c r="V69" i="4"/>
  <c r="X69" i="4"/>
  <c r="Z69" i="4"/>
  <c r="AA69" i="4"/>
  <c r="AB69" i="4"/>
  <c r="AC69" i="4"/>
  <c r="AF69" i="4"/>
  <c r="AH69" i="4"/>
  <c r="AI69" i="4"/>
  <c r="AL69" i="4"/>
  <c r="AM69" i="4"/>
  <c r="AN69" i="4"/>
  <c r="AO69" i="4"/>
  <c r="AP69" i="4"/>
  <c r="AQ69" i="4"/>
  <c r="AR69" i="4"/>
  <c r="AS69" i="4"/>
  <c r="AT69" i="4"/>
  <c r="AV69" i="4"/>
  <c r="AW69" i="4"/>
  <c r="AX69" i="4"/>
  <c r="AY69" i="4"/>
  <c r="D70" i="4"/>
  <c r="J70" i="4"/>
  <c r="N70" i="4"/>
  <c r="Q70" i="4"/>
  <c r="T70" i="4"/>
  <c r="V70" i="4"/>
  <c r="X70" i="4"/>
  <c r="Z70" i="4"/>
  <c r="AA70" i="4"/>
  <c r="AB70" i="4"/>
  <c r="AC70" i="4"/>
  <c r="AF70" i="4"/>
  <c r="AH70" i="4"/>
  <c r="AI70" i="4"/>
  <c r="AL70" i="4"/>
  <c r="AM70" i="4"/>
  <c r="AN70" i="4"/>
  <c r="AO70" i="4"/>
  <c r="AP70" i="4"/>
  <c r="AQ70" i="4"/>
  <c r="AR70" i="4"/>
  <c r="AS70" i="4"/>
  <c r="AT70" i="4"/>
  <c r="AV70" i="4"/>
  <c r="AW70" i="4"/>
  <c r="AX70" i="4"/>
  <c r="AY70" i="4"/>
  <c r="D71" i="4"/>
  <c r="J71" i="4"/>
  <c r="N71" i="4"/>
  <c r="Q71" i="4"/>
  <c r="T71" i="4"/>
  <c r="V71" i="4"/>
  <c r="X71" i="4"/>
  <c r="Z71" i="4"/>
  <c r="AA71" i="4"/>
  <c r="AB71" i="4"/>
  <c r="AC71" i="4"/>
  <c r="AF71" i="4"/>
  <c r="AH71" i="4"/>
  <c r="AI71" i="4"/>
  <c r="AL71" i="4"/>
  <c r="AM71" i="4"/>
  <c r="AN71" i="4"/>
  <c r="AO71" i="4"/>
  <c r="AP71" i="4"/>
  <c r="AQ71" i="4"/>
  <c r="AR71" i="4"/>
  <c r="AS71" i="4"/>
  <c r="AT71" i="4"/>
  <c r="AV71" i="4"/>
  <c r="AW71" i="4"/>
  <c r="AX71" i="4"/>
  <c r="AY71" i="4"/>
  <c r="D72" i="4"/>
  <c r="J72" i="4"/>
  <c r="N72" i="4"/>
  <c r="Q72" i="4"/>
  <c r="T72" i="4"/>
  <c r="V72" i="4"/>
  <c r="X72" i="4"/>
  <c r="Z72" i="4"/>
  <c r="AA72" i="4"/>
  <c r="AB72" i="4"/>
  <c r="AC72" i="4"/>
  <c r="AF72" i="4"/>
  <c r="AH72" i="4"/>
  <c r="AI72" i="4"/>
  <c r="AL72" i="4"/>
  <c r="AM72" i="4"/>
  <c r="AN72" i="4"/>
  <c r="AO72" i="4"/>
  <c r="AP72" i="4"/>
  <c r="AQ72" i="4"/>
  <c r="AR72" i="4"/>
  <c r="AS72" i="4"/>
  <c r="AT72" i="4"/>
  <c r="AV72" i="4"/>
  <c r="AW72" i="4"/>
  <c r="AX72" i="4"/>
  <c r="AY72" i="4"/>
  <c r="D73" i="4"/>
  <c r="J73" i="4"/>
  <c r="N73" i="4"/>
  <c r="Q73" i="4"/>
  <c r="T73" i="4"/>
  <c r="V73" i="4"/>
  <c r="X73" i="4"/>
  <c r="Z73" i="4"/>
  <c r="AA73" i="4"/>
  <c r="AB73" i="4"/>
  <c r="AC73" i="4"/>
  <c r="AF73" i="4"/>
  <c r="AH73" i="4"/>
  <c r="AI73" i="4"/>
  <c r="AL73" i="4"/>
  <c r="AM73" i="4"/>
  <c r="AN73" i="4"/>
  <c r="AO73" i="4"/>
  <c r="AP73" i="4"/>
  <c r="AQ73" i="4"/>
  <c r="AR73" i="4"/>
  <c r="AS73" i="4"/>
  <c r="AT73" i="4"/>
  <c r="AV73" i="4"/>
  <c r="AW73" i="4"/>
  <c r="AX73" i="4"/>
  <c r="AY73" i="4"/>
  <c r="D74" i="4"/>
  <c r="J74" i="4"/>
  <c r="N74" i="4"/>
  <c r="Q74" i="4"/>
  <c r="T74" i="4"/>
  <c r="V74" i="4"/>
  <c r="X74" i="4"/>
  <c r="Z74" i="4"/>
  <c r="AA74" i="4"/>
  <c r="AB74" i="4"/>
  <c r="AC74" i="4"/>
  <c r="AF74" i="4"/>
  <c r="AH74" i="4"/>
  <c r="AI74" i="4"/>
  <c r="AL74" i="4"/>
  <c r="AM74" i="4"/>
  <c r="AN74" i="4"/>
  <c r="AO74" i="4"/>
  <c r="AP74" i="4"/>
  <c r="AQ74" i="4"/>
  <c r="AR74" i="4"/>
  <c r="AS74" i="4"/>
  <c r="AT74" i="4"/>
  <c r="AV74" i="4"/>
  <c r="AW74" i="4"/>
  <c r="AX74" i="4"/>
  <c r="AY74" i="4"/>
  <c r="D75" i="4"/>
  <c r="J75" i="4"/>
  <c r="N75" i="4"/>
  <c r="Q75" i="4"/>
  <c r="T75" i="4"/>
  <c r="V75" i="4"/>
  <c r="X75" i="4"/>
  <c r="Z75" i="4"/>
  <c r="AA75" i="4"/>
  <c r="AB75" i="4"/>
  <c r="AC75" i="4"/>
  <c r="AF75" i="4"/>
  <c r="AH75" i="4"/>
  <c r="AI75" i="4"/>
  <c r="AL75" i="4"/>
  <c r="AM75" i="4"/>
  <c r="AN75" i="4"/>
  <c r="AO75" i="4"/>
  <c r="AP75" i="4"/>
  <c r="AQ75" i="4"/>
  <c r="AR75" i="4"/>
  <c r="AS75" i="4"/>
  <c r="AT75" i="4"/>
  <c r="AV75" i="4"/>
  <c r="AW75" i="4"/>
  <c r="AX75" i="4"/>
  <c r="AY75" i="4"/>
  <c r="D76" i="4"/>
  <c r="J76" i="4"/>
  <c r="N76" i="4"/>
  <c r="Q76" i="4"/>
  <c r="T76" i="4"/>
  <c r="V76" i="4"/>
  <c r="X76" i="4"/>
  <c r="Z76" i="4"/>
  <c r="AA76" i="4"/>
  <c r="AB76" i="4"/>
  <c r="AC76" i="4"/>
  <c r="AF76" i="4"/>
  <c r="AH76" i="4"/>
  <c r="AI76" i="4"/>
  <c r="AL76" i="4"/>
  <c r="AM76" i="4"/>
  <c r="AN76" i="4"/>
  <c r="AO76" i="4"/>
  <c r="AP76" i="4"/>
  <c r="AQ76" i="4"/>
  <c r="AR76" i="4"/>
  <c r="AS76" i="4"/>
  <c r="AT76" i="4"/>
  <c r="AV76" i="4"/>
  <c r="AW76" i="4"/>
  <c r="AX76" i="4"/>
  <c r="AY76" i="4"/>
  <c r="D77" i="4"/>
  <c r="J77" i="4"/>
  <c r="N77" i="4"/>
  <c r="Q77" i="4"/>
  <c r="T77" i="4"/>
  <c r="V77" i="4"/>
  <c r="X77" i="4"/>
  <c r="Z77" i="4"/>
  <c r="AA77" i="4"/>
  <c r="AB77" i="4"/>
  <c r="AC77" i="4"/>
  <c r="AF77" i="4"/>
  <c r="AH77" i="4"/>
  <c r="AI77" i="4"/>
  <c r="AL77" i="4"/>
  <c r="AM77" i="4"/>
  <c r="AN77" i="4"/>
  <c r="AO77" i="4"/>
  <c r="AP77" i="4"/>
  <c r="AQ77" i="4"/>
  <c r="AR77" i="4"/>
  <c r="AS77" i="4"/>
  <c r="AT77" i="4"/>
  <c r="AV77" i="4"/>
  <c r="AW77" i="4"/>
  <c r="AX77" i="4"/>
  <c r="AY77" i="4"/>
  <c r="D78" i="4"/>
  <c r="J78" i="4"/>
  <c r="N78" i="4"/>
  <c r="Q78" i="4"/>
  <c r="T78" i="4"/>
  <c r="V78" i="4"/>
  <c r="X78" i="4"/>
  <c r="Z78" i="4"/>
  <c r="AA78" i="4"/>
  <c r="AB78" i="4"/>
  <c r="AC78" i="4"/>
  <c r="AF78" i="4"/>
  <c r="AH78" i="4"/>
  <c r="AI78" i="4"/>
  <c r="AL78" i="4"/>
  <c r="AM78" i="4"/>
  <c r="AN78" i="4"/>
  <c r="AO78" i="4"/>
  <c r="AP78" i="4"/>
  <c r="AQ78" i="4"/>
  <c r="AR78" i="4"/>
  <c r="AS78" i="4"/>
  <c r="AT78" i="4"/>
  <c r="AV78" i="4"/>
  <c r="AW78" i="4"/>
  <c r="AX78" i="4"/>
  <c r="AY78" i="4"/>
  <c r="D79" i="4"/>
  <c r="J79" i="4"/>
  <c r="N79" i="4"/>
  <c r="Q79" i="4"/>
  <c r="T79" i="4"/>
  <c r="V79" i="4"/>
  <c r="X79" i="4"/>
  <c r="Z79" i="4"/>
  <c r="AA79" i="4"/>
  <c r="AB79" i="4"/>
  <c r="AC79" i="4"/>
  <c r="AF79" i="4"/>
  <c r="AH79" i="4"/>
  <c r="AI79" i="4"/>
  <c r="AL79" i="4"/>
  <c r="AM79" i="4"/>
  <c r="AN79" i="4"/>
  <c r="AO79" i="4"/>
  <c r="AP79" i="4"/>
  <c r="AQ79" i="4"/>
  <c r="AR79" i="4"/>
  <c r="AS79" i="4"/>
  <c r="AT79" i="4"/>
  <c r="AV79" i="4"/>
  <c r="AW79" i="4"/>
  <c r="AX79" i="4"/>
  <c r="AY79" i="4"/>
  <c r="D80" i="4"/>
  <c r="J80" i="4"/>
  <c r="N80" i="4"/>
  <c r="Q80" i="4"/>
  <c r="T80" i="4"/>
  <c r="V80" i="4"/>
  <c r="X80" i="4"/>
  <c r="Z80" i="4"/>
  <c r="AA80" i="4"/>
  <c r="AB80" i="4"/>
  <c r="AC80" i="4"/>
  <c r="AF80" i="4"/>
  <c r="AH80" i="4"/>
  <c r="AI80" i="4"/>
  <c r="AL80" i="4"/>
  <c r="AM80" i="4"/>
  <c r="AN80" i="4"/>
  <c r="AO80" i="4"/>
  <c r="AP80" i="4"/>
  <c r="AQ80" i="4"/>
  <c r="AR80" i="4"/>
  <c r="AS80" i="4"/>
  <c r="AT80" i="4"/>
  <c r="AV80" i="4"/>
  <c r="AW80" i="4"/>
  <c r="AX80" i="4"/>
  <c r="AY80" i="4"/>
  <c r="D81" i="4"/>
  <c r="J81" i="4"/>
  <c r="N81" i="4"/>
  <c r="Q81" i="4"/>
  <c r="T81" i="4"/>
  <c r="V81" i="4"/>
  <c r="X81" i="4"/>
  <c r="Z81" i="4"/>
  <c r="AA81" i="4"/>
  <c r="AB81" i="4"/>
  <c r="AC81" i="4"/>
  <c r="AF81" i="4"/>
  <c r="AH81" i="4"/>
  <c r="AI81" i="4"/>
  <c r="AL81" i="4"/>
  <c r="AM81" i="4"/>
  <c r="AN81" i="4"/>
  <c r="AO81" i="4"/>
  <c r="AP81" i="4"/>
  <c r="AQ81" i="4"/>
  <c r="AR81" i="4"/>
  <c r="AS81" i="4"/>
  <c r="AT81" i="4"/>
  <c r="AV81" i="4"/>
  <c r="AW81" i="4"/>
  <c r="AX81" i="4"/>
  <c r="AY81" i="4"/>
  <c r="D82" i="4"/>
  <c r="J82" i="4"/>
  <c r="N82" i="4"/>
  <c r="Q82" i="4"/>
  <c r="T82" i="4"/>
  <c r="V82" i="4"/>
  <c r="X82" i="4"/>
  <c r="Z82" i="4"/>
  <c r="AA82" i="4"/>
  <c r="AB82" i="4"/>
  <c r="AC82" i="4"/>
  <c r="AF82" i="4"/>
  <c r="AH82" i="4"/>
  <c r="AI82" i="4"/>
  <c r="AL82" i="4"/>
  <c r="AM82" i="4"/>
  <c r="AN82" i="4"/>
  <c r="AO82" i="4"/>
  <c r="AP82" i="4"/>
  <c r="AQ82" i="4"/>
  <c r="AR82" i="4"/>
  <c r="AS82" i="4"/>
  <c r="AT82" i="4"/>
  <c r="AV82" i="4"/>
  <c r="AW82" i="4"/>
  <c r="AX82" i="4"/>
  <c r="AY82" i="4"/>
  <c r="D83" i="4"/>
  <c r="J83" i="4"/>
  <c r="N83" i="4"/>
  <c r="Q83" i="4"/>
  <c r="T83" i="4"/>
  <c r="V83" i="4"/>
  <c r="X83" i="4"/>
  <c r="Z83" i="4"/>
  <c r="AA83" i="4"/>
  <c r="AB83" i="4"/>
  <c r="AC83" i="4"/>
  <c r="AF83" i="4"/>
  <c r="AH83" i="4"/>
  <c r="AI83" i="4"/>
  <c r="AL83" i="4"/>
  <c r="AM83" i="4"/>
  <c r="AN83" i="4"/>
  <c r="AO83" i="4"/>
  <c r="AP83" i="4"/>
  <c r="AQ83" i="4"/>
  <c r="AR83" i="4"/>
  <c r="AS83" i="4"/>
  <c r="AT83" i="4"/>
  <c r="AV83" i="4"/>
  <c r="AW83" i="4"/>
  <c r="AX83" i="4"/>
  <c r="AY83" i="4"/>
  <c r="D84" i="4"/>
  <c r="J84" i="4"/>
  <c r="N84" i="4"/>
  <c r="Q84" i="4"/>
  <c r="T84" i="4"/>
  <c r="V84" i="4"/>
  <c r="X84" i="4"/>
  <c r="Z84" i="4"/>
  <c r="AA84" i="4"/>
  <c r="AB84" i="4"/>
  <c r="AC84" i="4"/>
  <c r="AF84" i="4"/>
  <c r="AH84" i="4"/>
  <c r="AI84" i="4"/>
  <c r="AL84" i="4"/>
  <c r="AM84" i="4"/>
  <c r="AN84" i="4"/>
  <c r="AO84" i="4"/>
  <c r="AP84" i="4"/>
  <c r="AQ84" i="4"/>
  <c r="AR84" i="4"/>
  <c r="AS84" i="4"/>
  <c r="AT84" i="4"/>
  <c r="AV84" i="4"/>
  <c r="AW84" i="4"/>
  <c r="AX84" i="4"/>
  <c r="AY84" i="4"/>
  <c r="D85" i="4"/>
  <c r="J85" i="4"/>
  <c r="N85" i="4"/>
  <c r="Q85" i="4"/>
  <c r="T85" i="4"/>
  <c r="V85" i="4"/>
  <c r="X85" i="4"/>
  <c r="Z85" i="4"/>
  <c r="AA85" i="4"/>
  <c r="AB85" i="4"/>
  <c r="AC85" i="4"/>
  <c r="AF85" i="4"/>
  <c r="AH85" i="4"/>
  <c r="AI85" i="4"/>
  <c r="AL85" i="4"/>
  <c r="AM85" i="4"/>
  <c r="AN85" i="4"/>
  <c r="AO85" i="4"/>
  <c r="AP85" i="4"/>
  <c r="AQ85" i="4"/>
  <c r="AR85" i="4"/>
  <c r="AS85" i="4"/>
  <c r="AT85" i="4"/>
  <c r="AV85" i="4"/>
  <c r="AW85" i="4"/>
  <c r="AX85" i="4"/>
  <c r="AY85" i="4"/>
  <c r="D86" i="4"/>
  <c r="J86" i="4"/>
  <c r="N86" i="4"/>
  <c r="Q86" i="4"/>
  <c r="T86" i="4"/>
  <c r="V86" i="4"/>
  <c r="X86" i="4"/>
  <c r="Z86" i="4"/>
  <c r="AA86" i="4"/>
  <c r="AB86" i="4"/>
  <c r="AC86" i="4"/>
  <c r="AF86" i="4"/>
  <c r="AH86" i="4"/>
  <c r="AI86" i="4"/>
  <c r="AL86" i="4"/>
  <c r="AM86" i="4"/>
  <c r="AN86" i="4"/>
  <c r="AO86" i="4"/>
  <c r="AP86" i="4"/>
  <c r="AQ86" i="4"/>
  <c r="AR86" i="4"/>
  <c r="AS86" i="4"/>
  <c r="AT86" i="4"/>
  <c r="AV86" i="4"/>
  <c r="AW86" i="4"/>
  <c r="AX86" i="4"/>
  <c r="AY86" i="4"/>
  <c r="D87" i="4"/>
  <c r="J87" i="4"/>
  <c r="N87" i="4"/>
  <c r="Q87" i="4"/>
  <c r="T87" i="4"/>
  <c r="V87" i="4"/>
  <c r="X87" i="4"/>
  <c r="Z87" i="4"/>
  <c r="AA87" i="4"/>
  <c r="AB87" i="4"/>
  <c r="AC87" i="4"/>
  <c r="AF87" i="4"/>
  <c r="AH87" i="4"/>
  <c r="AI87" i="4"/>
  <c r="AL87" i="4"/>
  <c r="AM87" i="4"/>
  <c r="AN87" i="4"/>
  <c r="AO87" i="4"/>
  <c r="AP87" i="4"/>
  <c r="AQ87" i="4"/>
  <c r="AR87" i="4"/>
  <c r="AS87" i="4"/>
  <c r="AT87" i="4"/>
  <c r="AV87" i="4"/>
  <c r="AW87" i="4"/>
  <c r="AX87" i="4"/>
  <c r="AY87" i="4"/>
  <c r="D88" i="4"/>
  <c r="J88" i="4"/>
  <c r="N88" i="4"/>
  <c r="Q88" i="4"/>
  <c r="T88" i="4"/>
  <c r="V88" i="4"/>
  <c r="X88" i="4"/>
  <c r="Z88" i="4"/>
  <c r="AA88" i="4"/>
  <c r="AB88" i="4"/>
  <c r="AC88" i="4"/>
  <c r="AF88" i="4"/>
  <c r="AH88" i="4"/>
  <c r="AI88" i="4"/>
  <c r="AL88" i="4"/>
  <c r="AM88" i="4"/>
  <c r="AN88" i="4"/>
  <c r="AO88" i="4"/>
  <c r="AP88" i="4"/>
  <c r="AQ88" i="4"/>
  <c r="AR88" i="4"/>
  <c r="AS88" i="4"/>
  <c r="AT88" i="4"/>
  <c r="AV88" i="4"/>
  <c r="AW88" i="4"/>
  <c r="AX88" i="4"/>
  <c r="AY88" i="4"/>
  <c r="D89" i="4"/>
  <c r="J89" i="4"/>
  <c r="N89" i="4"/>
  <c r="Q89" i="4"/>
  <c r="T89" i="4"/>
  <c r="V89" i="4"/>
  <c r="X89" i="4"/>
  <c r="Z89" i="4"/>
  <c r="AA89" i="4"/>
  <c r="AB89" i="4"/>
  <c r="AC89" i="4"/>
  <c r="AF89" i="4"/>
  <c r="AH89" i="4"/>
  <c r="AI89" i="4"/>
  <c r="AL89" i="4"/>
  <c r="AM89" i="4"/>
  <c r="AN89" i="4"/>
  <c r="AO89" i="4"/>
  <c r="AP89" i="4"/>
  <c r="AQ89" i="4"/>
  <c r="AR89" i="4"/>
  <c r="AS89" i="4"/>
  <c r="AT89" i="4"/>
  <c r="AV89" i="4"/>
  <c r="AW89" i="4"/>
  <c r="AX89" i="4"/>
  <c r="AY89" i="4"/>
  <c r="D90" i="4"/>
  <c r="J90" i="4"/>
  <c r="N90" i="4"/>
  <c r="Q90" i="4"/>
  <c r="T90" i="4"/>
  <c r="V90" i="4"/>
  <c r="X90" i="4"/>
  <c r="Z90" i="4"/>
  <c r="AA90" i="4"/>
  <c r="AB90" i="4"/>
  <c r="AC90" i="4"/>
  <c r="AF90" i="4"/>
  <c r="AH90" i="4"/>
  <c r="AI90" i="4"/>
  <c r="AL90" i="4"/>
  <c r="AM90" i="4"/>
  <c r="AN90" i="4"/>
  <c r="AO90" i="4"/>
  <c r="AP90" i="4"/>
  <c r="AQ90" i="4"/>
  <c r="AR90" i="4"/>
  <c r="AS90" i="4"/>
  <c r="AT90" i="4"/>
  <c r="AV90" i="4"/>
  <c r="AW90" i="4"/>
  <c r="AX90" i="4"/>
  <c r="AY90" i="4"/>
  <c r="D91" i="4"/>
  <c r="J91" i="4"/>
  <c r="N91" i="4"/>
  <c r="Q91" i="4"/>
  <c r="T91" i="4"/>
  <c r="V91" i="4"/>
  <c r="X91" i="4"/>
  <c r="Z91" i="4"/>
  <c r="AA91" i="4"/>
  <c r="AB91" i="4"/>
  <c r="AC91" i="4"/>
  <c r="AF91" i="4"/>
  <c r="AH91" i="4"/>
  <c r="AI91" i="4"/>
  <c r="AL91" i="4"/>
  <c r="AM91" i="4"/>
  <c r="AN91" i="4"/>
  <c r="AO91" i="4"/>
  <c r="AP91" i="4"/>
  <c r="AQ91" i="4"/>
  <c r="AR91" i="4"/>
  <c r="AS91" i="4"/>
  <c r="AT91" i="4"/>
  <c r="AV91" i="4"/>
  <c r="AW91" i="4"/>
  <c r="AX91" i="4"/>
  <c r="AY91" i="4"/>
  <c r="D92" i="4"/>
  <c r="J92" i="4"/>
  <c r="N92" i="4"/>
  <c r="Q92" i="4"/>
  <c r="T92" i="4"/>
  <c r="V92" i="4"/>
  <c r="X92" i="4"/>
  <c r="Z92" i="4"/>
  <c r="AA92" i="4"/>
  <c r="AB92" i="4"/>
  <c r="AC92" i="4"/>
  <c r="AF92" i="4"/>
  <c r="AH92" i="4"/>
  <c r="AI92" i="4"/>
  <c r="AL92" i="4"/>
  <c r="AM92" i="4"/>
  <c r="AN92" i="4"/>
  <c r="AO92" i="4"/>
  <c r="AP92" i="4"/>
  <c r="AQ92" i="4"/>
  <c r="AR92" i="4"/>
  <c r="AS92" i="4"/>
  <c r="AT92" i="4"/>
  <c r="AV92" i="4"/>
  <c r="AW92" i="4"/>
  <c r="AX92" i="4"/>
  <c r="AY92" i="4"/>
  <c r="D93" i="4"/>
  <c r="J93" i="4"/>
  <c r="N93" i="4"/>
  <c r="Q93" i="4"/>
  <c r="T93" i="4"/>
  <c r="V93" i="4"/>
  <c r="X93" i="4"/>
  <c r="Z93" i="4"/>
  <c r="AA93" i="4"/>
  <c r="AB93" i="4"/>
  <c r="AC93" i="4"/>
  <c r="AF93" i="4"/>
  <c r="AH93" i="4"/>
  <c r="AI93" i="4"/>
  <c r="AL93" i="4"/>
  <c r="AM93" i="4"/>
  <c r="AN93" i="4"/>
  <c r="AO93" i="4"/>
  <c r="AP93" i="4"/>
  <c r="AQ93" i="4"/>
  <c r="AR93" i="4"/>
  <c r="AS93" i="4"/>
  <c r="AT93" i="4"/>
  <c r="AV93" i="4"/>
  <c r="AW93" i="4"/>
  <c r="AX93" i="4"/>
  <c r="AY93" i="4"/>
  <c r="D94" i="4"/>
  <c r="J94" i="4"/>
  <c r="N94" i="4"/>
  <c r="Q94" i="4"/>
  <c r="T94" i="4"/>
  <c r="V94" i="4"/>
  <c r="X94" i="4"/>
  <c r="Z94" i="4"/>
  <c r="AA94" i="4"/>
  <c r="AB94" i="4"/>
  <c r="AC94" i="4"/>
  <c r="AF94" i="4"/>
  <c r="AH94" i="4"/>
  <c r="AI94" i="4"/>
  <c r="AL94" i="4"/>
  <c r="AM94" i="4"/>
  <c r="AN94" i="4"/>
  <c r="AO94" i="4"/>
  <c r="AP94" i="4"/>
  <c r="AQ94" i="4"/>
  <c r="AR94" i="4"/>
  <c r="AS94" i="4"/>
  <c r="AT94" i="4"/>
  <c r="AV94" i="4"/>
  <c r="AW94" i="4"/>
  <c r="AX94" i="4"/>
  <c r="AY94" i="4"/>
  <c r="D95" i="4"/>
  <c r="J95" i="4"/>
  <c r="N95" i="4"/>
  <c r="Q95" i="4"/>
  <c r="T95" i="4"/>
  <c r="V95" i="4"/>
  <c r="X95" i="4"/>
  <c r="Z95" i="4"/>
  <c r="AA95" i="4"/>
  <c r="AB95" i="4"/>
  <c r="AC95" i="4"/>
  <c r="AF95" i="4"/>
  <c r="AH95" i="4"/>
  <c r="AI95" i="4"/>
  <c r="AL95" i="4"/>
  <c r="AM95" i="4"/>
  <c r="AN95" i="4"/>
  <c r="AO95" i="4"/>
  <c r="AP95" i="4"/>
  <c r="AQ95" i="4"/>
  <c r="AR95" i="4"/>
  <c r="AS95" i="4"/>
  <c r="AT95" i="4"/>
  <c r="AV95" i="4"/>
  <c r="AW95" i="4"/>
  <c r="AX95" i="4"/>
  <c r="AY95" i="4"/>
  <c r="D96" i="4"/>
  <c r="J96" i="4"/>
  <c r="N96" i="4"/>
  <c r="Q96" i="4"/>
  <c r="T96" i="4"/>
  <c r="V96" i="4"/>
  <c r="X96" i="4"/>
  <c r="Z96" i="4"/>
  <c r="AA96" i="4"/>
  <c r="AB96" i="4"/>
  <c r="AC96" i="4"/>
  <c r="AF96" i="4"/>
  <c r="AH96" i="4"/>
  <c r="AI96" i="4"/>
  <c r="AL96" i="4"/>
  <c r="AM96" i="4"/>
  <c r="AN96" i="4"/>
  <c r="AO96" i="4"/>
  <c r="AP96" i="4"/>
  <c r="AQ96" i="4"/>
  <c r="AR96" i="4"/>
  <c r="AS96" i="4"/>
  <c r="AT96" i="4"/>
  <c r="AV96" i="4"/>
  <c r="AW96" i="4"/>
  <c r="AX96" i="4"/>
  <c r="AY96" i="4"/>
  <c r="D97" i="4"/>
  <c r="J97" i="4"/>
  <c r="N97" i="4"/>
  <c r="Q97" i="4"/>
  <c r="T97" i="4"/>
  <c r="V97" i="4"/>
  <c r="X97" i="4"/>
  <c r="Z97" i="4"/>
  <c r="AA97" i="4"/>
  <c r="AB97" i="4"/>
  <c r="AC97" i="4"/>
  <c r="AF97" i="4"/>
  <c r="AH97" i="4"/>
  <c r="AI97" i="4"/>
  <c r="AL97" i="4"/>
  <c r="AM97" i="4"/>
  <c r="AN97" i="4"/>
  <c r="AO97" i="4"/>
  <c r="AP97" i="4"/>
  <c r="AQ97" i="4"/>
  <c r="AR97" i="4"/>
  <c r="AS97" i="4"/>
  <c r="AT97" i="4"/>
  <c r="AV97" i="4"/>
  <c r="AW97" i="4"/>
  <c r="AX97" i="4"/>
  <c r="AY97" i="4"/>
  <c r="D98" i="4"/>
  <c r="J98" i="4"/>
  <c r="N98" i="4"/>
  <c r="Q98" i="4"/>
  <c r="T98" i="4"/>
  <c r="V98" i="4"/>
  <c r="X98" i="4"/>
  <c r="Z98" i="4"/>
  <c r="AA98" i="4"/>
  <c r="AB98" i="4"/>
  <c r="AC98" i="4"/>
  <c r="AF98" i="4"/>
  <c r="AH98" i="4"/>
  <c r="AI98" i="4"/>
  <c r="AL98" i="4"/>
  <c r="AM98" i="4"/>
  <c r="AN98" i="4"/>
  <c r="AO98" i="4"/>
  <c r="AP98" i="4"/>
  <c r="AQ98" i="4"/>
  <c r="AR98" i="4"/>
  <c r="AS98" i="4"/>
  <c r="AT98" i="4"/>
  <c r="AV98" i="4"/>
  <c r="AW98" i="4"/>
  <c r="AX98" i="4"/>
  <c r="AY98" i="4"/>
  <c r="D99" i="4"/>
  <c r="J99" i="4"/>
  <c r="N99" i="4"/>
  <c r="Q99" i="4"/>
  <c r="T99" i="4"/>
  <c r="V99" i="4"/>
  <c r="X99" i="4"/>
  <c r="Z99" i="4"/>
  <c r="AA99" i="4"/>
  <c r="AB99" i="4"/>
  <c r="AC99" i="4"/>
  <c r="AF99" i="4"/>
  <c r="AH99" i="4"/>
  <c r="AI99" i="4"/>
  <c r="AL99" i="4"/>
  <c r="AM99" i="4"/>
  <c r="AN99" i="4"/>
  <c r="AO99" i="4"/>
  <c r="AP99" i="4"/>
  <c r="AQ99" i="4"/>
  <c r="AR99" i="4"/>
  <c r="AS99" i="4"/>
  <c r="AT99" i="4"/>
  <c r="AV99" i="4"/>
  <c r="AW99" i="4"/>
  <c r="AX99" i="4"/>
  <c r="AY99" i="4"/>
  <c r="D100" i="4"/>
  <c r="J100" i="4"/>
  <c r="N100" i="4"/>
  <c r="Q100" i="4"/>
  <c r="T100" i="4"/>
  <c r="V100" i="4"/>
  <c r="X100" i="4"/>
  <c r="Z100" i="4"/>
  <c r="AA100" i="4"/>
  <c r="AB100" i="4"/>
  <c r="AC100" i="4"/>
  <c r="AF100" i="4"/>
  <c r="AH100" i="4"/>
  <c r="AI100" i="4"/>
  <c r="AL100" i="4"/>
  <c r="AM100" i="4"/>
  <c r="AN100" i="4"/>
  <c r="AO100" i="4"/>
  <c r="AP100" i="4"/>
  <c r="AQ100" i="4"/>
  <c r="AR100" i="4"/>
  <c r="AS100" i="4"/>
  <c r="AT100" i="4"/>
  <c r="AV100" i="4"/>
  <c r="AW100" i="4"/>
  <c r="AX100" i="4"/>
  <c r="AY100" i="4"/>
  <c r="D11" i="3"/>
  <c r="J11" i="3"/>
  <c r="L11" i="3"/>
  <c r="O11" i="3"/>
  <c r="Q11" i="3"/>
  <c r="S11" i="3"/>
  <c r="U11" i="3"/>
  <c r="X11" i="3"/>
  <c r="Z11" i="3"/>
  <c r="Y2" i="3" s="1"/>
  <c r="AB11" i="3"/>
  <c r="AD11" i="3"/>
  <c r="AF11" i="3"/>
  <c r="AG11" i="3"/>
  <c r="AJ11" i="3"/>
  <c r="AK11" i="3"/>
  <c r="AL11" i="3"/>
  <c r="AM11" i="3"/>
  <c r="AN11" i="3"/>
  <c r="AO11" i="3"/>
  <c r="AP11" i="3"/>
  <c r="AQ11" i="3"/>
  <c r="AR11" i="3"/>
  <c r="AT11" i="3"/>
  <c r="AU11" i="3"/>
  <c r="AV11" i="3"/>
  <c r="AW11" i="3"/>
  <c r="D12" i="3"/>
  <c r="J12" i="3"/>
  <c r="L12" i="3"/>
  <c r="O12" i="3"/>
  <c r="Q12" i="3"/>
  <c r="S12" i="3"/>
  <c r="U12" i="3"/>
  <c r="X12" i="3"/>
  <c r="Z12" i="3"/>
  <c r="AB12" i="3"/>
  <c r="AD12" i="3"/>
  <c r="AF12" i="3"/>
  <c r="AG12" i="3"/>
  <c r="AJ12" i="3"/>
  <c r="AK12" i="3"/>
  <c r="AL12" i="3"/>
  <c r="AM12" i="3"/>
  <c r="AN12" i="3"/>
  <c r="AO12" i="3"/>
  <c r="AP12" i="3"/>
  <c r="AQ12" i="3"/>
  <c r="AR12" i="3"/>
  <c r="AT12" i="3"/>
  <c r="AU12" i="3"/>
  <c r="AV12" i="3"/>
  <c r="AW12" i="3"/>
  <c r="D13" i="3"/>
  <c r="J13" i="3"/>
  <c r="L13" i="3"/>
  <c r="O13" i="3"/>
  <c r="Q13" i="3"/>
  <c r="S13" i="3"/>
  <c r="U13" i="3"/>
  <c r="X13" i="3"/>
  <c r="Z13" i="3"/>
  <c r="AB13" i="3"/>
  <c r="AD13" i="3"/>
  <c r="AF13" i="3"/>
  <c r="AG13" i="3"/>
  <c r="AJ13" i="3"/>
  <c r="AK13" i="3"/>
  <c r="AL13" i="3"/>
  <c r="AM13" i="3"/>
  <c r="AN13" i="3"/>
  <c r="AO13" i="3"/>
  <c r="AP13" i="3"/>
  <c r="AQ13" i="3"/>
  <c r="AR13" i="3"/>
  <c r="AT13" i="3"/>
  <c r="AU13" i="3"/>
  <c r="AV13" i="3"/>
  <c r="AW13" i="3"/>
  <c r="D14" i="3"/>
  <c r="J14" i="3"/>
  <c r="L14" i="3"/>
  <c r="O14" i="3"/>
  <c r="Q14" i="3"/>
  <c r="S14" i="3"/>
  <c r="U14" i="3"/>
  <c r="X14" i="3"/>
  <c r="Z14" i="3"/>
  <c r="AB14" i="3"/>
  <c r="AD14" i="3"/>
  <c r="AF14" i="3"/>
  <c r="AG14" i="3"/>
  <c r="AJ14" i="3"/>
  <c r="AK14" i="3"/>
  <c r="AL14" i="3"/>
  <c r="AM14" i="3"/>
  <c r="AN14" i="3"/>
  <c r="AO14" i="3"/>
  <c r="AP14" i="3"/>
  <c r="AQ14" i="3"/>
  <c r="AR14" i="3"/>
  <c r="AT14" i="3"/>
  <c r="AU14" i="3"/>
  <c r="AV14" i="3"/>
  <c r="AW14" i="3"/>
  <c r="D15" i="3"/>
  <c r="J15" i="3"/>
  <c r="L15" i="3"/>
  <c r="O15" i="3"/>
  <c r="Q15" i="3"/>
  <c r="S15" i="3"/>
  <c r="U15" i="3"/>
  <c r="X15" i="3"/>
  <c r="Z15" i="3"/>
  <c r="AB15" i="3"/>
  <c r="AD15" i="3"/>
  <c r="AF15" i="3"/>
  <c r="AG15" i="3"/>
  <c r="AJ15" i="3"/>
  <c r="AK15" i="3"/>
  <c r="AL15" i="3"/>
  <c r="AM15" i="3"/>
  <c r="AN15" i="3"/>
  <c r="AO15" i="3"/>
  <c r="AP15" i="3"/>
  <c r="AQ15" i="3"/>
  <c r="AR15" i="3"/>
  <c r="AT15" i="3"/>
  <c r="AU15" i="3"/>
  <c r="AV15" i="3"/>
  <c r="AW15" i="3"/>
  <c r="D16" i="3"/>
  <c r="J16" i="3"/>
  <c r="L16" i="3"/>
  <c r="O16" i="3"/>
  <c r="Q16" i="3"/>
  <c r="S16" i="3"/>
  <c r="U16" i="3"/>
  <c r="X16" i="3"/>
  <c r="Z16" i="3"/>
  <c r="AB16" i="3"/>
  <c r="AD16" i="3"/>
  <c r="AF16" i="3"/>
  <c r="AG16" i="3"/>
  <c r="AJ16" i="3"/>
  <c r="AK16" i="3"/>
  <c r="AL16" i="3"/>
  <c r="AM16" i="3"/>
  <c r="AN16" i="3"/>
  <c r="AO16" i="3"/>
  <c r="AP16" i="3"/>
  <c r="AQ16" i="3"/>
  <c r="AR16" i="3"/>
  <c r="AT16" i="3"/>
  <c r="AU16" i="3"/>
  <c r="AV16" i="3"/>
  <c r="AW16" i="3"/>
  <c r="D17" i="3"/>
  <c r="J17" i="3"/>
  <c r="L17" i="3"/>
  <c r="O17" i="3"/>
  <c r="Q17" i="3"/>
  <c r="S17" i="3"/>
  <c r="U17" i="3"/>
  <c r="X17" i="3"/>
  <c r="Z17" i="3"/>
  <c r="AB17" i="3"/>
  <c r="AD17" i="3"/>
  <c r="AF17" i="3"/>
  <c r="AG17" i="3"/>
  <c r="AJ17" i="3"/>
  <c r="AK17" i="3"/>
  <c r="AL17" i="3"/>
  <c r="AM17" i="3"/>
  <c r="AN17" i="3"/>
  <c r="AO17" i="3"/>
  <c r="AP17" i="3"/>
  <c r="AQ17" i="3"/>
  <c r="AR17" i="3"/>
  <c r="AT17" i="3"/>
  <c r="AU17" i="3"/>
  <c r="AV17" i="3"/>
  <c r="AW17" i="3"/>
  <c r="D18" i="3"/>
  <c r="J18" i="3"/>
  <c r="L18" i="3"/>
  <c r="O18" i="3"/>
  <c r="Q18" i="3"/>
  <c r="S18" i="3"/>
  <c r="U18" i="3"/>
  <c r="X18" i="3"/>
  <c r="Z18" i="3"/>
  <c r="AB18" i="3"/>
  <c r="AD18" i="3"/>
  <c r="AF18" i="3"/>
  <c r="AG18" i="3"/>
  <c r="AJ18" i="3"/>
  <c r="AK18" i="3"/>
  <c r="AL18" i="3"/>
  <c r="AM18" i="3"/>
  <c r="AN18" i="3"/>
  <c r="AO18" i="3"/>
  <c r="AP18" i="3"/>
  <c r="AQ18" i="3"/>
  <c r="AR18" i="3"/>
  <c r="AT18" i="3"/>
  <c r="AU18" i="3"/>
  <c r="AV18" i="3"/>
  <c r="AW18" i="3"/>
  <c r="D19" i="3"/>
  <c r="J19" i="3"/>
  <c r="L19" i="3"/>
  <c r="O19" i="3"/>
  <c r="Q19" i="3"/>
  <c r="S19" i="3"/>
  <c r="U19" i="3"/>
  <c r="X19" i="3"/>
  <c r="Z19" i="3"/>
  <c r="AB19" i="3"/>
  <c r="AD19" i="3"/>
  <c r="AF19" i="3"/>
  <c r="AG19" i="3"/>
  <c r="AJ19" i="3"/>
  <c r="AK19" i="3"/>
  <c r="AL19" i="3"/>
  <c r="AM19" i="3"/>
  <c r="AN19" i="3"/>
  <c r="AO19" i="3"/>
  <c r="AP19" i="3"/>
  <c r="AQ19" i="3"/>
  <c r="AR19" i="3"/>
  <c r="AT19" i="3"/>
  <c r="AU19" i="3"/>
  <c r="AV19" i="3"/>
  <c r="AW19" i="3"/>
  <c r="D20" i="3"/>
  <c r="J20" i="3"/>
  <c r="L20" i="3"/>
  <c r="O20" i="3"/>
  <c r="Q20" i="3"/>
  <c r="S20" i="3"/>
  <c r="U20" i="3"/>
  <c r="X20" i="3"/>
  <c r="Z20" i="3"/>
  <c r="AB20" i="3"/>
  <c r="AD20" i="3"/>
  <c r="AF20" i="3"/>
  <c r="AG20" i="3"/>
  <c r="AJ20" i="3"/>
  <c r="AK20" i="3"/>
  <c r="AL20" i="3"/>
  <c r="AM20" i="3"/>
  <c r="AN20" i="3"/>
  <c r="AO20" i="3"/>
  <c r="AP20" i="3"/>
  <c r="AQ20" i="3"/>
  <c r="AR20" i="3"/>
  <c r="AT20" i="3"/>
  <c r="AU20" i="3"/>
  <c r="AV20" i="3"/>
  <c r="AW20" i="3"/>
  <c r="D21" i="3"/>
  <c r="J21" i="3"/>
  <c r="L21" i="3"/>
  <c r="O21" i="3"/>
  <c r="Q21" i="3"/>
  <c r="S21" i="3"/>
  <c r="U21" i="3"/>
  <c r="X21" i="3"/>
  <c r="Z21" i="3"/>
  <c r="AB21" i="3"/>
  <c r="AD21" i="3"/>
  <c r="AF21" i="3"/>
  <c r="AG21" i="3"/>
  <c r="AJ21" i="3"/>
  <c r="AK21" i="3"/>
  <c r="AL21" i="3"/>
  <c r="AM21" i="3"/>
  <c r="AN21" i="3"/>
  <c r="AO21" i="3"/>
  <c r="AP21" i="3"/>
  <c r="AQ21" i="3"/>
  <c r="AR21" i="3"/>
  <c r="AT21" i="3"/>
  <c r="AU21" i="3"/>
  <c r="AV21" i="3"/>
  <c r="AW21" i="3"/>
  <c r="D22" i="3"/>
  <c r="J22" i="3"/>
  <c r="L22" i="3"/>
  <c r="O22" i="3"/>
  <c r="Q22" i="3"/>
  <c r="S22" i="3"/>
  <c r="U22" i="3"/>
  <c r="X22" i="3"/>
  <c r="Z22" i="3"/>
  <c r="AB22" i="3"/>
  <c r="AD22" i="3"/>
  <c r="AF22" i="3"/>
  <c r="AG22" i="3"/>
  <c r="AJ22" i="3"/>
  <c r="AK22" i="3"/>
  <c r="AL22" i="3"/>
  <c r="AM22" i="3"/>
  <c r="AN22" i="3"/>
  <c r="AO22" i="3"/>
  <c r="AP22" i="3"/>
  <c r="AQ22" i="3"/>
  <c r="AR22" i="3"/>
  <c r="AT22" i="3"/>
  <c r="AU22" i="3"/>
  <c r="AV22" i="3"/>
  <c r="AW22" i="3"/>
  <c r="D23" i="3"/>
  <c r="J23" i="3"/>
  <c r="L23" i="3"/>
  <c r="O23" i="3"/>
  <c r="Q23" i="3"/>
  <c r="S23" i="3"/>
  <c r="U23" i="3"/>
  <c r="X23" i="3"/>
  <c r="Z23" i="3"/>
  <c r="AB23" i="3"/>
  <c r="AD23" i="3"/>
  <c r="AF23" i="3"/>
  <c r="AG23" i="3"/>
  <c r="AJ23" i="3"/>
  <c r="AK23" i="3"/>
  <c r="AL23" i="3"/>
  <c r="AM23" i="3"/>
  <c r="AN23" i="3"/>
  <c r="AO23" i="3"/>
  <c r="AP23" i="3"/>
  <c r="AQ23" i="3"/>
  <c r="AR23" i="3"/>
  <c r="AT23" i="3"/>
  <c r="AU23" i="3"/>
  <c r="AV23" i="3"/>
  <c r="AW23" i="3"/>
  <c r="D24" i="3"/>
  <c r="J24" i="3"/>
  <c r="L24" i="3"/>
  <c r="O24" i="3"/>
  <c r="Q24" i="3"/>
  <c r="S24" i="3"/>
  <c r="U24" i="3"/>
  <c r="X24" i="3"/>
  <c r="Z24" i="3"/>
  <c r="AB24" i="3"/>
  <c r="AD24" i="3"/>
  <c r="AF24" i="3"/>
  <c r="AG24" i="3"/>
  <c r="AJ24" i="3"/>
  <c r="AK24" i="3"/>
  <c r="AL24" i="3"/>
  <c r="AM24" i="3"/>
  <c r="AN24" i="3"/>
  <c r="AO24" i="3"/>
  <c r="AP24" i="3"/>
  <c r="AQ24" i="3"/>
  <c r="AR24" i="3"/>
  <c r="AT24" i="3"/>
  <c r="AU24" i="3"/>
  <c r="AV24" i="3"/>
  <c r="AW24" i="3"/>
  <c r="D25" i="3"/>
  <c r="J25" i="3"/>
  <c r="L25" i="3"/>
  <c r="O25" i="3"/>
  <c r="Q25" i="3"/>
  <c r="S25" i="3"/>
  <c r="U25" i="3"/>
  <c r="X25" i="3"/>
  <c r="Z25" i="3"/>
  <c r="AB25" i="3"/>
  <c r="AD25" i="3"/>
  <c r="AF25" i="3"/>
  <c r="AG25" i="3"/>
  <c r="AJ25" i="3"/>
  <c r="AK25" i="3"/>
  <c r="AL25" i="3"/>
  <c r="AM25" i="3"/>
  <c r="AN25" i="3"/>
  <c r="AO25" i="3"/>
  <c r="AP25" i="3"/>
  <c r="AQ25" i="3"/>
  <c r="AR25" i="3"/>
  <c r="AT25" i="3"/>
  <c r="AU25" i="3"/>
  <c r="AV25" i="3"/>
  <c r="AW25" i="3"/>
  <c r="D26" i="3"/>
  <c r="J26" i="3"/>
  <c r="L26" i="3"/>
  <c r="O26" i="3"/>
  <c r="Q26" i="3"/>
  <c r="S26" i="3"/>
  <c r="U26" i="3"/>
  <c r="X26" i="3"/>
  <c r="Z26" i="3"/>
  <c r="AB26" i="3"/>
  <c r="AD26" i="3"/>
  <c r="AF26" i="3"/>
  <c r="AG26" i="3"/>
  <c r="AJ26" i="3"/>
  <c r="AK26" i="3"/>
  <c r="AL26" i="3"/>
  <c r="AM26" i="3"/>
  <c r="AN26" i="3"/>
  <c r="AO26" i="3"/>
  <c r="AP26" i="3"/>
  <c r="AQ26" i="3"/>
  <c r="AR26" i="3"/>
  <c r="AT26" i="3"/>
  <c r="AU26" i="3"/>
  <c r="AV26" i="3"/>
  <c r="AW26" i="3"/>
  <c r="D27" i="3"/>
  <c r="J27" i="3"/>
  <c r="L27" i="3"/>
  <c r="O27" i="3"/>
  <c r="Q27" i="3"/>
  <c r="S27" i="3"/>
  <c r="U27" i="3"/>
  <c r="X27" i="3"/>
  <c r="Z27" i="3"/>
  <c r="AB27" i="3"/>
  <c r="AD27" i="3"/>
  <c r="AF27" i="3"/>
  <c r="AG27" i="3"/>
  <c r="AJ27" i="3"/>
  <c r="AK27" i="3"/>
  <c r="AL27" i="3"/>
  <c r="AM27" i="3"/>
  <c r="AN27" i="3"/>
  <c r="AO27" i="3"/>
  <c r="AP27" i="3"/>
  <c r="AQ27" i="3"/>
  <c r="AR27" i="3"/>
  <c r="AT27" i="3"/>
  <c r="AU27" i="3"/>
  <c r="AV27" i="3"/>
  <c r="AW27" i="3"/>
  <c r="D28" i="3"/>
  <c r="J28" i="3"/>
  <c r="L28" i="3"/>
  <c r="O28" i="3"/>
  <c r="Q28" i="3"/>
  <c r="S28" i="3"/>
  <c r="U28" i="3"/>
  <c r="X28" i="3"/>
  <c r="Z28" i="3"/>
  <c r="AB28" i="3"/>
  <c r="AD28" i="3"/>
  <c r="AF28" i="3"/>
  <c r="AG28" i="3"/>
  <c r="AJ28" i="3"/>
  <c r="AK28" i="3"/>
  <c r="AL28" i="3"/>
  <c r="AM28" i="3"/>
  <c r="AN28" i="3"/>
  <c r="AO28" i="3"/>
  <c r="AP28" i="3"/>
  <c r="AQ28" i="3"/>
  <c r="AR28" i="3"/>
  <c r="AT28" i="3"/>
  <c r="AU28" i="3"/>
  <c r="AV28" i="3"/>
  <c r="AW28" i="3"/>
  <c r="D29" i="3"/>
  <c r="J29" i="3"/>
  <c r="L29" i="3"/>
  <c r="O29" i="3"/>
  <c r="Q29" i="3"/>
  <c r="S29" i="3"/>
  <c r="U29" i="3"/>
  <c r="X29" i="3"/>
  <c r="Z29" i="3"/>
  <c r="AB29" i="3"/>
  <c r="AD29" i="3"/>
  <c r="AF29" i="3"/>
  <c r="AG29" i="3"/>
  <c r="AJ29" i="3"/>
  <c r="AK29" i="3"/>
  <c r="AL29" i="3"/>
  <c r="AM29" i="3"/>
  <c r="AN29" i="3"/>
  <c r="AO29" i="3"/>
  <c r="AP29" i="3"/>
  <c r="AQ29" i="3"/>
  <c r="AR29" i="3"/>
  <c r="AT29" i="3"/>
  <c r="AU29" i="3"/>
  <c r="AV29" i="3"/>
  <c r="AW29" i="3"/>
  <c r="D30" i="3"/>
  <c r="J30" i="3"/>
  <c r="L30" i="3"/>
  <c r="O30" i="3"/>
  <c r="Q30" i="3"/>
  <c r="S30" i="3"/>
  <c r="U30" i="3"/>
  <c r="X30" i="3"/>
  <c r="Z30" i="3"/>
  <c r="AB30" i="3"/>
  <c r="AD30" i="3"/>
  <c r="AF30" i="3"/>
  <c r="AG30" i="3"/>
  <c r="AJ30" i="3"/>
  <c r="AK30" i="3"/>
  <c r="AL30" i="3"/>
  <c r="AM30" i="3"/>
  <c r="AN30" i="3"/>
  <c r="AO30" i="3"/>
  <c r="AP30" i="3"/>
  <c r="AQ30" i="3"/>
  <c r="AR30" i="3"/>
  <c r="AT30" i="3"/>
  <c r="AU30" i="3"/>
  <c r="AV30" i="3"/>
  <c r="AW30" i="3"/>
  <c r="D31" i="3"/>
  <c r="J31" i="3"/>
  <c r="L31" i="3"/>
  <c r="O31" i="3"/>
  <c r="Q31" i="3"/>
  <c r="S31" i="3"/>
  <c r="U31" i="3"/>
  <c r="X31" i="3"/>
  <c r="Z31" i="3"/>
  <c r="AB31" i="3"/>
  <c r="AD31" i="3"/>
  <c r="AF31" i="3"/>
  <c r="AG31" i="3"/>
  <c r="AJ31" i="3"/>
  <c r="AK31" i="3"/>
  <c r="AL31" i="3"/>
  <c r="AM31" i="3"/>
  <c r="AN31" i="3"/>
  <c r="AO31" i="3"/>
  <c r="AP31" i="3"/>
  <c r="AQ31" i="3"/>
  <c r="AR31" i="3"/>
  <c r="AT31" i="3"/>
  <c r="AU31" i="3"/>
  <c r="AV31" i="3"/>
  <c r="AW31" i="3"/>
  <c r="D32" i="3"/>
  <c r="J32" i="3"/>
  <c r="L32" i="3"/>
  <c r="O32" i="3"/>
  <c r="Q32" i="3"/>
  <c r="S32" i="3"/>
  <c r="U32" i="3"/>
  <c r="X32" i="3"/>
  <c r="Z32" i="3"/>
  <c r="AB32" i="3"/>
  <c r="AD32" i="3"/>
  <c r="AF32" i="3"/>
  <c r="AG32" i="3"/>
  <c r="AJ32" i="3"/>
  <c r="AK32" i="3"/>
  <c r="AL32" i="3"/>
  <c r="AM32" i="3"/>
  <c r="AN32" i="3"/>
  <c r="AO32" i="3"/>
  <c r="AP32" i="3"/>
  <c r="AQ32" i="3"/>
  <c r="AR32" i="3"/>
  <c r="AT32" i="3"/>
  <c r="AU32" i="3"/>
  <c r="AV32" i="3"/>
  <c r="AW32" i="3"/>
  <c r="D33" i="3"/>
  <c r="J33" i="3"/>
  <c r="L33" i="3"/>
  <c r="O33" i="3"/>
  <c r="Q33" i="3"/>
  <c r="S33" i="3"/>
  <c r="U33" i="3"/>
  <c r="X33" i="3"/>
  <c r="Z33" i="3"/>
  <c r="AB33" i="3"/>
  <c r="AD33" i="3"/>
  <c r="AF33" i="3"/>
  <c r="AG33" i="3"/>
  <c r="AJ33" i="3"/>
  <c r="AK33" i="3"/>
  <c r="AL33" i="3"/>
  <c r="AM33" i="3"/>
  <c r="AN33" i="3"/>
  <c r="AO33" i="3"/>
  <c r="AP33" i="3"/>
  <c r="AQ33" i="3"/>
  <c r="AR33" i="3"/>
  <c r="AT33" i="3"/>
  <c r="AU33" i="3"/>
  <c r="AV33" i="3"/>
  <c r="AW33" i="3"/>
  <c r="D34" i="3"/>
  <c r="J34" i="3"/>
  <c r="L34" i="3"/>
  <c r="O34" i="3"/>
  <c r="Q34" i="3"/>
  <c r="S34" i="3"/>
  <c r="U34" i="3"/>
  <c r="X34" i="3"/>
  <c r="Z34" i="3"/>
  <c r="AB34" i="3"/>
  <c r="AD34" i="3"/>
  <c r="AF34" i="3"/>
  <c r="AG34" i="3"/>
  <c r="AJ34" i="3"/>
  <c r="AK34" i="3"/>
  <c r="AL34" i="3"/>
  <c r="AM34" i="3"/>
  <c r="AN34" i="3"/>
  <c r="AO34" i="3"/>
  <c r="AP34" i="3"/>
  <c r="AQ34" i="3"/>
  <c r="AR34" i="3"/>
  <c r="AT34" i="3"/>
  <c r="AU34" i="3"/>
  <c r="AV34" i="3"/>
  <c r="AW34" i="3"/>
  <c r="D35" i="3"/>
  <c r="J35" i="3"/>
  <c r="L35" i="3"/>
  <c r="O35" i="3"/>
  <c r="Q35" i="3"/>
  <c r="S35" i="3"/>
  <c r="U35" i="3"/>
  <c r="X35" i="3"/>
  <c r="Z35" i="3"/>
  <c r="AB35" i="3"/>
  <c r="AD35" i="3"/>
  <c r="AF35" i="3"/>
  <c r="AG35" i="3"/>
  <c r="AJ35" i="3"/>
  <c r="AK35" i="3"/>
  <c r="AL35" i="3"/>
  <c r="AM35" i="3"/>
  <c r="AN35" i="3"/>
  <c r="AO35" i="3"/>
  <c r="AP35" i="3"/>
  <c r="AQ35" i="3"/>
  <c r="AR35" i="3"/>
  <c r="AT35" i="3"/>
  <c r="AU35" i="3"/>
  <c r="AV35" i="3"/>
  <c r="AW35" i="3"/>
  <c r="D36" i="3"/>
  <c r="J36" i="3"/>
  <c r="L36" i="3"/>
  <c r="O36" i="3"/>
  <c r="Q36" i="3"/>
  <c r="S36" i="3"/>
  <c r="U36" i="3"/>
  <c r="X36" i="3"/>
  <c r="Z36" i="3"/>
  <c r="AB36" i="3"/>
  <c r="AD36" i="3"/>
  <c r="AF36" i="3"/>
  <c r="AG36" i="3"/>
  <c r="AJ36" i="3"/>
  <c r="AK36" i="3"/>
  <c r="AL36" i="3"/>
  <c r="AM36" i="3"/>
  <c r="AN36" i="3"/>
  <c r="AO36" i="3"/>
  <c r="AP36" i="3"/>
  <c r="AQ36" i="3"/>
  <c r="AR36" i="3"/>
  <c r="AT36" i="3"/>
  <c r="AU36" i="3"/>
  <c r="AV36" i="3"/>
  <c r="AW36" i="3"/>
  <c r="D37" i="3"/>
  <c r="J37" i="3"/>
  <c r="L37" i="3"/>
  <c r="O37" i="3"/>
  <c r="Q37" i="3"/>
  <c r="S37" i="3"/>
  <c r="U37" i="3"/>
  <c r="X37" i="3"/>
  <c r="Z37" i="3"/>
  <c r="AB37" i="3"/>
  <c r="AD37" i="3"/>
  <c r="AF37" i="3"/>
  <c r="AG37" i="3"/>
  <c r="AJ37" i="3"/>
  <c r="AK37" i="3"/>
  <c r="AL37" i="3"/>
  <c r="AM37" i="3"/>
  <c r="AN37" i="3"/>
  <c r="AO37" i="3"/>
  <c r="AP37" i="3"/>
  <c r="AQ37" i="3"/>
  <c r="AR37" i="3"/>
  <c r="AT37" i="3"/>
  <c r="AU37" i="3"/>
  <c r="AV37" i="3"/>
  <c r="AW37" i="3"/>
  <c r="D38" i="3"/>
  <c r="J38" i="3"/>
  <c r="L38" i="3"/>
  <c r="O38" i="3"/>
  <c r="Q38" i="3"/>
  <c r="S38" i="3"/>
  <c r="U38" i="3"/>
  <c r="X38" i="3"/>
  <c r="Z38" i="3"/>
  <c r="AB38" i="3"/>
  <c r="AD38" i="3"/>
  <c r="AF38" i="3"/>
  <c r="AG38" i="3"/>
  <c r="AJ38" i="3"/>
  <c r="AK38" i="3"/>
  <c r="AL38" i="3"/>
  <c r="AM38" i="3"/>
  <c r="AN38" i="3"/>
  <c r="AO38" i="3"/>
  <c r="AP38" i="3"/>
  <c r="AQ38" i="3"/>
  <c r="AR38" i="3"/>
  <c r="AT38" i="3"/>
  <c r="AU38" i="3"/>
  <c r="AV38" i="3"/>
  <c r="AW38" i="3"/>
  <c r="D39" i="3"/>
  <c r="J39" i="3"/>
  <c r="L39" i="3"/>
  <c r="O39" i="3"/>
  <c r="Q39" i="3"/>
  <c r="S39" i="3"/>
  <c r="U39" i="3"/>
  <c r="X39" i="3"/>
  <c r="Z39" i="3"/>
  <c r="AB39" i="3"/>
  <c r="AD39" i="3"/>
  <c r="AF39" i="3"/>
  <c r="AG39" i="3"/>
  <c r="AJ39" i="3"/>
  <c r="AK39" i="3"/>
  <c r="AL39" i="3"/>
  <c r="AM39" i="3"/>
  <c r="AN39" i="3"/>
  <c r="AO39" i="3"/>
  <c r="AP39" i="3"/>
  <c r="AQ39" i="3"/>
  <c r="AR39" i="3"/>
  <c r="AT39" i="3"/>
  <c r="AU39" i="3"/>
  <c r="AV39" i="3"/>
  <c r="AW39" i="3"/>
  <c r="D40" i="3"/>
  <c r="J40" i="3"/>
  <c r="L40" i="3"/>
  <c r="O40" i="3"/>
  <c r="Q40" i="3"/>
  <c r="S40" i="3"/>
  <c r="U40" i="3"/>
  <c r="X40" i="3"/>
  <c r="Z40" i="3"/>
  <c r="AB40" i="3"/>
  <c r="AD40" i="3"/>
  <c r="AF40" i="3"/>
  <c r="AG40" i="3"/>
  <c r="AJ40" i="3"/>
  <c r="AK40" i="3"/>
  <c r="AL40" i="3"/>
  <c r="AM40" i="3"/>
  <c r="AN40" i="3"/>
  <c r="AO40" i="3"/>
  <c r="AP40" i="3"/>
  <c r="AQ40" i="3"/>
  <c r="AR40" i="3"/>
  <c r="AT40" i="3"/>
  <c r="AU40" i="3"/>
  <c r="AV40" i="3"/>
  <c r="AW40" i="3"/>
  <c r="D41" i="3"/>
  <c r="J41" i="3"/>
  <c r="L41" i="3"/>
  <c r="O41" i="3"/>
  <c r="Q41" i="3"/>
  <c r="S41" i="3"/>
  <c r="U41" i="3"/>
  <c r="X41" i="3"/>
  <c r="Z41" i="3"/>
  <c r="AB41" i="3"/>
  <c r="AD41" i="3"/>
  <c r="AF41" i="3"/>
  <c r="AG41" i="3"/>
  <c r="AJ41" i="3"/>
  <c r="AK41" i="3"/>
  <c r="AL41" i="3"/>
  <c r="AM41" i="3"/>
  <c r="AN41" i="3"/>
  <c r="AO41" i="3"/>
  <c r="AP41" i="3"/>
  <c r="AQ41" i="3"/>
  <c r="AR41" i="3"/>
  <c r="AT41" i="3"/>
  <c r="AU41" i="3"/>
  <c r="AV41" i="3"/>
  <c r="AW41" i="3"/>
  <c r="D42" i="3"/>
  <c r="J42" i="3"/>
  <c r="L42" i="3"/>
  <c r="O42" i="3"/>
  <c r="Q42" i="3"/>
  <c r="S42" i="3"/>
  <c r="U42" i="3"/>
  <c r="X42" i="3"/>
  <c r="Z42" i="3"/>
  <c r="AB42" i="3"/>
  <c r="AD42" i="3"/>
  <c r="AF42" i="3"/>
  <c r="AG42" i="3"/>
  <c r="AJ42" i="3"/>
  <c r="AK42" i="3"/>
  <c r="AL42" i="3"/>
  <c r="AM42" i="3"/>
  <c r="AN42" i="3"/>
  <c r="AO42" i="3"/>
  <c r="AP42" i="3"/>
  <c r="AQ42" i="3"/>
  <c r="AR42" i="3"/>
  <c r="AT42" i="3"/>
  <c r="AU42" i="3"/>
  <c r="AV42" i="3"/>
  <c r="AW42" i="3"/>
  <c r="D43" i="3"/>
  <c r="J43" i="3"/>
  <c r="L43" i="3"/>
  <c r="O43" i="3"/>
  <c r="Q43" i="3"/>
  <c r="S43" i="3"/>
  <c r="U43" i="3"/>
  <c r="X43" i="3"/>
  <c r="Z43" i="3"/>
  <c r="AB43" i="3"/>
  <c r="AD43" i="3"/>
  <c r="AF43" i="3"/>
  <c r="AG43" i="3"/>
  <c r="AJ43" i="3"/>
  <c r="AK43" i="3"/>
  <c r="AL43" i="3"/>
  <c r="AM43" i="3"/>
  <c r="AN43" i="3"/>
  <c r="AO43" i="3"/>
  <c r="AP43" i="3"/>
  <c r="AQ43" i="3"/>
  <c r="AR43" i="3"/>
  <c r="AT43" i="3"/>
  <c r="AU43" i="3"/>
  <c r="AV43" i="3"/>
  <c r="AW43" i="3"/>
  <c r="D44" i="3"/>
  <c r="J44" i="3"/>
  <c r="L44" i="3"/>
  <c r="O44" i="3"/>
  <c r="Q44" i="3"/>
  <c r="S44" i="3"/>
  <c r="U44" i="3"/>
  <c r="X44" i="3"/>
  <c r="Z44" i="3"/>
  <c r="AB44" i="3"/>
  <c r="AD44" i="3"/>
  <c r="AF44" i="3"/>
  <c r="AG44" i="3"/>
  <c r="AJ44" i="3"/>
  <c r="AK44" i="3"/>
  <c r="AL44" i="3"/>
  <c r="AM44" i="3"/>
  <c r="AN44" i="3"/>
  <c r="AO44" i="3"/>
  <c r="AP44" i="3"/>
  <c r="AQ44" i="3"/>
  <c r="AR44" i="3"/>
  <c r="AT44" i="3"/>
  <c r="AU44" i="3"/>
  <c r="AV44" i="3"/>
  <c r="AW44" i="3"/>
  <c r="D45" i="3"/>
  <c r="J45" i="3"/>
  <c r="L45" i="3"/>
  <c r="O45" i="3"/>
  <c r="Q45" i="3"/>
  <c r="S45" i="3"/>
  <c r="U45" i="3"/>
  <c r="X45" i="3"/>
  <c r="Z45" i="3"/>
  <c r="AB45" i="3"/>
  <c r="AD45" i="3"/>
  <c r="AF45" i="3"/>
  <c r="AG45" i="3"/>
  <c r="AJ45" i="3"/>
  <c r="AK45" i="3"/>
  <c r="AL45" i="3"/>
  <c r="AM45" i="3"/>
  <c r="AN45" i="3"/>
  <c r="AO45" i="3"/>
  <c r="AP45" i="3"/>
  <c r="AQ45" i="3"/>
  <c r="AR45" i="3"/>
  <c r="AT45" i="3"/>
  <c r="AU45" i="3"/>
  <c r="AV45" i="3"/>
  <c r="AW45" i="3"/>
  <c r="D46" i="3"/>
  <c r="J46" i="3"/>
  <c r="L46" i="3"/>
  <c r="O46" i="3"/>
  <c r="Q46" i="3"/>
  <c r="S46" i="3"/>
  <c r="U46" i="3"/>
  <c r="X46" i="3"/>
  <c r="Z46" i="3"/>
  <c r="AB46" i="3"/>
  <c r="AD46" i="3"/>
  <c r="AF46" i="3"/>
  <c r="AG46" i="3"/>
  <c r="AJ46" i="3"/>
  <c r="AK46" i="3"/>
  <c r="AL46" i="3"/>
  <c r="AM46" i="3"/>
  <c r="AN46" i="3"/>
  <c r="AO46" i="3"/>
  <c r="AP46" i="3"/>
  <c r="AQ46" i="3"/>
  <c r="AR46" i="3"/>
  <c r="AT46" i="3"/>
  <c r="AU46" i="3"/>
  <c r="AV46" i="3"/>
  <c r="AW46" i="3"/>
  <c r="D47" i="3"/>
  <c r="J47" i="3"/>
  <c r="L47" i="3"/>
  <c r="O47" i="3"/>
  <c r="Q47" i="3"/>
  <c r="S47" i="3"/>
  <c r="U47" i="3"/>
  <c r="X47" i="3"/>
  <c r="Z47" i="3"/>
  <c r="AB47" i="3"/>
  <c r="AD47" i="3"/>
  <c r="AF47" i="3"/>
  <c r="AG47" i="3"/>
  <c r="AJ47" i="3"/>
  <c r="AK47" i="3"/>
  <c r="AL47" i="3"/>
  <c r="AM47" i="3"/>
  <c r="AN47" i="3"/>
  <c r="AO47" i="3"/>
  <c r="AP47" i="3"/>
  <c r="AQ47" i="3"/>
  <c r="AR47" i="3"/>
  <c r="AT47" i="3"/>
  <c r="AU47" i="3"/>
  <c r="AV47" i="3"/>
  <c r="AW47" i="3"/>
  <c r="D48" i="3"/>
  <c r="J48" i="3"/>
  <c r="L48" i="3"/>
  <c r="O48" i="3"/>
  <c r="Q48" i="3"/>
  <c r="S48" i="3"/>
  <c r="U48" i="3"/>
  <c r="X48" i="3"/>
  <c r="Z48" i="3"/>
  <c r="AB48" i="3"/>
  <c r="AD48" i="3"/>
  <c r="AF48" i="3"/>
  <c r="AG48" i="3"/>
  <c r="AJ48" i="3"/>
  <c r="AK48" i="3"/>
  <c r="AL48" i="3"/>
  <c r="AM48" i="3"/>
  <c r="AN48" i="3"/>
  <c r="AO48" i="3"/>
  <c r="AP48" i="3"/>
  <c r="AQ48" i="3"/>
  <c r="AR48" i="3"/>
  <c r="AT48" i="3"/>
  <c r="AU48" i="3"/>
  <c r="AV48" i="3"/>
  <c r="AW48" i="3"/>
  <c r="D49" i="3"/>
  <c r="J49" i="3"/>
  <c r="L49" i="3"/>
  <c r="O49" i="3"/>
  <c r="Q49" i="3"/>
  <c r="S49" i="3"/>
  <c r="U49" i="3"/>
  <c r="X49" i="3"/>
  <c r="Z49" i="3"/>
  <c r="AB49" i="3"/>
  <c r="AD49" i="3"/>
  <c r="AF49" i="3"/>
  <c r="AG49" i="3"/>
  <c r="AJ49" i="3"/>
  <c r="AK49" i="3"/>
  <c r="AL49" i="3"/>
  <c r="AM49" i="3"/>
  <c r="AN49" i="3"/>
  <c r="AO49" i="3"/>
  <c r="AP49" i="3"/>
  <c r="AQ49" i="3"/>
  <c r="AR49" i="3"/>
  <c r="AT49" i="3"/>
  <c r="AU49" i="3"/>
  <c r="AV49" i="3"/>
  <c r="AW49" i="3"/>
  <c r="D50" i="3"/>
  <c r="J50" i="3"/>
  <c r="L50" i="3"/>
  <c r="O50" i="3"/>
  <c r="Q50" i="3"/>
  <c r="S50" i="3"/>
  <c r="U50" i="3"/>
  <c r="X50" i="3"/>
  <c r="Z50" i="3"/>
  <c r="AB50" i="3"/>
  <c r="AD50" i="3"/>
  <c r="AF50" i="3"/>
  <c r="AG50" i="3"/>
  <c r="AJ50" i="3"/>
  <c r="AK50" i="3"/>
  <c r="AL50" i="3"/>
  <c r="AM50" i="3"/>
  <c r="AN50" i="3"/>
  <c r="AO50" i="3"/>
  <c r="AP50" i="3"/>
  <c r="AQ50" i="3"/>
  <c r="AR50" i="3"/>
  <c r="AT50" i="3"/>
  <c r="AU50" i="3"/>
  <c r="AV50" i="3"/>
  <c r="AW50" i="3"/>
  <c r="D51" i="3"/>
  <c r="J51" i="3"/>
  <c r="L51" i="3"/>
  <c r="O51" i="3"/>
  <c r="Q51" i="3"/>
  <c r="S51" i="3"/>
  <c r="U51" i="3"/>
  <c r="X51" i="3"/>
  <c r="Z51" i="3"/>
  <c r="AB51" i="3"/>
  <c r="AD51" i="3"/>
  <c r="AF51" i="3"/>
  <c r="AG51" i="3"/>
  <c r="AJ51" i="3"/>
  <c r="AK51" i="3"/>
  <c r="AL51" i="3"/>
  <c r="AM51" i="3"/>
  <c r="AN51" i="3"/>
  <c r="AO51" i="3"/>
  <c r="AP51" i="3"/>
  <c r="AQ51" i="3"/>
  <c r="AR51" i="3"/>
  <c r="AT51" i="3"/>
  <c r="AU51" i="3"/>
  <c r="AV51" i="3"/>
  <c r="AW51" i="3"/>
  <c r="D52" i="3"/>
  <c r="J52" i="3"/>
  <c r="L52" i="3"/>
  <c r="O52" i="3"/>
  <c r="Q52" i="3"/>
  <c r="S52" i="3"/>
  <c r="U52" i="3"/>
  <c r="X52" i="3"/>
  <c r="Z52" i="3"/>
  <c r="AB52" i="3"/>
  <c r="AD52" i="3"/>
  <c r="AF52" i="3"/>
  <c r="AG52" i="3"/>
  <c r="AJ52" i="3"/>
  <c r="AK52" i="3"/>
  <c r="AL52" i="3"/>
  <c r="AM52" i="3"/>
  <c r="AN52" i="3"/>
  <c r="AO52" i="3"/>
  <c r="AP52" i="3"/>
  <c r="AQ52" i="3"/>
  <c r="AR52" i="3"/>
  <c r="AT52" i="3"/>
  <c r="AU52" i="3"/>
  <c r="AV52" i="3"/>
  <c r="AW52" i="3"/>
  <c r="D53" i="3"/>
  <c r="J53" i="3"/>
  <c r="L53" i="3"/>
  <c r="O53" i="3"/>
  <c r="Q53" i="3"/>
  <c r="S53" i="3"/>
  <c r="U53" i="3"/>
  <c r="X53" i="3"/>
  <c r="Z53" i="3"/>
  <c r="AB53" i="3"/>
  <c r="AD53" i="3"/>
  <c r="AF53" i="3"/>
  <c r="AG53" i="3"/>
  <c r="AJ53" i="3"/>
  <c r="AK53" i="3"/>
  <c r="AL53" i="3"/>
  <c r="AM53" i="3"/>
  <c r="AN53" i="3"/>
  <c r="AO53" i="3"/>
  <c r="AP53" i="3"/>
  <c r="AQ53" i="3"/>
  <c r="AR53" i="3"/>
  <c r="AT53" i="3"/>
  <c r="AU53" i="3"/>
  <c r="AV53" i="3"/>
  <c r="AW53" i="3"/>
  <c r="D54" i="3"/>
  <c r="J54" i="3"/>
  <c r="L54" i="3"/>
  <c r="O54" i="3"/>
  <c r="Q54" i="3"/>
  <c r="S54" i="3"/>
  <c r="U54" i="3"/>
  <c r="X54" i="3"/>
  <c r="Z54" i="3"/>
  <c r="AB54" i="3"/>
  <c r="AD54" i="3"/>
  <c r="AF54" i="3"/>
  <c r="AG54" i="3"/>
  <c r="AJ54" i="3"/>
  <c r="AK54" i="3"/>
  <c r="AL54" i="3"/>
  <c r="AM54" i="3"/>
  <c r="AN54" i="3"/>
  <c r="AO54" i="3"/>
  <c r="AP54" i="3"/>
  <c r="AQ54" i="3"/>
  <c r="AR54" i="3"/>
  <c r="AT54" i="3"/>
  <c r="AU54" i="3"/>
  <c r="AV54" i="3"/>
  <c r="AW54" i="3"/>
  <c r="D55" i="3"/>
  <c r="J55" i="3"/>
  <c r="L55" i="3"/>
  <c r="O55" i="3"/>
  <c r="Q55" i="3"/>
  <c r="S55" i="3"/>
  <c r="U55" i="3"/>
  <c r="X55" i="3"/>
  <c r="Z55" i="3"/>
  <c r="AB55" i="3"/>
  <c r="AD55" i="3"/>
  <c r="AF55" i="3"/>
  <c r="AG55" i="3"/>
  <c r="AJ55" i="3"/>
  <c r="AK55" i="3"/>
  <c r="AL55" i="3"/>
  <c r="AM55" i="3"/>
  <c r="AN55" i="3"/>
  <c r="AO55" i="3"/>
  <c r="AP55" i="3"/>
  <c r="AQ55" i="3"/>
  <c r="AR55" i="3"/>
  <c r="AT55" i="3"/>
  <c r="AU55" i="3"/>
  <c r="AV55" i="3"/>
  <c r="AW55" i="3"/>
  <c r="D56" i="3"/>
  <c r="J56" i="3"/>
  <c r="L56" i="3"/>
  <c r="O56" i="3"/>
  <c r="Q56" i="3"/>
  <c r="S56" i="3"/>
  <c r="U56" i="3"/>
  <c r="X56" i="3"/>
  <c r="Z56" i="3"/>
  <c r="AB56" i="3"/>
  <c r="AD56" i="3"/>
  <c r="AF56" i="3"/>
  <c r="AG56" i="3"/>
  <c r="AJ56" i="3"/>
  <c r="AK56" i="3"/>
  <c r="AL56" i="3"/>
  <c r="AM56" i="3"/>
  <c r="AN56" i="3"/>
  <c r="AO56" i="3"/>
  <c r="AP56" i="3"/>
  <c r="AQ56" i="3"/>
  <c r="AR56" i="3"/>
  <c r="AT56" i="3"/>
  <c r="AU56" i="3"/>
  <c r="AV56" i="3"/>
  <c r="AW56" i="3"/>
  <c r="D57" i="3"/>
  <c r="J57" i="3"/>
  <c r="L57" i="3"/>
  <c r="O57" i="3"/>
  <c r="Q57" i="3"/>
  <c r="S57" i="3"/>
  <c r="U57" i="3"/>
  <c r="X57" i="3"/>
  <c r="Z57" i="3"/>
  <c r="AB57" i="3"/>
  <c r="AD57" i="3"/>
  <c r="AF57" i="3"/>
  <c r="AG57" i="3"/>
  <c r="AJ57" i="3"/>
  <c r="AK57" i="3"/>
  <c r="AL57" i="3"/>
  <c r="AM57" i="3"/>
  <c r="AN57" i="3"/>
  <c r="AO57" i="3"/>
  <c r="AP57" i="3"/>
  <c r="AQ57" i="3"/>
  <c r="AR57" i="3"/>
  <c r="AT57" i="3"/>
  <c r="AU57" i="3"/>
  <c r="AV57" i="3"/>
  <c r="AW57" i="3"/>
  <c r="D58" i="3"/>
  <c r="J58" i="3"/>
  <c r="L58" i="3"/>
  <c r="O58" i="3"/>
  <c r="Q58" i="3"/>
  <c r="S58" i="3"/>
  <c r="U58" i="3"/>
  <c r="X58" i="3"/>
  <c r="Z58" i="3"/>
  <c r="AB58" i="3"/>
  <c r="AD58" i="3"/>
  <c r="AF58" i="3"/>
  <c r="AG58" i="3"/>
  <c r="AJ58" i="3"/>
  <c r="AK58" i="3"/>
  <c r="AL58" i="3"/>
  <c r="AM58" i="3"/>
  <c r="AN58" i="3"/>
  <c r="AO58" i="3"/>
  <c r="AP58" i="3"/>
  <c r="AQ58" i="3"/>
  <c r="AR58" i="3"/>
  <c r="AT58" i="3"/>
  <c r="AU58" i="3"/>
  <c r="AV58" i="3"/>
  <c r="AW58" i="3"/>
  <c r="D59" i="3"/>
  <c r="J59" i="3"/>
  <c r="L59" i="3"/>
  <c r="O59" i="3"/>
  <c r="Q59" i="3"/>
  <c r="S59" i="3"/>
  <c r="U59" i="3"/>
  <c r="X59" i="3"/>
  <c r="Z59" i="3"/>
  <c r="AB59" i="3"/>
  <c r="AD59" i="3"/>
  <c r="AF59" i="3"/>
  <c r="AG59" i="3"/>
  <c r="AJ59" i="3"/>
  <c r="AK59" i="3"/>
  <c r="AL59" i="3"/>
  <c r="AM59" i="3"/>
  <c r="AN59" i="3"/>
  <c r="AO59" i="3"/>
  <c r="AP59" i="3"/>
  <c r="AQ59" i="3"/>
  <c r="AR59" i="3"/>
  <c r="AT59" i="3"/>
  <c r="AU59" i="3"/>
  <c r="AV59" i="3"/>
  <c r="AW59" i="3"/>
  <c r="D60" i="3"/>
  <c r="J60" i="3"/>
  <c r="L60" i="3"/>
  <c r="O60" i="3"/>
  <c r="Q60" i="3"/>
  <c r="S60" i="3"/>
  <c r="U60" i="3"/>
  <c r="X60" i="3"/>
  <c r="Z60" i="3"/>
  <c r="AB60" i="3"/>
  <c r="AD60" i="3"/>
  <c r="AF60" i="3"/>
  <c r="AG60" i="3"/>
  <c r="AJ60" i="3"/>
  <c r="AK60" i="3"/>
  <c r="AL60" i="3"/>
  <c r="AM60" i="3"/>
  <c r="AN60" i="3"/>
  <c r="AO60" i="3"/>
  <c r="AP60" i="3"/>
  <c r="AQ60" i="3"/>
  <c r="AR60" i="3"/>
  <c r="AT60" i="3"/>
  <c r="AU60" i="3"/>
  <c r="AV60" i="3"/>
  <c r="AW60" i="3"/>
  <c r="D61" i="3"/>
  <c r="J61" i="3"/>
  <c r="L61" i="3"/>
  <c r="O61" i="3"/>
  <c r="Q61" i="3"/>
  <c r="S61" i="3"/>
  <c r="U61" i="3"/>
  <c r="X61" i="3"/>
  <c r="Z61" i="3"/>
  <c r="AB61" i="3"/>
  <c r="AD61" i="3"/>
  <c r="AF61" i="3"/>
  <c r="AG61" i="3"/>
  <c r="AJ61" i="3"/>
  <c r="AK61" i="3"/>
  <c r="AL61" i="3"/>
  <c r="AM61" i="3"/>
  <c r="AN61" i="3"/>
  <c r="AO61" i="3"/>
  <c r="AP61" i="3"/>
  <c r="AQ61" i="3"/>
  <c r="AR61" i="3"/>
  <c r="AT61" i="3"/>
  <c r="AU61" i="3"/>
  <c r="AV61" i="3"/>
  <c r="AW61" i="3"/>
  <c r="D62" i="3"/>
  <c r="J62" i="3"/>
  <c r="L62" i="3"/>
  <c r="O62" i="3"/>
  <c r="Q62" i="3"/>
  <c r="S62" i="3"/>
  <c r="U62" i="3"/>
  <c r="X62" i="3"/>
  <c r="Z62" i="3"/>
  <c r="AB62" i="3"/>
  <c r="AD62" i="3"/>
  <c r="AF62" i="3"/>
  <c r="AG62" i="3"/>
  <c r="AJ62" i="3"/>
  <c r="AK62" i="3"/>
  <c r="AL62" i="3"/>
  <c r="AM62" i="3"/>
  <c r="AN62" i="3"/>
  <c r="AO62" i="3"/>
  <c r="AP62" i="3"/>
  <c r="AQ62" i="3"/>
  <c r="AR62" i="3"/>
  <c r="AT62" i="3"/>
  <c r="AU62" i="3"/>
  <c r="AV62" i="3"/>
  <c r="AW62" i="3"/>
  <c r="D63" i="3"/>
  <c r="J63" i="3"/>
  <c r="L63" i="3"/>
  <c r="O63" i="3"/>
  <c r="Q63" i="3"/>
  <c r="S63" i="3"/>
  <c r="U63" i="3"/>
  <c r="X63" i="3"/>
  <c r="Z63" i="3"/>
  <c r="AB63" i="3"/>
  <c r="AD63" i="3"/>
  <c r="AF63" i="3"/>
  <c r="AG63" i="3"/>
  <c r="AJ63" i="3"/>
  <c r="AK63" i="3"/>
  <c r="AL63" i="3"/>
  <c r="AM63" i="3"/>
  <c r="AN63" i="3"/>
  <c r="AO63" i="3"/>
  <c r="AP63" i="3"/>
  <c r="AQ63" i="3"/>
  <c r="AR63" i="3"/>
  <c r="AT63" i="3"/>
  <c r="AU63" i="3"/>
  <c r="AV63" i="3"/>
  <c r="AW63" i="3"/>
  <c r="D64" i="3"/>
  <c r="J64" i="3"/>
  <c r="L64" i="3"/>
  <c r="O64" i="3"/>
  <c r="Q64" i="3"/>
  <c r="S64" i="3"/>
  <c r="U64" i="3"/>
  <c r="X64" i="3"/>
  <c r="Z64" i="3"/>
  <c r="AB64" i="3"/>
  <c r="AD64" i="3"/>
  <c r="AF64" i="3"/>
  <c r="AG64" i="3"/>
  <c r="AJ64" i="3"/>
  <c r="AK64" i="3"/>
  <c r="AL64" i="3"/>
  <c r="AM64" i="3"/>
  <c r="AN64" i="3"/>
  <c r="AO64" i="3"/>
  <c r="AP64" i="3"/>
  <c r="AQ64" i="3"/>
  <c r="AR64" i="3"/>
  <c r="AT64" i="3"/>
  <c r="AU64" i="3"/>
  <c r="AV64" i="3"/>
  <c r="AW64" i="3"/>
  <c r="D65" i="3"/>
  <c r="J65" i="3"/>
  <c r="L65" i="3"/>
  <c r="O65" i="3"/>
  <c r="Q65" i="3"/>
  <c r="S65" i="3"/>
  <c r="U65" i="3"/>
  <c r="X65" i="3"/>
  <c r="Z65" i="3"/>
  <c r="AB65" i="3"/>
  <c r="AD65" i="3"/>
  <c r="AF65" i="3"/>
  <c r="AG65" i="3"/>
  <c r="AJ65" i="3"/>
  <c r="AK65" i="3"/>
  <c r="AL65" i="3"/>
  <c r="AM65" i="3"/>
  <c r="AN65" i="3"/>
  <c r="AO65" i="3"/>
  <c r="AP65" i="3"/>
  <c r="AQ65" i="3"/>
  <c r="AR65" i="3"/>
  <c r="AT65" i="3"/>
  <c r="AU65" i="3"/>
  <c r="AV65" i="3"/>
  <c r="AW65" i="3"/>
  <c r="D66" i="3"/>
  <c r="J66" i="3"/>
  <c r="L66" i="3"/>
  <c r="O66" i="3"/>
  <c r="Q66" i="3"/>
  <c r="S66" i="3"/>
  <c r="U66" i="3"/>
  <c r="X66" i="3"/>
  <c r="Z66" i="3"/>
  <c r="AB66" i="3"/>
  <c r="AD66" i="3"/>
  <c r="AF66" i="3"/>
  <c r="AG66" i="3"/>
  <c r="AJ66" i="3"/>
  <c r="AK66" i="3"/>
  <c r="AL66" i="3"/>
  <c r="AM66" i="3"/>
  <c r="AN66" i="3"/>
  <c r="AO66" i="3"/>
  <c r="AP66" i="3"/>
  <c r="AQ66" i="3"/>
  <c r="AR66" i="3"/>
  <c r="AT66" i="3"/>
  <c r="AU66" i="3"/>
  <c r="AV66" i="3"/>
  <c r="AW66" i="3"/>
  <c r="D67" i="3"/>
  <c r="J67" i="3"/>
  <c r="L67" i="3"/>
  <c r="O67" i="3"/>
  <c r="Q67" i="3"/>
  <c r="S67" i="3"/>
  <c r="U67" i="3"/>
  <c r="X67" i="3"/>
  <c r="Z67" i="3"/>
  <c r="AB67" i="3"/>
  <c r="AD67" i="3"/>
  <c r="AF67" i="3"/>
  <c r="AG67" i="3"/>
  <c r="AJ67" i="3"/>
  <c r="AK67" i="3"/>
  <c r="AL67" i="3"/>
  <c r="AM67" i="3"/>
  <c r="AN67" i="3"/>
  <c r="AO67" i="3"/>
  <c r="AP67" i="3"/>
  <c r="AQ67" i="3"/>
  <c r="AR67" i="3"/>
  <c r="AT67" i="3"/>
  <c r="AU67" i="3"/>
  <c r="AV67" i="3"/>
  <c r="AW67" i="3"/>
  <c r="D68" i="3"/>
  <c r="J68" i="3"/>
  <c r="L68" i="3"/>
  <c r="O68" i="3"/>
  <c r="Q68" i="3"/>
  <c r="S68" i="3"/>
  <c r="U68" i="3"/>
  <c r="X68" i="3"/>
  <c r="Z68" i="3"/>
  <c r="AB68" i="3"/>
  <c r="AD68" i="3"/>
  <c r="AF68" i="3"/>
  <c r="AG68" i="3"/>
  <c r="AJ68" i="3"/>
  <c r="AK68" i="3"/>
  <c r="AL68" i="3"/>
  <c r="AM68" i="3"/>
  <c r="AN68" i="3"/>
  <c r="AO68" i="3"/>
  <c r="AP68" i="3"/>
  <c r="AQ68" i="3"/>
  <c r="AR68" i="3"/>
  <c r="AT68" i="3"/>
  <c r="AU68" i="3"/>
  <c r="AV68" i="3"/>
  <c r="AW68" i="3"/>
  <c r="D69" i="3"/>
  <c r="J69" i="3"/>
  <c r="L69" i="3"/>
  <c r="O69" i="3"/>
  <c r="Q69" i="3"/>
  <c r="S69" i="3"/>
  <c r="U69" i="3"/>
  <c r="X69" i="3"/>
  <c r="Z69" i="3"/>
  <c r="AB69" i="3"/>
  <c r="AD69" i="3"/>
  <c r="AF69" i="3"/>
  <c r="AG69" i="3"/>
  <c r="AJ69" i="3"/>
  <c r="AK69" i="3"/>
  <c r="AL69" i="3"/>
  <c r="AM69" i="3"/>
  <c r="AN69" i="3"/>
  <c r="AO69" i="3"/>
  <c r="AP69" i="3"/>
  <c r="AQ69" i="3"/>
  <c r="AR69" i="3"/>
  <c r="AT69" i="3"/>
  <c r="AU69" i="3"/>
  <c r="AV69" i="3"/>
  <c r="AW69" i="3"/>
  <c r="D70" i="3"/>
  <c r="J70" i="3"/>
  <c r="L70" i="3"/>
  <c r="O70" i="3"/>
  <c r="Q70" i="3"/>
  <c r="S70" i="3"/>
  <c r="U70" i="3"/>
  <c r="X70" i="3"/>
  <c r="Z70" i="3"/>
  <c r="AB70" i="3"/>
  <c r="AD70" i="3"/>
  <c r="AF70" i="3"/>
  <c r="AG70" i="3"/>
  <c r="AJ70" i="3"/>
  <c r="AK70" i="3"/>
  <c r="AL70" i="3"/>
  <c r="AM70" i="3"/>
  <c r="AN70" i="3"/>
  <c r="AO70" i="3"/>
  <c r="AP70" i="3"/>
  <c r="AQ70" i="3"/>
  <c r="AR70" i="3"/>
  <c r="AT70" i="3"/>
  <c r="AU70" i="3"/>
  <c r="AV70" i="3"/>
  <c r="AW70" i="3"/>
  <c r="D71" i="3"/>
  <c r="J71" i="3"/>
  <c r="L71" i="3"/>
  <c r="O71" i="3"/>
  <c r="Q71" i="3"/>
  <c r="S71" i="3"/>
  <c r="U71" i="3"/>
  <c r="X71" i="3"/>
  <c r="Z71" i="3"/>
  <c r="AB71" i="3"/>
  <c r="AD71" i="3"/>
  <c r="AF71" i="3"/>
  <c r="AG71" i="3"/>
  <c r="AJ71" i="3"/>
  <c r="AK71" i="3"/>
  <c r="AL71" i="3"/>
  <c r="AM71" i="3"/>
  <c r="AN71" i="3"/>
  <c r="AO71" i="3"/>
  <c r="AP71" i="3"/>
  <c r="AQ71" i="3"/>
  <c r="AR71" i="3"/>
  <c r="AT71" i="3"/>
  <c r="AU71" i="3"/>
  <c r="AV71" i="3"/>
  <c r="AW71" i="3"/>
  <c r="D72" i="3"/>
  <c r="J72" i="3"/>
  <c r="L72" i="3"/>
  <c r="O72" i="3"/>
  <c r="Q72" i="3"/>
  <c r="S72" i="3"/>
  <c r="U72" i="3"/>
  <c r="X72" i="3"/>
  <c r="Z72" i="3"/>
  <c r="AB72" i="3"/>
  <c r="AD72" i="3"/>
  <c r="AF72" i="3"/>
  <c r="AG72" i="3"/>
  <c r="AJ72" i="3"/>
  <c r="AK72" i="3"/>
  <c r="AL72" i="3"/>
  <c r="AM72" i="3"/>
  <c r="AN72" i="3"/>
  <c r="AO72" i="3"/>
  <c r="AP72" i="3"/>
  <c r="AQ72" i="3"/>
  <c r="AR72" i="3"/>
  <c r="AT72" i="3"/>
  <c r="AU72" i="3"/>
  <c r="AV72" i="3"/>
  <c r="AW72" i="3"/>
  <c r="D73" i="3"/>
  <c r="J73" i="3"/>
  <c r="L73" i="3"/>
  <c r="O73" i="3"/>
  <c r="Q73" i="3"/>
  <c r="S73" i="3"/>
  <c r="U73" i="3"/>
  <c r="X73" i="3"/>
  <c r="Z73" i="3"/>
  <c r="AB73" i="3"/>
  <c r="AD73" i="3"/>
  <c r="AF73" i="3"/>
  <c r="AG73" i="3"/>
  <c r="AJ73" i="3"/>
  <c r="AK73" i="3"/>
  <c r="AL73" i="3"/>
  <c r="AM73" i="3"/>
  <c r="AN73" i="3"/>
  <c r="AO73" i="3"/>
  <c r="AP73" i="3"/>
  <c r="AQ73" i="3"/>
  <c r="AR73" i="3"/>
  <c r="AT73" i="3"/>
  <c r="AU73" i="3"/>
  <c r="AV73" i="3"/>
  <c r="AW73" i="3"/>
  <c r="D74" i="3"/>
  <c r="J74" i="3"/>
  <c r="L74" i="3"/>
  <c r="O74" i="3"/>
  <c r="Q74" i="3"/>
  <c r="S74" i="3"/>
  <c r="U74" i="3"/>
  <c r="X74" i="3"/>
  <c r="Z74" i="3"/>
  <c r="AB74" i="3"/>
  <c r="AD74" i="3"/>
  <c r="AF74" i="3"/>
  <c r="AG74" i="3"/>
  <c r="AJ74" i="3"/>
  <c r="AK74" i="3"/>
  <c r="AL74" i="3"/>
  <c r="AM74" i="3"/>
  <c r="AN74" i="3"/>
  <c r="AO74" i="3"/>
  <c r="AP74" i="3"/>
  <c r="AQ74" i="3"/>
  <c r="AR74" i="3"/>
  <c r="AT74" i="3"/>
  <c r="AU74" i="3"/>
  <c r="AV74" i="3"/>
  <c r="AW74" i="3"/>
  <c r="D75" i="3"/>
  <c r="J75" i="3"/>
  <c r="L75" i="3"/>
  <c r="O75" i="3"/>
  <c r="Q75" i="3"/>
  <c r="S75" i="3"/>
  <c r="U75" i="3"/>
  <c r="X75" i="3"/>
  <c r="Z75" i="3"/>
  <c r="AB75" i="3"/>
  <c r="AD75" i="3"/>
  <c r="AF75" i="3"/>
  <c r="AG75" i="3"/>
  <c r="AJ75" i="3"/>
  <c r="AK75" i="3"/>
  <c r="AL75" i="3"/>
  <c r="AM75" i="3"/>
  <c r="AN75" i="3"/>
  <c r="AO75" i="3"/>
  <c r="AP75" i="3"/>
  <c r="AQ75" i="3"/>
  <c r="AR75" i="3"/>
  <c r="AT75" i="3"/>
  <c r="AU75" i="3"/>
  <c r="AV75" i="3"/>
  <c r="AW75" i="3"/>
  <c r="D76" i="3"/>
  <c r="J76" i="3"/>
  <c r="L76" i="3"/>
  <c r="O76" i="3"/>
  <c r="Q76" i="3"/>
  <c r="S76" i="3"/>
  <c r="U76" i="3"/>
  <c r="X76" i="3"/>
  <c r="Z76" i="3"/>
  <c r="AB76" i="3"/>
  <c r="AD76" i="3"/>
  <c r="AF76" i="3"/>
  <c r="AG76" i="3"/>
  <c r="AJ76" i="3"/>
  <c r="AK76" i="3"/>
  <c r="AL76" i="3"/>
  <c r="AM76" i="3"/>
  <c r="AN76" i="3"/>
  <c r="AO76" i="3"/>
  <c r="AP76" i="3"/>
  <c r="AQ76" i="3"/>
  <c r="AR76" i="3"/>
  <c r="AT76" i="3"/>
  <c r="AU76" i="3"/>
  <c r="AV76" i="3"/>
  <c r="AW76" i="3"/>
  <c r="D77" i="3"/>
  <c r="J77" i="3"/>
  <c r="L77" i="3"/>
  <c r="O77" i="3"/>
  <c r="Q77" i="3"/>
  <c r="S77" i="3"/>
  <c r="U77" i="3"/>
  <c r="X77" i="3"/>
  <c r="Z77" i="3"/>
  <c r="AB77" i="3"/>
  <c r="AD77" i="3"/>
  <c r="AF77" i="3"/>
  <c r="AG77" i="3"/>
  <c r="AJ77" i="3"/>
  <c r="AK77" i="3"/>
  <c r="AL77" i="3"/>
  <c r="AM77" i="3"/>
  <c r="AN77" i="3"/>
  <c r="AO77" i="3"/>
  <c r="AP77" i="3"/>
  <c r="AQ77" i="3"/>
  <c r="AR77" i="3"/>
  <c r="AT77" i="3"/>
  <c r="AU77" i="3"/>
  <c r="AV77" i="3"/>
  <c r="AW77" i="3"/>
  <c r="D78" i="3"/>
  <c r="J78" i="3"/>
  <c r="L78" i="3"/>
  <c r="O78" i="3"/>
  <c r="Q78" i="3"/>
  <c r="S78" i="3"/>
  <c r="U78" i="3"/>
  <c r="X78" i="3"/>
  <c r="Z78" i="3"/>
  <c r="AB78" i="3"/>
  <c r="AD78" i="3"/>
  <c r="AF78" i="3"/>
  <c r="AG78" i="3"/>
  <c r="AJ78" i="3"/>
  <c r="AK78" i="3"/>
  <c r="AL78" i="3"/>
  <c r="AM78" i="3"/>
  <c r="AN78" i="3"/>
  <c r="AO78" i="3"/>
  <c r="AP78" i="3"/>
  <c r="AQ78" i="3"/>
  <c r="AR78" i="3"/>
  <c r="AT78" i="3"/>
  <c r="AU78" i="3"/>
  <c r="AV78" i="3"/>
  <c r="AW78" i="3"/>
  <c r="D79" i="3"/>
  <c r="J79" i="3"/>
  <c r="L79" i="3"/>
  <c r="O79" i="3"/>
  <c r="Q79" i="3"/>
  <c r="S79" i="3"/>
  <c r="U79" i="3"/>
  <c r="X79" i="3"/>
  <c r="Z79" i="3"/>
  <c r="AB79" i="3"/>
  <c r="AD79" i="3"/>
  <c r="AF79" i="3"/>
  <c r="AG79" i="3"/>
  <c r="AJ79" i="3"/>
  <c r="AK79" i="3"/>
  <c r="AL79" i="3"/>
  <c r="AM79" i="3"/>
  <c r="AN79" i="3"/>
  <c r="AO79" i="3"/>
  <c r="AP79" i="3"/>
  <c r="AQ79" i="3"/>
  <c r="AR79" i="3"/>
  <c r="AT79" i="3"/>
  <c r="AU79" i="3"/>
  <c r="AV79" i="3"/>
  <c r="AW79" i="3"/>
  <c r="D80" i="3"/>
  <c r="J80" i="3"/>
  <c r="L80" i="3"/>
  <c r="O80" i="3"/>
  <c r="Q80" i="3"/>
  <c r="S80" i="3"/>
  <c r="U80" i="3"/>
  <c r="X80" i="3"/>
  <c r="Z80" i="3"/>
  <c r="AB80" i="3"/>
  <c r="AD80" i="3"/>
  <c r="AF80" i="3"/>
  <c r="AG80" i="3"/>
  <c r="AJ80" i="3"/>
  <c r="AK80" i="3"/>
  <c r="AL80" i="3"/>
  <c r="AM80" i="3"/>
  <c r="AN80" i="3"/>
  <c r="AO80" i="3"/>
  <c r="AP80" i="3"/>
  <c r="AQ80" i="3"/>
  <c r="AR80" i="3"/>
  <c r="AT80" i="3"/>
  <c r="AU80" i="3"/>
  <c r="AV80" i="3"/>
  <c r="AW80" i="3"/>
  <c r="D81" i="3"/>
  <c r="J81" i="3"/>
  <c r="L81" i="3"/>
  <c r="O81" i="3"/>
  <c r="Q81" i="3"/>
  <c r="S81" i="3"/>
  <c r="U81" i="3"/>
  <c r="X81" i="3"/>
  <c r="Z81" i="3"/>
  <c r="AB81" i="3"/>
  <c r="AD81" i="3"/>
  <c r="AF81" i="3"/>
  <c r="AG81" i="3"/>
  <c r="AJ81" i="3"/>
  <c r="AK81" i="3"/>
  <c r="AL81" i="3"/>
  <c r="AM81" i="3"/>
  <c r="AN81" i="3"/>
  <c r="AO81" i="3"/>
  <c r="AP81" i="3"/>
  <c r="AQ81" i="3"/>
  <c r="AR81" i="3"/>
  <c r="AT81" i="3"/>
  <c r="AU81" i="3"/>
  <c r="AV81" i="3"/>
  <c r="AW81" i="3"/>
  <c r="D82" i="3"/>
  <c r="J82" i="3"/>
  <c r="L82" i="3"/>
  <c r="O82" i="3"/>
  <c r="Q82" i="3"/>
  <c r="S82" i="3"/>
  <c r="U82" i="3"/>
  <c r="X82" i="3"/>
  <c r="Z82" i="3"/>
  <c r="AB82" i="3"/>
  <c r="AD82" i="3"/>
  <c r="AF82" i="3"/>
  <c r="AG82" i="3"/>
  <c r="AJ82" i="3"/>
  <c r="AK82" i="3"/>
  <c r="AL82" i="3"/>
  <c r="AM82" i="3"/>
  <c r="AN82" i="3"/>
  <c r="AO82" i="3"/>
  <c r="AP82" i="3"/>
  <c r="AQ82" i="3"/>
  <c r="AR82" i="3"/>
  <c r="AT82" i="3"/>
  <c r="AU82" i="3"/>
  <c r="AV82" i="3"/>
  <c r="AW82" i="3"/>
  <c r="D83" i="3"/>
  <c r="J83" i="3"/>
  <c r="L83" i="3"/>
  <c r="O83" i="3"/>
  <c r="Q83" i="3"/>
  <c r="S83" i="3"/>
  <c r="U83" i="3"/>
  <c r="X83" i="3"/>
  <c r="Z83" i="3"/>
  <c r="AB83" i="3"/>
  <c r="AD83" i="3"/>
  <c r="AF83" i="3"/>
  <c r="AG83" i="3"/>
  <c r="AJ83" i="3"/>
  <c r="AK83" i="3"/>
  <c r="AL83" i="3"/>
  <c r="AM83" i="3"/>
  <c r="AN83" i="3"/>
  <c r="AO83" i="3"/>
  <c r="AP83" i="3"/>
  <c r="AQ83" i="3"/>
  <c r="AR83" i="3"/>
  <c r="AT83" i="3"/>
  <c r="AU83" i="3"/>
  <c r="AV83" i="3"/>
  <c r="AW83" i="3"/>
  <c r="D84" i="3"/>
  <c r="J84" i="3"/>
  <c r="L84" i="3"/>
  <c r="O84" i="3"/>
  <c r="Q84" i="3"/>
  <c r="S84" i="3"/>
  <c r="U84" i="3"/>
  <c r="X84" i="3"/>
  <c r="Z84" i="3"/>
  <c r="AB84" i="3"/>
  <c r="AD84" i="3"/>
  <c r="AF84" i="3"/>
  <c r="AG84" i="3"/>
  <c r="AJ84" i="3"/>
  <c r="AK84" i="3"/>
  <c r="AL84" i="3"/>
  <c r="AM84" i="3"/>
  <c r="AN84" i="3"/>
  <c r="AO84" i="3"/>
  <c r="AP84" i="3"/>
  <c r="AQ84" i="3"/>
  <c r="AR84" i="3"/>
  <c r="AT84" i="3"/>
  <c r="AU84" i="3"/>
  <c r="AV84" i="3"/>
  <c r="AW84" i="3"/>
  <c r="D85" i="3"/>
  <c r="J85" i="3"/>
  <c r="L85" i="3"/>
  <c r="O85" i="3"/>
  <c r="Q85" i="3"/>
  <c r="S85" i="3"/>
  <c r="U85" i="3"/>
  <c r="X85" i="3"/>
  <c r="Z85" i="3"/>
  <c r="AB85" i="3"/>
  <c r="AD85" i="3"/>
  <c r="AF85" i="3"/>
  <c r="AG85" i="3"/>
  <c r="AJ85" i="3"/>
  <c r="AK85" i="3"/>
  <c r="AL85" i="3"/>
  <c r="AM85" i="3"/>
  <c r="AN85" i="3"/>
  <c r="AO85" i="3"/>
  <c r="AP85" i="3"/>
  <c r="AQ85" i="3"/>
  <c r="AR85" i="3"/>
  <c r="AT85" i="3"/>
  <c r="AU85" i="3"/>
  <c r="AV85" i="3"/>
  <c r="AW85" i="3"/>
  <c r="D86" i="3"/>
  <c r="J86" i="3"/>
  <c r="L86" i="3"/>
  <c r="O86" i="3"/>
  <c r="Q86" i="3"/>
  <c r="S86" i="3"/>
  <c r="U86" i="3"/>
  <c r="X86" i="3"/>
  <c r="Z86" i="3"/>
  <c r="AB86" i="3"/>
  <c r="AD86" i="3"/>
  <c r="AF86" i="3"/>
  <c r="AG86" i="3"/>
  <c r="AJ86" i="3"/>
  <c r="AK86" i="3"/>
  <c r="AL86" i="3"/>
  <c r="AM86" i="3"/>
  <c r="AN86" i="3"/>
  <c r="AO86" i="3"/>
  <c r="AP86" i="3"/>
  <c r="AQ86" i="3"/>
  <c r="AR86" i="3"/>
  <c r="AT86" i="3"/>
  <c r="AU86" i="3"/>
  <c r="AV86" i="3"/>
  <c r="AW86" i="3"/>
  <c r="D87" i="3"/>
  <c r="J87" i="3"/>
  <c r="L87" i="3"/>
  <c r="O87" i="3"/>
  <c r="Q87" i="3"/>
  <c r="S87" i="3"/>
  <c r="U87" i="3"/>
  <c r="X87" i="3"/>
  <c r="Z87" i="3"/>
  <c r="AB87" i="3"/>
  <c r="AD87" i="3"/>
  <c r="AF87" i="3"/>
  <c r="AG87" i="3"/>
  <c r="AJ87" i="3"/>
  <c r="AK87" i="3"/>
  <c r="AL87" i="3"/>
  <c r="AM87" i="3"/>
  <c r="AN87" i="3"/>
  <c r="AO87" i="3"/>
  <c r="AP87" i="3"/>
  <c r="AQ87" i="3"/>
  <c r="AR87" i="3"/>
  <c r="AT87" i="3"/>
  <c r="AU87" i="3"/>
  <c r="AV87" i="3"/>
  <c r="AW87" i="3"/>
  <c r="D88" i="3"/>
  <c r="J88" i="3"/>
  <c r="L88" i="3"/>
  <c r="O88" i="3"/>
  <c r="Q88" i="3"/>
  <c r="S88" i="3"/>
  <c r="U88" i="3"/>
  <c r="X88" i="3"/>
  <c r="Z88" i="3"/>
  <c r="AB88" i="3"/>
  <c r="AD88" i="3"/>
  <c r="AF88" i="3"/>
  <c r="AG88" i="3"/>
  <c r="AJ88" i="3"/>
  <c r="AK88" i="3"/>
  <c r="AL88" i="3"/>
  <c r="AM88" i="3"/>
  <c r="AN88" i="3"/>
  <c r="AO88" i="3"/>
  <c r="AP88" i="3"/>
  <c r="AQ88" i="3"/>
  <c r="AR88" i="3"/>
  <c r="AT88" i="3"/>
  <c r="AU88" i="3"/>
  <c r="AV88" i="3"/>
  <c r="AW88" i="3"/>
  <c r="D89" i="3"/>
  <c r="J89" i="3"/>
  <c r="L89" i="3"/>
  <c r="O89" i="3"/>
  <c r="Q89" i="3"/>
  <c r="S89" i="3"/>
  <c r="U89" i="3"/>
  <c r="X89" i="3"/>
  <c r="Z89" i="3"/>
  <c r="AB89" i="3"/>
  <c r="AD89" i="3"/>
  <c r="AF89" i="3"/>
  <c r="AG89" i="3"/>
  <c r="AJ89" i="3"/>
  <c r="AK89" i="3"/>
  <c r="AL89" i="3"/>
  <c r="AM89" i="3"/>
  <c r="AN89" i="3"/>
  <c r="AO89" i="3"/>
  <c r="AP89" i="3"/>
  <c r="AQ89" i="3"/>
  <c r="AR89" i="3"/>
  <c r="AT89" i="3"/>
  <c r="AU89" i="3"/>
  <c r="AV89" i="3"/>
  <c r="AW89" i="3"/>
  <c r="D90" i="3"/>
  <c r="J90" i="3"/>
  <c r="L90" i="3"/>
  <c r="O90" i="3"/>
  <c r="Q90" i="3"/>
  <c r="S90" i="3"/>
  <c r="U90" i="3"/>
  <c r="X90" i="3"/>
  <c r="Z90" i="3"/>
  <c r="AB90" i="3"/>
  <c r="AD90" i="3"/>
  <c r="AF90" i="3"/>
  <c r="AG90" i="3"/>
  <c r="AJ90" i="3"/>
  <c r="AK90" i="3"/>
  <c r="AL90" i="3"/>
  <c r="AM90" i="3"/>
  <c r="AN90" i="3"/>
  <c r="AO90" i="3"/>
  <c r="AP90" i="3"/>
  <c r="AQ90" i="3"/>
  <c r="AR90" i="3"/>
  <c r="AT90" i="3"/>
  <c r="AU90" i="3"/>
  <c r="AV90" i="3"/>
  <c r="AW90" i="3"/>
  <c r="D91" i="3"/>
  <c r="J91" i="3"/>
  <c r="L91" i="3"/>
  <c r="O91" i="3"/>
  <c r="Q91" i="3"/>
  <c r="S91" i="3"/>
  <c r="U91" i="3"/>
  <c r="X91" i="3"/>
  <c r="Z91" i="3"/>
  <c r="AB91" i="3"/>
  <c r="AD91" i="3"/>
  <c r="AF91" i="3"/>
  <c r="AG91" i="3"/>
  <c r="AJ91" i="3"/>
  <c r="AK91" i="3"/>
  <c r="AL91" i="3"/>
  <c r="AM91" i="3"/>
  <c r="AN91" i="3"/>
  <c r="AO91" i="3"/>
  <c r="AP91" i="3"/>
  <c r="AQ91" i="3"/>
  <c r="AR91" i="3"/>
  <c r="AT91" i="3"/>
  <c r="AU91" i="3"/>
  <c r="AV91" i="3"/>
  <c r="AW91" i="3"/>
  <c r="D92" i="3"/>
  <c r="J92" i="3"/>
  <c r="L92" i="3"/>
  <c r="O92" i="3"/>
  <c r="Q92" i="3"/>
  <c r="S92" i="3"/>
  <c r="U92" i="3"/>
  <c r="X92" i="3"/>
  <c r="Z92" i="3"/>
  <c r="AB92" i="3"/>
  <c r="AD92" i="3"/>
  <c r="AF92" i="3"/>
  <c r="AG92" i="3"/>
  <c r="AJ92" i="3"/>
  <c r="AK92" i="3"/>
  <c r="AL92" i="3"/>
  <c r="AM92" i="3"/>
  <c r="AN92" i="3"/>
  <c r="AO92" i="3"/>
  <c r="AP92" i="3"/>
  <c r="AQ92" i="3"/>
  <c r="AR92" i="3"/>
  <c r="AT92" i="3"/>
  <c r="AU92" i="3"/>
  <c r="AV92" i="3"/>
  <c r="AW92" i="3"/>
  <c r="D93" i="3"/>
  <c r="J93" i="3"/>
  <c r="L93" i="3"/>
  <c r="O93" i="3"/>
  <c r="Q93" i="3"/>
  <c r="S93" i="3"/>
  <c r="U93" i="3"/>
  <c r="X93" i="3"/>
  <c r="Z93" i="3"/>
  <c r="AB93" i="3"/>
  <c r="AD93" i="3"/>
  <c r="AF93" i="3"/>
  <c r="AG93" i="3"/>
  <c r="AJ93" i="3"/>
  <c r="AK93" i="3"/>
  <c r="AL93" i="3"/>
  <c r="AM93" i="3"/>
  <c r="AN93" i="3"/>
  <c r="AO93" i="3"/>
  <c r="AP93" i="3"/>
  <c r="AQ93" i="3"/>
  <c r="AR93" i="3"/>
  <c r="AT93" i="3"/>
  <c r="AU93" i="3"/>
  <c r="AV93" i="3"/>
  <c r="AW93" i="3"/>
  <c r="D94" i="3"/>
  <c r="J94" i="3"/>
  <c r="L94" i="3"/>
  <c r="O94" i="3"/>
  <c r="Q94" i="3"/>
  <c r="S94" i="3"/>
  <c r="U94" i="3"/>
  <c r="X94" i="3"/>
  <c r="Z94" i="3"/>
  <c r="AB94" i="3"/>
  <c r="AD94" i="3"/>
  <c r="AF94" i="3"/>
  <c r="AG94" i="3"/>
  <c r="AJ94" i="3"/>
  <c r="AK94" i="3"/>
  <c r="AL94" i="3"/>
  <c r="AM94" i="3"/>
  <c r="AN94" i="3"/>
  <c r="AO94" i="3"/>
  <c r="AP94" i="3"/>
  <c r="AQ94" i="3"/>
  <c r="AR94" i="3"/>
  <c r="AT94" i="3"/>
  <c r="AU94" i="3"/>
  <c r="AV94" i="3"/>
  <c r="AW94" i="3"/>
  <c r="D95" i="3"/>
  <c r="J95" i="3"/>
  <c r="L95" i="3"/>
  <c r="O95" i="3"/>
  <c r="Q95" i="3"/>
  <c r="S95" i="3"/>
  <c r="U95" i="3"/>
  <c r="X95" i="3"/>
  <c r="Z95" i="3"/>
  <c r="AB95" i="3"/>
  <c r="AD95" i="3"/>
  <c r="AF95" i="3"/>
  <c r="AG95" i="3"/>
  <c r="AJ95" i="3"/>
  <c r="AK95" i="3"/>
  <c r="AL95" i="3"/>
  <c r="AM95" i="3"/>
  <c r="AN95" i="3"/>
  <c r="AO95" i="3"/>
  <c r="AP95" i="3"/>
  <c r="AQ95" i="3"/>
  <c r="AR95" i="3"/>
  <c r="AT95" i="3"/>
  <c r="AU95" i="3"/>
  <c r="AV95" i="3"/>
  <c r="AW95" i="3"/>
  <c r="D96" i="3"/>
  <c r="J96" i="3"/>
  <c r="L96" i="3"/>
  <c r="O96" i="3"/>
  <c r="Q96" i="3"/>
  <c r="S96" i="3"/>
  <c r="U96" i="3"/>
  <c r="X96" i="3"/>
  <c r="Z96" i="3"/>
  <c r="AB96" i="3"/>
  <c r="AD96" i="3"/>
  <c r="AF96" i="3"/>
  <c r="AG96" i="3"/>
  <c r="AJ96" i="3"/>
  <c r="AK96" i="3"/>
  <c r="AL96" i="3"/>
  <c r="AM96" i="3"/>
  <c r="AN96" i="3"/>
  <c r="AO96" i="3"/>
  <c r="AP96" i="3"/>
  <c r="AQ96" i="3"/>
  <c r="AR96" i="3"/>
  <c r="AT96" i="3"/>
  <c r="AU96" i="3"/>
  <c r="AV96" i="3"/>
  <c r="AW96" i="3"/>
  <c r="D97" i="3"/>
  <c r="J97" i="3"/>
  <c r="L97" i="3"/>
  <c r="O97" i="3"/>
  <c r="Q97" i="3"/>
  <c r="S97" i="3"/>
  <c r="U97" i="3"/>
  <c r="X97" i="3"/>
  <c r="Z97" i="3"/>
  <c r="AB97" i="3"/>
  <c r="AD97" i="3"/>
  <c r="AF97" i="3"/>
  <c r="AG97" i="3"/>
  <c r="AJ97" i="3"/>
  <c r="AK97" i="3"/>
  <c r="AL97" i="3"/>
  <c r="AM97" i="3"/>
  <c r="AN97" i="3"/>
  <c r="AO97" i="3"/>
  <c r="AP97" i="3"/>
  <c r="AQ97" i="3"/>
  <c r="AR97" i="3"/>
  <c r="AT97" i="3"/>
  <c r="AU97" i="3"/>
  <c r="AV97" i="3"/>
  <c r="AW97" i="3"/>
  <c r="D98" i="3"/>
  <c r="J98" i="3"/>
  <c r="L98" i="3"/>
  <c r="O98" i="3"/>
  <c r="Q98" i="3"/>
  <c r="S98" i="3"/>
  <c r="U98" i="3"/>
  <c r="X98" i="3"/>
  <c r="Z98" i="3"/>
  <c r="AB98" i="3"/>
  <c r="AD98" i="3"/>
  <c r="AF98" i="3"/>
  <c r="AG98" i="3"/>
  <c r="AJ98" i="3"/>
  <c r="AK98" i="3"/>
  <c r="AL98" i="3"/>
  <c r="AM98" i="3"/>
  <c r="AN98" i="3"/>
  <c r="AO98" i="3"/>
  <c r="AP98" i="3"/>
  <c r="AQ98" i="3"/>
  <c r="AR98" i="3"/>
  <c r="AT98" i="3"/>
  <c r="AU98" i="3"/>
  <c r="AV98" i="3"/>
  <c r="AW98" i="3"/>
  <c r="D99" i="3"/>
  <c r="J99" i="3"/>
  <c r="L99" i="3"/>
  <c r="O99" i="3"/>
  <c r="Q99" i="3"/>
  <c r="S99" i="3"/>
  <c r="U99" i="3"/>
  <c r="X99" i="3"/>
  <c r="Z99" i="3"/>
  <c r="AB99" i="3"/>
  <c r="AD99" i="3"/>
  <c r="AF99" i="3"/>
  <c r="AG99" i="3"/>
  <c r="AJ99" i="3"/>
  <c r="AK99" i="3"/>
  <c r="AL99" i="3"/>
  <c r="AM99" i="3"/>
  <c r="AN99" i="3"/>
  <c r="AO99" i="3"/>
  <c r="AP99" i="3"/>
  <c r="AQ99" i="3"/>
  <c r="AR99" i="3"/>
  <c r="AQ2" i="3" s="1"/>
  <c r="AT99" i="3"/>
  <c r="AU99" i="3"/>
  <c r="AV99" i="3"/>
  <c r="AW99" i="3"/>
  <c r="D100" i="3"/>
  <c r="J100" i="3"/>
  <c r="L100" i="3"/>
  <c r="O100" i="3"/>
  <c r="Q100" i="3"/>
  <c r="S100" i="3"/>
  <c r="U100" i="3"/>
  <c r="X100" i="3"/>
  <c r="Z100" i="3"/>
  <c r="AB100" i="3"/>
  <c r="AD100" i="3"/>
  <c r="AF100" i="3"/>
  <c r="AG100" i="3"/>
  <c r="AJ100" i="3"/>
  <c r="AK100" i="3"/>
  <c r="AL100" i="3"/>
  <c r="AM100" i="3"/>
  <c r="AN100" i="3"/>
  <c r="AO100" i="3"/>
  <c r="AP100" i="3"/>
  <c r="AQ100" i="3"/>
  <c r="AR100" i="3"/>
  <c r="AT100" i="3"/>
  <c r="AU100" i="3"/>
  <c r="AV100" i="3"/>
  <c r="AW100" i="3"/>
  <c r="D11" i="2"/>
  <c r="J11" i="2"/>
  <c r="L11" i="2"/>
  <c r="O11" i="2"/>
  <c r="P11" i="2"/>
  <c r="R11" i="2"/>
  <c r="T11" i="2"/>
  <c r="V11" i="2"/>
  <c r="W11" i="2"/>
  <c r="Z11" i="2"/>
  <c r="AB11" i="2"/>
  <c r="AC11" i="2"/>
  <c r="AF11" i="2"/>
  <c r="AG11" i="2"/>
  <c r="AH11" i="2"/>
  <c r="AI11" i="2"/>
  <c r="AJ11" i="2"/>
  <c r="AK11" i="2"/>
  <c r="AL11" i="2"/>
  <c r="AM11" i="2"/>
  <c r="AN11" i="2"/>
  <c r="AP11" i="2"/>
  <c r="AQ11" i="2"/>
  <c r="AR11" i="2"/>
  <c r="AS11" i="2"/>
  <c r="D12" i="2"/>
  <c r="J12" i="2"/>
  <c r="L12" i="2"/>
  <c r="O12" i="2"/>
  <c r="P12" i="2"/>
  <c r="R12" i="2"/>
  <c r="T12" i="2"/>
  <c r="V12" i="2"/>
  <c r="W12" i="2"/>
  <c r="Z12" i="2"/>
  <c r="AB12" i="2"/>
  <c r="AC12" i="2"/>
  <c r="AF12" i="2"/>
  <c r="AG12" i="2"/>
  <c r="AH12" i="2"/>
  <c r="AI12" i="2"/>
  <c r="AJ12" i="2"/>
  <c r="AK12" i="2"/>
  <c r="AL12" i="2"/>
  <c r="AM12" i="2"/>
  <c r="AN12" i="2"/>
  <c r="AP12" i="2"/>
  <c r="AQ12" i="2"/>
  <c r="AR12" i="2"/>
  <c r="AS12" i="2"/>
  <c r="D13" i="2"/>
  <c r="J13" i="2"/>
  <c r="L13" i="2"/>
  <c r="O13" i="2"/>
  <c r="P13" i="2"/>
  <c r="R13" i="2"/>
  <c r="T13" i="2"/>
  <c r="V13" i="2"/>
  <c r="W13" i="2"/>
  <c r="Z13" i="2"/>
  <c r="AB13" i="2"/>
  <c r="AC13" i="2"/>
  <c r="AF13" i="2"/>
  <c r="AG13" i="2"/>
  <c r="AH13" i="2"/>
  <c r="AI13" i="2"/>
  <c r="AJ13" i="2"/>
  <c r="AK13" i="2"/>
  <c r="AL13" i="2"/>
  <c r="AM13" i="2"/>
  <c r="AN13" i="2"/>
  <c r="AP13" i="2"/>
  <c r="AQ13" i="2"/>
  <c r="AR13" i="2"/>
  <c r="AS13" i="2"/>
  <c r="D14" i="2"/>
  <c r="J14" i="2"/>
  <c r="L14" i="2"/>
  <c r="O14" i="2"/>
  <c r="P14" i="2"/>
  <c r="R14" i="2" s="1"/>
  <c r="T14" i="2"/>
  <c r="V14" i="2"/>
  <c r="W14" i="2"/>
  <c r="Z14" i="2"/>
  <c r="AB14" i="2"/>
  <c r="AC14" i="2"/>
  <c r="AF14" i="2"/>
  <c r="AG14" i="2"/>
  <c r="AH14" i="2"/>
  <c r="AI14" i="2"/>
  <c r="AJ14" i="2"/>
  <c r="AK14" i="2"/>
  <c r="AL14" i="2"/>
  <c r="AM14" i="2"/>
  <c r="AN14" i="2"/>
  <c r="AP14" i="2"/>
  <c r="AQ14" i="2"/>
  <c r="AR14" i="2"/>
  <c r="AS14" i="2"/>
  <c r="D15" i="2"/>
  <c r="J15" i="2"/>
  <c r="L15" i="2"/>
  <c r="O15" i="2"/>
  <c r="P15" i="2"/>
  <c r="R15" i="2"/>
  <c r="T15" i="2"/>
  <c r="V15" i="2"/>
  <c r="W15" i="2"/>
  <c r="Z15" i="2"/>
  <c r="AB15" i="2"/>
  <c r="AC15" i="2"/>
  <c r="AF15" i="2"/>
  <c r="AG15" i="2"/>
  <c r="AH15" i="2"/>
  <c r="AI15" i="2"/>
  <c r="AJ15" i="2"/>
  <c r="AK15" i="2"/>
  <c r="AL15" i="2"/>
  <c r="AM15" i="2"/>
  <c r="AN15" i="2"/>
  <c r="AP15" i="2"/>
  <c r="AQ15" i="2"/>
  <c r="AR15" i="2"/>
  <c r="AS15" i="2"/>
  <c r="D16" i="2"/>
  <c r="J16" i="2"/>
  <c r="L16" i="2"/>
  <c r="O16" i="2"/>
  <c r="P16" i="2"/>
  <c r="R16" i="2"/>
  <c r="T16" i="2"/>
  <c r="V16" i="2"/>
  <c r="W16" i="2"/>
  <c r="Z16" i="2"/>
  <c r="AB16" i="2"/>
  <c r="AC16" i="2"/>
  <c r="AF16" i="2"/>
  <c r="AG16" i="2"/>
  <c r="AH16" i="2"/>
  <c r="AI16" i="2"/>
  <c r="AJ16" i="2"/>
  <c r="AK16" i="2"/>
  <c r="AL16" i="2"/>
  <c r="AM16" i="2"/>
  <c r="AN16" i="2"/>
  <c r="AP16" i="2"/>
  <c r="AQ16" i="2"/>
  <c r="AR16" i="2"/>
  <c r="AS16" i="2"/>
  <c r="D17" i="2"/>
  <c r="J17" i="2"/>
  <c r="L17" i="2"/>
  <c r="O17" i="2"/>
  <c r="P17" i="2"/>
  <c r="R17" i="2"/>
  <c r="T17" i="2"/>
  <c r="V17" i="2"/>
  <c r="W17" i="2"/>
  <c r="Z17" i="2"/>
  <c r="AB17" i="2"/>
  <c r="AC17" i="2"/>
  <c r="AF17" i="2"/>
  <c r="AG17" i="2"/>
  <c r="AH17" i="2"/>
  <c r="AI17" i="2"/>
  <c r="AJ17" i="2"/>
  <c r="AK17" i="2"/>
  <c r="AL17" i="2"/>
  <c r="AM17" i="2"/>
  <c r="AN17" i="2"/>
  <c r="AP17" i="2"/>
  <c r="AQ17" i="2"/>
  <c r="AR17" i="2"/>
  <c r="AS17" i="2"/>
  <c r="D18" i="2"/>
  <c r="J18" i="2"/>
  <c r="L18" i="2"/>
  <c r="O18" i="2"/>
  <c r="P18" i="2"/>
  <c r="R18" i="2" s="1"/>
  <c r="T18" i="2"/>
  <c r="V18" i="2"/>
  <c r="W18" i="2"/>
  <c r="Z18" i="2"/>
  <c r="AB18" i="2"/>
  <c r="AC18" i="2"/>
  <c r="AF18" i="2"/>
  <c r="AG18" i="2"/>
  <c r="AH18" i="2"/>
  <c r="AI18" i="2"/>
  <c r="AJ18" i="2"/>
  <c r="AK18" i="2"/>
  <c r="AL18" i="2"/>
  <c r="AM18" i="2"/>
  <c r="AN18" i="2"/>
  <c r="AP18" i="2"/>
  <c r="AQ18" i="2"/>
  <c r="AR18" i="2"/>
  <c r="AS18" i="2"/>
  <c r="D19" i="2"/>
  <c r="J19" i="2"/>
  <c r="L19" i="2"/>
  <c r="O19" i="2"/>
  <c r="P19" i="2"/>
  <c r="R19" i="2"/>
  <c r="T19" i="2"/>
  <c r="V19" i="2"/>
  <c r="W19" i="2"/>
  <c r="Z19" i="2"/>
  <c r="AB19" i="2"/>
  <c r="AC19" i="2"/>
  <c r="AF19" i="2"/>
  <c r="AG19" i="2"/>
  <c r="AH19" i="2"/>
  <c r="AI19" i="2"/>
  <c r="AJ19" i="2"/>
  <c r="AK19" i="2"/>
  <c r="AL19" i="2"/>
  <c r="AM19" i="2"/>
  <c r="AN19" i="2"/>
  <c r="AP19" i="2"/>
  <c r="AQ19" i="2"/>
  <c r="AR19" i="2"/>
  <c r="AS19" i="2"/>
  <c r="D20" i="2"/>
  <c r="J20" i="2"/>
  <c r="L20" i="2"/>
  <c r="O20" i="2"/>
  <c r="P20" i="2"/>
  <c r="R20" i="2"/>
  <c r="T20" i="2"/>
  <c r="V20" i="2"/>
  <c r="W20" i="2"/>
  <c r="Z20" i="2"/>
  <c r="AB20" i="2"/>
  <c r="AC20" i="2"/>
  <c r="AF20" i="2"/>
  <c r="AG20" i="2"/>
  <c r="AH20" i="2"/>
  <c r="AI20" i="2"/>
  <c r="AJ20" i="2"/>
  <c r="AK20" i="2"/>
  <c r="AL20" i="2"/>
  <c r="AM20" i="2"/>
  <c r="AN20" i="2"/>
  <c r="AP20" i="2"/>
  <c r="AQ20" i="2"/>
  <c r="AR20" i="2"/>
  <c r="AS20" i="2"/>
  <c r="D21" i="2"/>
  <c r="J21" i="2"/>
  <c r="L21" i="2"/>
  <c r="O21" i="2"/>
  <c r="P21" i="2"/>
  <c r="R21" i="2"/>
  <c r="T21" i="2"/>
  <c r="V21" i="2"/>
  <c r="W21" i="2"/>
  <c r="Z21" i="2"/>
  <c r="AB21" i="2"/>
  <c r="AC21" i="2"/>
  <c r="AF21" i="2"/>
  <c r="AG21" i="2"/>
  <c r="AH21" i="2"/>
  <c r="AI21" i="2"/>
  <c r="AJ21" i="2"/>
  <c r="AK21" i="2"/>
  <c r="AL21" i="2"/>
  <c r="AM21" i="2"/>
  <c r="AN21" i="2"/>
  <c r="AP21" i="2"/>
  <c r="AQ21" i="2"/>
  <c r="AR21" i="2"/>
  <c r="AS21" i="2"/>
  <c r="D22" i="2"/>
  <c r="J22" i="2"/>
  <c r="L22" i="2"/>
  <c r="O22" i="2"/>
  <c r="P22" i="2"/>
  <c r="R22" i="2" s="1"/>
  <c r="T22" i="2"/>
  <c r="V22" i="2"/>
  <c r="W22" i="2"/>
  <c r="Z22" i="2"/>
  <c r="AB22" i="2"/>
  <c r="AC22" i="2"/>
  <c r="AF22" i="2"/>
  <c r="AG22" i="2"/>
  <c r="AH22" i="2"/>
  <c r="AI22" i="2"/>
  <c r="AJ22" i="2"/>
  <c r="AK22" i="2"/>
  <c r="AL22" i="2"/>
  <c r="AM22" i="2"/>
  <c r="AN22" i="2"/>
  <c r="AP22" i="2"/>
  <c r="AQ22" i="2"/>
  <c r="AR22" i="2"/>
  <c r="AS22" i="2"/>
  <c r="D23" i="2"/>
  <c r="J23" i="2"/>
  <c r="L23" i="2"/>
  <c r="O23" i="2"/>
  <c r="P23" i="2"/>
  <c r="R23" i="2"/>
  <c r="T23" i="2"/>
  <c r="V23" i="2"/>
  <c r="W23" i="2"/>
  <c r="Z23" i="2"/>
  <c r="AB23" i="2"/>
  <c r="AC23" i="2"/>
  <c r="AF23" i="2"/>
  <c r="AG23" i="2"/>
  <c r="AH23" i="2"/>
  <c r="AI23" i="2"/>
  <c r="AJ23" i="2"/>
  <c r="AK23" i="2"/>
  <c r="AL23" i="2"/>
  <c r="AM23" i="2"/>
  <c r="AN23" i="2"/>
  <c r="AP23" i="2"/>
  <c r="AQ23" i="2"/>
  <c r="AR23" i="2"/>
  <c r="AS23" i="2"/>
  <c r="D24" i="2"/>
  <c r="J24" i="2"/>
  <c r="L24" i="2"/>
  <c r="O24" i="2"/>
  <c r="P24" i="2"/>
  <c r="R24" i="2"/>
  <c r="T24" i="2"/>
  <c r="V24" i="2"/>
  <c r="W24" i="2"/>
  <c r="Z24" i="2"/>
  <c r="AB24" i="2"/>
  <c r="AC24" i="2"/>
  <c r="AF24" i="2"/>
  <c r="AG24" i="2"/>
  <c r="AH24" i="2"/>
  <c r="AI24" i="2"/>
  <c r="AJ24" i="2"/>
  <c r="AK24" i="2"/>
  <c r="AL24" i="2"/>
  <c r="AM24" i="2"/>
  <c r="AN24" i="2"/>
  <c r="AP24" i="2"/>
  <c r="AQ24" i="2"/>
  <c r="AR24" i="2"/>
  <c r="AS24" i="2"/>
  <c r="D25" i="2"/>
  <c r="J25" i="2"/>
  <c r="L25" i="2"/>
  <c r="O25" i="2"/>
  <c r="P25" i="2"/>
  <c r="R25" i="2"/>
  <c r="T25" i="2"/>
  <c r="V25" i="2"/>
  <c r="W25" i="2"/>
  <c r="Z25" i="2"/>
  <c r="AB25" i="2"/>
  <c r="AC25" i="2"/>
  <c r="AF25" i="2"/>
  <c r="AG25" i="2"/>
  <c r="AH25" i="2"/>
  <c r="AI25" i="2"/>
  <c r="AJ25" i="2"/>
  <c r="AK25" i="2"/>
  <c r="AL25" i="2"/>
  <c r="AM25" i="2"/>
  <c r="AN25" i="2"/>
  <c r="AP25" i="2"/>
  <c r="AQ25" i="2"/>
  <c r="AR25" i="2"/>
  <c r="AS25" i="2"/>
  <c r="D26" i="2"/>
  <c r="J26" i="2"/>
  <c r="L26" i="2"/>
  <c r="O26" i="2"/>
  <c r="P26" i="2"/>
  <c r="R26" i="2" s="1"/>
  <c r="T26" i="2"/>
  <c r="V26" i="2"/>
  <c r="W26" i="2"/>
  <c r="Z26" i="2"/>
  <c r="AB26" i="2"/>
  <c r="AC26" i="2"/>
  <c r="AF26" i="2"/>
  <c r="AG26" i="2"/>
  <c r="AH26" i="2"/>
  <c r="AI26" i="2"/>
  <c r="AJ26" i="2"/>
  <c r="AK26" i="2"/>
  <c r="AL26" i="2"/>
  <c r="AM26" i="2"/>
  <c r="AN26" i="2"/>
  <c r="AP26" i="2"/>
  <c r="AQ26" i="2"/>
  <c r="AR26" i="2"/>
  <c r="AS26" i="2"/>
  <c r="D27" i="2"/>
  <c r="J27" i="2"/>
  <c r="L27" i="2"/>
  <c r="O27" i="2"/>
  <c r="P27" i="2"/>
  <c r="R27" i="2"/>
  <c r="T27" i="2"/>
  <c r="V27" i="2"/>
  <c r="W27" i="2"/>
  <c r="Z27" i="2"/>
  <c r="AB27" i="2"/>
  <c r="AC27" i="2"/>
  <c r="AF27" i="2"/>
  <c r="AG27" i="2"/>
  <c r="AH27" i="2"/>
  <c r="AI27" i="2"/>
  <c r="AJ27" i="2"/>
  <c r="AK27" i="2"/>
  <c r="AL27" i="2"/>
  <c r="AM27" i="2"/>
  <c r="AN27" i="2"/>
  <c r="AP27" i="2"/>
  <c r="AQ27" i="2"/>
  <c r="AR27" i="2"/>
  <c r="AS27" i="2"/>
  <c r="D28" i="2"/>
  <c r="J28" i="2"/>
  <c r="L28" i="2"/>
  <c r="O28" i="2"/>
  <c r="P28" i="2"/>
  <c r="R28" i="2"/>
  <c r="T28" i="2"/>
  <c r="V28" i="2"/>
  <c r="W28" i="2"/>
  <c r="Z28" i="2"/>
  <c r="AB28" i="2"/>
  <c r="AC28" i="2"/>
  <c r="AF28" i="2"/>
  <c r="AG28" i="2"/>
  <c r="AH28" i="2"/>
  <c r="AI28" i="2"/>
  <c r="AJ28" i="2"/>
  <c r="AK28" i="2"/>
  <c r="AL28" i="2"/>
  <c r="AM28" i="2"/>
  <c r="AN28" i="2"/>
  <c r="AP28" i="2"/>
  <c r="AQ28" i="2"/>
  <c r="AR28" i="2"/>
  <c r="AS28" i="2"/>
  <c r="D29" i="2"/>
  <c r="J29" i="2"/>
  <c r="L29" i="2"/>
  <c r="O29" i="2"/>
  <c r="P29" i="2"/>
  <c r="R29" i="2"/>
  <c r="T29" i="2"/>
  <c r="V29" i="2"/>
  <c r="W29" i="2"/>
  <c r="Z29" i="2"/>
  <c r="AB29" i="2"/>
  <c r="AC29" i="2"/>
  <c r="AF29" i="2"/>
  <c r="AG29" i="2"/>
  <c r="AH29" i="2"/>
  <c r="AI29" i="2"/>
  <c r="AJ29" i="2"/>
  <c r="AK29" i="2"/>
  <c r="AL29" i="2"/>
  <c r="AM29" i="2"/>
  <c r="AN29" i="2"/>
  <c r="AP29" i="2"/>
  <c r="AQ29" i="2"/>
  <c r="AR29" i="2"/>
  <c r="AS29" i="2"/>
  <c r="D30" i="2"/>
  <c r="J30" i="2"/>
  <c r="L30" i="2"/>
  <c r="O30" i="2"/>
  <c r="P30" i="2"/>
  <c r="R30" i="2" s="1"/>
  <c r="T30" i="2"/>
  <c r="V30" i="2"/>
  <c r="W30" i="2"/>
  <c r="Z30" i="2"/>
  <c r="AB30" i="2"/>
  <c r="AC30" i="2"/>
  <c r="AF30" i="2"/>
  <c r="AG30" i="2"/>
  <c r="AH30" i="2"/>
  <c r="AI30" i="2"/>
  <c r="AJ30" i="2"/>
  <c r="AK30" i="2"/>
  <c r="AL30" i="2"/>
  <c r="AM30" i="2"/>
  <c r="AN30" i="2"/>
  <c r="AP30" i="2"/>
  <c r="AQ30" i="2"/>
  <c r="AR30" i="2"/>
  <c r="AS30" i="2"/>
  <c r="D31" i="2"/>
  <c r="J31" i="2"/>
  <c r="L31" i="2"/>
  <c r="O31" i="2"/>
  <c r="P31" i="2"/>
  <c r="R31" i="2"/>
  <c r="T31" i="2"/>
  <c r="V31" i="2"/>
  <c r="W31" i="2"/>
  <c r="Z31" i="2"/>
  <c r="AB31" i="2"/>
  <c r="AC31" i="2"/>
  <c r="AF31" i="2"/>
  <c r="AG31" i="2"/>
  <c r="AH31" i="2"/>
  <c r="AI31" i="2"/>
  <c r="AJ31" i="2"/>
  <c r="AK31" i="2"/>
  <c r="AL31" i="2"/>
  <c r="AM31" i="2"/>
  <c r="AN31" i="2"/>
  <c r="AP31" i="2"/>
  <c r="AQ31" i="2"/>
  <c r="AR31" i="2"/>
  <c r="AS31" i="2"/>
  <c r="D32" i="2"/>
  <c r="J32" i="2"/>
  <c r="L32" i="2"/>
  <c r="O32" i="2"/>
  <c r="P32" i="2"/>
  <c r="R32" i="2"/>
  <c r="T32" i="2"/>
  <c r="V32" i="2"/>
  <c r="W32" i="2"/>
  <c r="Z32" i="2"/>
  <c r="AB32" i="2"/>
  <c r="AC32" i="2"/>
  <c r="AF32" i="2"/>
  <c r="AG32" i="2"/>
  <c r="AH32" i="2"/>
  <c r="AI32" i="2"/>
  <c r="AJ32" i="2"/>
  <c r="AK32" i="2"/>
  <c r="AL32" i="2"/>
  <c r="AM32" i="2"/>
  <c r="AN32" i="2"/>
  <c r="AP32" i="2"/>
  <c r="AQ32" i="2"/>
  <c r="AR32" i="2"/>
  <c r="AS32" i="2"/>
  <c r="D33" i="2"/>
  <c r="J33" i="2"/>
  <c r="L33" i="2"/>
  <c r="O33" i="2"/>
  <c r="P33" i="2"/>
  <c r="R33" i="2"/>
  <c r="T33" i="2"/>
  <c r="V33" i="2"/>
  <c r="W33" i="2"/>
  <c r="Z33" i="2"/>
  <c r="AB33" i="2"/>
  <c r="AC33" i="2"/>
  <c r="AF33" i="2"/>
  <c r="AG33" i="2"/>
  <c r="AH33" i="2"/>
  <c r="AI33" i="2"/>
  <c r="AJ33" i="2"/>
  <c r="AK33" i="2"/>
  <c r="AL33" i="2"/>
  <c r="AM33" i="2"/>
  <c r="AN33" i="2"/>
  <c r="AP33" i="2"/>
  <c r="AQ33" i="2"/>
  <c r="AR33" i="2"/>
  <c r="AS33" i="2"/>
  <c r="D34" i="2"/>
  <c r="J34" i="2"/>
  <c r="L34" i="2"/>
  <c r="O34" i="2"/>
  <c r="P34" i="2"/>
  <c r="R34" i="2" s="1"/>
  <c r="T34" i="2"/>
  <c r="V34" i="2"/>
  <c r="W34" i="2"/>
  <c r="Z34" i="2"/>
  <c r="AB34" i="2"/>
  <c r="AC34" i="2"/>
  <c r="AF34" i="2"/>
  <c r="AG34" i="2"/>
  <c r="AH34" i="2"/>
  <c r="AI34" i="2"/>
  <c r="AJ34" i="2"/>
  <c r="AK34" i="2"/>
  <c r="AL34" i="2"/>
  <c r="AM34" i="2"/>
  <c r="AN34" i="2"/>
  <c r="AP34" i="2"/>
  <c r="AQ34" i="2"/>
  <c r="AR34" i="2"/>
  <c r="AS34" i="2"/>
  <c r="D35" i="2"/>
  <c r="J35" i="2"/>
  <c r="L35" i="2"/>
  <c r="O35" i="2"/>
  <c r="P35" i="2"/>
  <c r="R35" i="2"/>
  <c r="T35" i="2"/>
  <c r="V35" i="2"/>
  <c r="W35" i="2"/>
  <c r="Z35" i="2"/>
  <c r="AB35" i="2"/>
  <c r="AC35" i="2"/>
  <c r="AF35" i="2"/>
  <c r="AG35" i="2"/>
  <c r="AH35" i="2"/>
  <c r="AI35" i="2"/>
  <c r="AJ35" i="2"/>
  <c r="AK35" i="2"/>
  <c r="AL35" i="2"/>
  <c r="AM35" i="2"/>
  <c r="AN35" i="2"/>
  <c r="AP35" i="2"/>
  <c r="AQ35" i="2"/>
  <c r="AR35" i="2"/>
  <c r="AS35" i="2"/>
  <c r="D36" i="2"/>
  <c r="J36" i="2"/>
  <c r="L36" i="2"/>
  <c r="O36" i="2"/>
  <c r="P36" i="2"/>
  <c r="R36" i="2"/>
  <c r="T36" i="2"/>
  <c r="V36" i="2"/>
  <c r="W36" i="2"/>
  <c r="Z36" i="2"/>
  <c r="AB36" i="2"/>
  <c r="AC36" i="2"/>
  <c r="AF36" i="2"/>
  <c r="AG36" i="2"/>
  <c r="AH36" i="2"/>
  <c r="AI36" i="2"/>
  <c r="AJ36" i="2"/>
  <c r="AK36" i="2"/>
  <c r="AL36" i="2"/>
  <c r="AM36" i="2"/>
  <c r="AN36" i="2"/>
  <c r="AP36" i="2"/>
  <c r="AQ36" i="2"/>
  <c r="AR36" i="2"/>
  <c r="AS36" i="2"/>
  <c r="D37" i="2"/>
  <c r="J37" i="2"/>
  <c r="L37" i="2"/>
  <c r="O37" i="2"/>
  <c r="P37" i="2"/>
  <c r="R37" i="2"/>
  <c r="T37" i="2"/>
  <c r="V37" i="2"/>
  <c r="W37" i="2"/>
  <c r="Z37" i="2"/>
  <c r="AB37" i="2"/>
  <c r="AC37" i="2"/>
  <c r="AF37" i="2"/>
  <c r="AG37" i="2"/>
  <c r="AH37" i="2"/>
  <c r="AI37" i="2"/>
  <c r="AJ37" i="2"/>
  <c r="AK37" i="2"/>
  <c r="AL37" i="2"/>
  <c r="AM37" i="2"/>
  <c r="AN37" i="2"/>
  <c r="AP37" i="2"/>
  <c r="AQ37" i="2"/>
  <c r="AR37" i="2"/>
  <c r="AS37" i="2"/>
  <c r="D38" i="2"/>
  <c r="J38" i="2"/>
  <c r="L38" i="2"/>
  <c r="O38" i="2"/>
  <c r="P38" i="2"/>
  <c r="R38" i="2" s="1"/>
  <c r="T38" i="2"/>
  <c r="V38" i="2"/>
  <c r="W38" i="2"/>
  <c r="Z38" i="2"/>
  <c r="AB38" i="2"/>
  <c r="AC38" i="2"/>
  <c r="AF38" i="2"/>
  <c r="AG38" i="2"/>
  <c r="AH38" i="2"/>
  <c r="AI38" i="2"/>
  <c r="AJ38" i="2"/>
  <c r="AK38" i="2"/>
  <c r="AL38" i="2"/>
  <c r="AM38" i="2"/>
  <c r="AN38" i="2"/>
  <c r="AP38" i="2"/>
  <c r="AQ38" i="2"/>
  <c r="AR38" i="2"/>
  <c r="AS38" i="2"/>
  <c r="D39" i="2"/>
  <c r="J39" i="2"/>
  <c r="L39" i="2"/>
  <c r="O39" i="2"/>
  <c r="P39" i="2"/>
  <c r="R39" i="2"/>
  <c r="T39" i="2"/>
  <c r="V39" i="2"/>
  <c r="W39" i="2"/>
  <c r="Z39" i="2"/>
  <c r="AB39" i="2"/>
  <c r="AC39" i="2"/>
  <c r="AF39" i="2"/>
  <c r="AG39" i="2"/>
  <c r="AH39" i="2"/>
  <c r="AI39" i="2"/>
  <c r="AJ39" i="2"/>
  <c r="AK39" i="2"/>
  <c r="AL39" i="2"/>
  <c r="AM39" i="2"/>
  <c r="AN39" i="2"/>
  <c r="AP39" i="2"/>
  <c r="AQ39" i="2"/>
  <c r="AR39" i="2"/>
  <c r="AS39" i="2"/>
  <c r="D40" i="2"/>
  <c r="J40" i="2"/>
  <c r="L40" i="2"/>
  <c r="O40" i="2"/>
  <c r="P40" i="2"/>
  <c r="R40" i="2"/>
  <c r="T40" i="2"/>
  <c r="V40" i="2"/>
  <c r="W40" i="2"/>
  <c r="Z40" i="2"/>
  <c r="AB40" i="2"/>
  <c r="AC40" i="2"/>
  <c r="AF40" i="2"/>
  <c r="AG40" i="2"/>
  <c r="AH40" i="2"/>
  <c r="AI40" i="2"/>
  <c r="AJ40" i="2"/>
  <c r="AK40" i="2"/>
  <c r="AL40" i="2"/>
  <c r="AM40" i="2"/>
  <c r="AN40" i="2"/>
  <c r="AP40" i="2"/>
  <c r="AQ40" i="2"/>
  <c r="AR40" i="2"/>
  <c r="AS40" i="2"/>
  <c r="D41" i="2"/>
  <c r="J41" i="2"/>
  <c r="L41" i="2"/>
  <c r="O41" i="2"/>
  <c r="P41" i="2"/>
  <c r="R41" i="2"/>
  <c r="T41" i="2"/>
  <c r="V41" i="2"/>
  <c r="W41" i="2"/>
  <c r="Z41" i="2"/>
  <c r="AB41" i="2"/>
  <c r="AC41" i="2"/>
  <c r="AF41" i="2"/>
  <c r="AG41" i="2"/>
  <c r="AH41" i="2"/>
  <c r="AI41" i="2"/>
  <c r="AJ41" i="2"/>
  <c r="AK41" i="2"/>
  <c r="AL41" i="2"/>
  <c r="AM41" i="2"/>
  <c r="AN41" i="2"/>
  <c r="AP41" i="2"/>
  <c r="AQ41" i="2"/>
  <c r="AR41" i="2"/>
  <c r="AS41" i="2"/>
  <c r="D42" i="2"/>
  <c r="J42" i="2"/>
  <c r="L42" i="2"/>
  <c r="O42" i="2"/>
  <c r="P42" i="2"/>
  <c r="R42" i="2" s="1"/>
  <c r="T42" i="2"/>
  <c r="V42" i="2"/>
  <c r="W42" i="2"/>
  <c r="Z42" i="2"/>
  <c r="AB42" i="2"/>
  <c r="AC42" i="2"/>
  <c r="AF42" i="2"/>
  <c r="AG42" i="2"/>
  <c r="AH42" i="2"/>
  <c r="AI42" i="2"/>
  <c r="AJ42" i="2"/>
  <c r="AK42" i="2"/>
  <c r="AL42" i="2"/>
  <c r="AM42" i="2"/>
  <c r="AN42" i="2"/>
  <c r="AP42" i="2"/>
  <c r="AQ42" i="2"/>
  <c r="AR42" i="2"/>
  <c r="AS42" i="2"/>
  <c r="D43" i="2"/>
  <c r="J43" i="2"/>
  <c r="L43" i="2"/>
  <c r="O43" i="2"/>
  <c r="P43" i="2"/>
  <c r="R43" i="2"/>
  <c r="T43" i="2"/>
  <c r="V43" i="2"/>
  <c r="W43" i="2"/>
  <c r="Z43" i="2"/>
  <c r="AB43" i="2"/>
  <c r="AC43" i="2"/>
  <c r="AF43" i="2"/>
  <c r="AG43" i="2"/>
  <c r="AH43" i="2"/>
  <c r="AI43" i="2"/>
  <c r="AJ43" i="2"/>
  <c r="AK43" i="2"/>
  <c r="AL43" i="2"/>
  <c r="AM43" i="2"/>
  <c r="AN43" i="2"/>
  <c r="AP43" i="2"/>
  <c r="AQ43" i="2"/>
  <c r="AR43" i="2"/>
  <c r="AS43" i="2"/>
  <c r="D44" i="2"/>
  <c r="J44" i="2"/>
  <c r="L44" i="2"/>
  <c r="O44" i="2"/>
  <c r="P44" i="2"/>
  <c r="R44" i="2"/>
  <c r="T44" i="2"/>
  <c r="V44" i="2"/>
  <c r="W44" i="2"/>
  <c r="Z44" i="2"/>
  <c r="AB44" i="2"/>
  <c r="AC44" i="2"/>
  <c r="AF44" i="2"/>
  <c r="AG44" i="2"/>
  <c r="AH44" i="2"/>
  <c r="AI44" i="2"/>
  <c r="AJ44" i="2"/>
  <c r="AK44" i="2"/>
  <c r="AL44" i="2"/>
  <c r="AM44" i="2"/>
  <c r="AN44" i="2"/>
  <c r="AP44" i="2"/>
  <c r="AQ44" i="2"/>
  <c r="AR44" i="2"/>
  <c r="AS44" i="2"/>
  <c r="D45" i="2"/>
  <c r="J45" i="2"/>
  <c r="L45" i="2"/>
  <c r="O45" i="2"/>
  <c r="P45" i="2"/>
  <c r="R45" i="2"/>
  <c r="T45" i="2"/>
  <c r="V45" i="2"/>
  <c r="W45" i="2"/>
  <c r="Z45" i="2"/>
  <c r="AB45" i="2"/>
  <c r="AC45" i="2"/>
  <c r="AF45" i="2"/>
  <c r="AG45" i="2"/>
  <c r="AH45" i="2"/>
  <c r="AI45" i="2"/>
  <c r="AJ45" i="2"/>
  <c r="AK45" i="2"/>
  <c r="AL45" i="2"/>
  <c r="AM45" i="2"/>
  <c r="AN45" i="2"/>
  <c r="AP45" i="2"/>
  <c r="AQ45" i="2"/>
  <c r="AR45" i="2"/>
  <c r="AS45" i="2"/>
  <c r="D46" i="2"/>
  <c r="J46" i="2"/>
  <c r="L46" i="2"/>
  <c r="O46" i="2"/>
  <c r="P46" i="2"/>
  <c r="R46" i="2" s="1"/>
  <c r="T46" i="2"/>
  <c r="V46" i="2"/>
  <c r="W46" i="2"/>
  <c r="Z46" i="2"/>
  <c r="AB46" i="2"/>
  <c r="AC46" i="2"/>
  <c r="AF46" i="2"/>
  <c r="AG46" i="2"/>
  <c r="AH46" i="2"/>
  <c r="AI46" i="2"/>
  <c r="AJ46" i="2"/>
  <c r="AK46" i="2"/>
  <c r="AL46" i="2"/>
  <c r="AM46" i="2"/>
  <c r="AN46" i="2"/>
  <c r="AP46" i="2"/>
  <c r="AQ46" i="2"/>
  <c r="AR46" i="2"/>
  <c r="AS46" i="2"/>
  <c r="D47" i="2"/>
  <c r="J47" i="2"/>
  <c r="L47" i="2"/>
  <c r="O47" i="2"/>
  <c r="P47" i="2"/>
  <c r="R47" i="2"/>
  <c r="T47" i="2"/>
  <c r="V47" i="2"/>
  <c r="W47" i="2"/>
  <c r="Z47" i="2"/>
  <c r="AB47" i="2"/>
  <c r="AC47" i="2"/>
  <c r="AF47" i="2"/>
  <c r="AG47" i="2"/>
  <c r="AH47" i="2"/>
  <c r="AI47" i="2"/>
  <c r="AJ47" i="2"/>
  <c r="AK47" i="2"/>
  <c r="AL47" i="2"/>
  <c r="AM47" i="2"/>
  <c r="AN47" i="2"/>
  <c r="AP47" i="2"/>
  <c r="AQ47" i="2"/>
  <c r="AR47" i="2"/>
  <c r="AS47" i="2"/>
  <c r="D48" i="2"/>
  <c r="J48" i="2"/>
  <c r="L48" i="2"/>
  <c r="O48" i="2"/>
  <c r="P48" i="2"/>
  <c r="R48" i="2"/>
  <c r="T48" i="2"/>
  <c r="V48" i="2"/>
  <c r="W48" i="2"/>
  <c r="Z48" i="2"/>
  <c r="AB48" i="2"/>
  <c r="AC48" i="2"/>
  <c r="AF48" i="2"/>
  <c r="AG48" i="2"/>
  <c r="AH48" i="2"/>
  <c r="AI48" i="2"/>
  <c r="AJ48" i="2"/>
  <c r="AK48" i="2"/>
  <c r="AL48" i="2"/>
  <c r="AM48" i="2"/>
  <c r="AN48" i="2"/>
  <c r="AP48" i="2"/>
  <c r="AQ48" i="2"/>
  <c r="AR48" i="2"/>
  <c r="AS48" i="2"/>
  <c r="D49" i="2"/>
  <c r="J49" i="2"/>
  <c r="L49" i="2"/>
  <c r="O49" i="2"/>
  <c r="P49" i="2"/>
  <c r="R49" i="2"/>
  <c r="T49" i="2"/>
  <c r="V49" i="2"/>
  <c r="W49" i="2"/>
  <c r="Z49" i="2"/>
  <c r="AB49" i="2"/>
  <c r="AC49" i="2"/>
  <c r="AF49" i="2"/>
  <c r="AG49" i="2"/>
  <c r="AH49" i="2"/>
  <c r="AI49" i="2"/>
  <c r="AJ49" i="2"/>
  <c r="AK49" i="2"/>
  <c r="AL49" i="2"/>
  <c r="AM49" i="2"/>
  <c r="AN49" i="2"/>
  <c r="AP49" i="2"/>
  <c r="AQ49" i="2"/>
  <c r="AR49" i="2"/>
  <c r="AS49" i="2"/>
  <c r="D50" i="2"/>
  <c r="J50" i="2"/>
  <c r="L50" i="2"/>
  <c r="O50" i="2"/>
  <c r="P50" i="2"/>
  <c r="R50" i="2" s="1"/>
  <c r="T50" i="2"/>
  <c r="V50" i="2"/>
  <c r="W50" i="2"/>
  <c r="Z50" i="2"/>
  <c r="AB50" i="2"/>
  <c r="AC50" i="2"/>
  <c r="AF50" i="2"/>
  <c r="AG50" i="2"/>
  <c r="AH50" i="2"/>
  <c r="AI50" i="2"/>
  <c r="AJ50" i="2"/>
  <c r="AK50" i="2"/>
  <c r="AL50" i="2"/>
  <c r="AM50" i="2"/>
  <c r="AN50" i="2"/>
  <c r="AP50" i="2"/>
  <c r="AQ50" i="2"/>
  <c r="AR50" i="2"/>
  <c r="AS50" i="2"/>
  <c r="D51" i="2"/>
  <c r="J51" i="2"/>
  <c r="L51" i="2"/>
  <c r="O51" i="2"/>
  <c r="P51" i="2"/>
  <c r="R51" i="2"/>
  <c r="T51" i="2"/>
  <c r="V51" i="2"/>
  <c r="W51" i="2"/>
  <c r="Z51" i="2"/>
  <c r="AB51" i="2"/>
  <c r="AC51" i="2"/>
  <c r="AF51" i="2"/>
  <c r="AG51" i="2"/>
  <c r="AH51" i="2"/>
  <c r="AI51" i="2"/>
  <c r="AJ51" i="2"/>
  <c r="AK51" i="2"/>
  <c r="AL51" i="2"/>
  <c r="AM51" i="2"/>
  <c r="AN51" i="2"/>
  <c r="AP51" i="2"/>
  <c r="AQ51" i="2"/>
  <c r="AR51" i="2"/>
  <c r="AS51" i="2"/>
  <c r="D52" i="2"/>
  <c r="J52" i="2"/>
  <c r="L52" i="2"/>
  <c r="O52" i="2"/>
  <c r="P52" i="2"/>
  <c r="R52" i="2"/>
  <c r="T52" i="2"/>
  <c r="V52" i="2"/>
  <c r="W52" i="2"/>
  <c r="Z52" i="2"/>
  <c r="AB52" i="2"/>
  <c r="AC52" i="2"/>
  <c r="AF52" i="2"/>
  <c r="AG52" i="2"/>
  <c r="AH52" i="2"/>
  <c r="AI52" i="2"/>
  <c r="AJ52" i="2"/>
  <c r="AK52" i="2"/>
  <c r="AL52" i="2"/>
  <c r="AM52" i="2"/>
  <c r="AN52" i="2"/>
  <c r="AP52" i="2"/>
  <c r="AQ52" i="2"/>
  <c r="AR52" i="2"/>
  <c r="AS52" i="2"/>
  <c r="D53" i="2"/>
  <c r="J53" i="2"/>
  <c r="L53" i="2"/>
  <c r="O53" i="2"/>
  <c r="P53" i="2"/>
  <c r="R53" i="2"/>
  <c r="T53" i="2"/>
  <c r="V53" i="2"/>
  <c r="W53" i="2"/>
  <c r="Z53" i="2"/>
  <c r="AB53" i="2"/>
  <c r="AC53" i="2"/>
  <c r="AF53" i="2"/>
  <c r="AG53" i="2"/>
  <c r="AH53" i="2"/>
  <c r="AI53" i="2"/>
  <c r="AJ53" i="2"/>
  <c r="AK53" i="2"/>
  <c r="AL53" i="2"/>
  <c r="AM53" i="2"/>
  <c r="AN53" i="2"/>
  <c r="AP53" i="2"/>
  <c r="AQ53" i="2"/>
  <c r="AR53" i="2"/>
  <c r="AS53" i="2"/>
  <c r="D54" i="2"/>
  <c r="J54" i="2"/>
  <c r="L54" i="2"/>
  <c r="O54" i="2"/>
  <c r="P54" i="2"/>
  <c r="R54" i="2" s="1"/>
  <c r="T54" i="2"/>
  <c r="V54" i="2"/>
  <c r="W54" i="2"/>
  <c r="Z54" i="2"/>
  <c r="AB54" i="2"/>
  <c r="AC54" i="2"/>
  <c r="AF54" i="2"/>
  <c r="AG54" i="2"/>
  <c r="AH54" i="2"/>
  <c r="AI54" i="2"/>
  <c r="AJ54" i="2"/>
  <c r="AK54" i="2"/>
  <c r="AL54" i="2"/>
  <c r="AM54" i="2"/>
  <c r="AN54" i="2"/>
  <c r="AP54" i="2"/>
  <c r="AQ54" i="2"/>
  <c r="AR54" i="2"/>
  <c r="AS54" i="2"/>
  <c r="D55" i="2"/>
  <c r="J55" i="2"/>
  <c r="L55" i="2"/>
  <c r="O55" i="2"/>
  <c r="P55" i="2"/>
  <c r="R55" i="2"/>
  <c r="T55" i="2"/>
  <c r="V55" i="2"/>
  <c r="W55" i="2"/>
  <c r="Z55" i="2"/>
  <c r="AB55" i="2"/>
  <c r="AC55" i="2"/>
  <c r="AF55" i="2"/>
  <c r="AG55" i="2"/>
  <c r="AH55" i="2"/>
  <c r="AI55" i="2"/>
  <c r="AJ55" i="2"/>
  <c r="AK55" i="2"/>
  <c r="AL55" i="2"/>
  <c r="AM55" i="2"/>
  <c r="AN55" i="2"/>
  <c r="AP55" i="2"/>
  <c r="AQ55" i="2"/>
  <c r="AR55" i="2"/>
  <c r="AS55" i="2"/>
  <c r="D56" i="2"/>
  <c r="J56" i="2"/>
  <c r="L56" i="2"/>
  <c r="O56" i="2"/>
  <c r="P56" i="2"/>
  <c r="R56" i="2"/>
  <c r="T56" i="2"/>
  <c r="V56" i="2"/>
  <c r="W56" i="2"/>
  <c r="Z56" i="2"/>
  <c r="AB56" i="2"/>
  <c r="AC56" i="2"/>
  <c r="AF56" i="2"/>
  <c r="AG56" i="2"/>
  <c r="AH56" i="2"/>
  <c r="AI56" i="2"/>
  <c r="AJ56" i="2"/>
  <c r="AK56" i="2"/>
  <c r="AL56" i="2"/>
  <c r="AM56" i="2"/>
  <c r="AN56" i="2"/>
  <c r="AP56" i="2"/>
  <c r="AQ56" i="2"/>
  <c r="AR56" i="2"/>
  <c r="AS56" i="2"/>
  <c r="D57" i="2"/>
  <c r="J57" i="2"/>
  <c r="L57" i="2"/>
  <c r="O57" i="2"/>
  <c r="P57" i="2"/>
  <c r="R57" i="2"/>
  <c r="T57" i="2"/>
  <c r="V57" i="2"/>
  <c r="W57" i="2"/>
  <c r="Z57" i="2"/>
  <c r="AB57" i="2"/>
  <c r="AC57" i="2"/>
  <c r="AF57" i="2"/>
  <c r="AG57" i="2"/>
  <c r="AH57" i="2"/>
  <c r="AI57" i="2"/>
  <c r="AJ57" i="2"/>
  <c r="AK57" i="2"/>
  <c r="AL57" i="2"/>
  <c r="AM57" i="2"/>
  <c r="AN57" i="2"/>
  <c r="AP57" i="2"/>
  <c r="AQ57" i="2"/>
  <c r="AR57" i="2"/>
  <c r="AS57" i="2"/>
  <c r="D58" i="2"/>
  <c r="J58" i="2"/>
  <c r="L58" i="2"/>
  <c r="O58" i="2"/>
  <c r="P58" i="2"/>
  <c r="R58" i="2" s="1"/>
  <c r="T58" i="2"/>
  <c r="V58" i="2"/>
  <c r="W58" i="2"/>
  <c r="Z58" i="2"/>
  <c r="AB58" i="2"/>
  <c r="AC58" i="2"/>
  <c r="AF58" i="2"/>
  <c r="AG58" i="2"/>
  <c r="AH58" i="2"/>
  <c r="AI58" i="2"/>
  <c r="AJ58" i="2"/>
  <c r="AK58" i="2"/>
  <c r="AL58" i="2"/>
  <c r="AM58" i="2"/>
  <c r="AN58" i="2"/>
  <c r="AP58" i="2"/>
  <c r="AQ58" i="2"/>
  <c r="AR58" i="2"/>
  <c r="AS58" i="2"/>
  <c r="D59" i="2"/>
  <c r="J59" i="2"/>
  <c r="L59" i="2"/>
  <c r="O59" i="2"/>
  <c r="P59" i="2"/>
  <c r="R59" i="2"/>
  <c r="T59" i="2"/>
  <c r="V59" i="2"/>
  <c r="W59" i="2"/>
  <c r="Z59" i="2"/>
  <c r="AB59" i="2"/>
  <c r="AC59" i="2"/>
  <c r="AF59" i="2"/>
  <c r="AG59" i="2"/>
  <c r="AH59" i="2"/>
  <c r="AI59" i="2"/>
  <c r="AJ59" i="2"/>
  <c r="AK59" i="2"/>
  <c r="AL59" i="2"/>
  <c r="AM59" i="2"/>
  <c r="AN59" i="2"/>
  <c r="AP59" i="2"/>
  <c r="AQ59" i="2"/>
  <c r="AR59" i="2"/>
  <c r="AS59" i="2"/>
  <c r="D60" i="2"/>
  <c r="J60" i="2"/>
  <c r="L60" i="2"/>
  <c r="O60" i="2"/>
  <c r="P60" i="2"/>
  <c r="R60" i="2"/>
  <c r="T60" i="2"/>
  <c r="V60" i="2"/>
  <c r="W60" i="2"/>
  <c r="Z60" i="2"/>
  <c r="AB60" i="2"/>
  <c r="AC60" i="2"/>
  <c r="AF60" i="2"/>
  <c r="AG60" i="2"/>
  <c r="AH60" i="2"/>
  <c r="AI60" i="2"/>
  <c r="AJ60" i="2"/>
  <c r="AK60" i="2"/>
  <c r="AL60" i="2"/>
  <c r="AM60" i="2"/>
  <c r="AN60" i="2"/>
  <c r="AP60" i="2"/>
  <c r="AQ60" i="2"/>
  <c r="AR60" i="2"/>
  <c r="AS60" i="2"/>
  <c r="D61" i="2"/>
  <c r="J61" i="2"/>
  <c r="L61" i="2"/>
  <c r="O61" i="2"/>
  <c r="P61" i="2"/>
  <c r="R61" i="2"/>
  <c r="T61" i="2"/>
  <c r="V61" i="2"/>
  <c r="W61" i="2"/>
  <c r="Z61" i="2"/>
  <c r="AB61" i="2"/>
  <c r="AC61" i="2"/>
  <c r="AF61" i="2"/>
  <c r="AG61" i="2"/>
  <c r="AH61" i="2"/>
  <c r="AI61" i="2"/>
  <c r="AJ61" i="2"/>
  <c r="AK61" i="2"/>
  <c r="AL61" i="2"/>
  <c r="AM61" i="2"/>
  <c r="AN61" i="2"/>
  <c r="AP61" i="2"/>
  <c r="AQ61" i="2"/>
  <c r="AR61" i="2"/>
  <c r="AS61" i="2"/>
  <c r="D62" i="2"/>
  <c r="J62" i="2"/>
  <c r="L62" i="2"/>
  <c r="O62" i="2"/>
  <c r="P62" i="2"/>
  <c r="R62" i="2" s="1"/>
  <c r="T62" i="2"/>
  <c r="V62" i="2"/>
  <c r="W62" i="2"/>
  <c r="Z62" i="2"/>
  <c r="AB62" i="2"/>
  <c r="AC62" i="2"/>
  <c r="AF62" i="2"/>
  <c r="AG62" i="2"/>
  <c r="AH62" i="2"/>
  <c r="AI62" i="2"/>
  <c r="AJ62" i="2"/>
  <c r="AK62" i="2"/>
  <c r="AL62" i="2"/>
  <c r="AM62" i="2"/>
  <c r="AN62" i="2"/>
  <c r="AP62" i="2"/>
  <c r="AQ62" i="2"/>
  <c r="AR62" i="2"/>
  <c r="AS62" i="2"/>
  <c r="D63" i="2"/>
  <c r="J63" i="2"/>
  <c r="L63" i="2"/>
  <c r="O63" i="2"/>
  <c r="P63" i="2"/>
  <c r="R63" i="2"/>
  <c r="T63" i="2"/>
  <c r="V63" i="2"/>
  <c r="W63" i="2"/>
  <c r="Z63" i="2"/>
  <c r="AB63" i="2"/>
  <c r="AC63" i="2"/>
  <c r="AF63" i="2"/>
  <c r="AG63" i="2"/>
  <c r="AH63" i="2"/>
  <c r="AI63" i="2"/>
  <c r="AJ63" i="2"/>
  <c r="AK63" i="2"/>
  <c r="AL63" i="2"/>
  <c r="AM63" i="2"/>
  <c r="AN63" i="2"/>
  <c r="AP63" i="2"/>
  <c r="AQ63" i="2"/>
  <c r="AR63" i="2"/>
  <c r="AS63" i="2"/>
  <c r="D64" i="2"/>
  <c r="J64" i="2"/>
  <c r="L64" i="2"/>
  <c r="O64" i="2"/>
  <c r="P64" i="2"/>
  <c r="R64" i="2"/>
  <c r="T64" i="2"/>
  <c r="V64" i="2"/>
  <c r="W64" i="2"/>
  <c r="Z64" i="2"/>
  <c r="AB64" i="2"/>
  <c r="AC64" i="2"/>
  <c r="AF64" i="2"/>
  <c r="AG64" i="2"/>
  <c r="AH64" i="2"/>
  <c r="AI64" i="2"/>
  <c r="AJ64" i="2"/>
  <c r="AK64" i="2"/>
  <c r="AL64" i="2"/>
  <c r="AM64" i="2"/>
  <c r="AN64" i="2"/>
  <c r="AP64" i="2"/>
  <c r="AQ64" i="2"/>
  <c r="AR64" i="2"/>
  <c r="AS64" i="2"/>
  <c r="D65" i="2"/>
  <c r="J65" i="2"/>
  <c r="L65" i="2"/>
  <c r="O65" i="2"/>
  <c r="P65" i="2"/>
  <c r="R65" i="2"/>
  <c r="T65" i="2"/>
  <c r="V65" i="2"/>
  <c r="W65" i="2"/>
  <c r="Z65" i="2"/>
  <c r="AB65" i="2"/>
  <c r="AC65" i="2"/>
  <c r="AF65" i="2"/>
  <c r="AG65" i="2"/>
  <c r="AH65" i="2"/>
  <c r="AI65" i="2"/>
  <c r="AJ65" i="2"/>
  <c r="AK65" i="2"/>
  <c r="AL65" i="2"/>
  <c r="AM65" i="2"/>
  <c r="AN65" i="2"/>
  <c r="AP65" i="2"/>
  <c r="AQ65" i="2"/>
  <c r="AR65" i="2"/>
  <c r="AS65" i="2"/>
  <c r="D66" i="2"/>
  <c r="J66" i="2"/>
  <c r="L66" i="2"/>
  <c r="O66" i="2"/>
  <c r="P66" i="2"/>
  <c r="R66" i="2" s="1"/>
  <c r="T66" i="2"/>
  <c r="V66" i="2"/>
  <c r="W66" i="2"/>
  <c r="Z66" i="2"/>
  <c r="AB66" i="2"/>
  <c r="AC66" i="2"/>
  <c r="AF66" i="2"/>
  <c r="AG66" i="2"/>
  <c r="AH66" i="2"/>
  <c r="AI66" i="2"/>
  <c r="AJ66" i="2"/>
  <c r="AK66" i="2"/>
  <c r="AL66" i="2"/>
  <c r="AM66" i="2"/>
  <c r="AN66" i="2"/>
  <c r="AP66" i="2"/>
  <c r="AQ66" i="2"/>
  <c r="AR66" i="2"/>
  <c r="AS66" i="2"/>
  <c r="D67" i="2"/>
  <c r="J67" i="2"/>
  <c r="L67" i="2"/>
  <c r="O67" i="2"/>
  <c r="P67" i="2"/>
  <c r="R67" i="2"/>
  <c r="T67" i="2"/>
  <c r="V67" i="2"/>
  <c r="W67" i="2"/>
  <c r="Z67" i="2"/>
  <c r="AB67" i="2"/>
  <c r="AC67" i="2"/>
  <c r="AF67" i="2"/>
  <c r="AG67" i="2"/>
  <c r="AH67" i="2"/>
  <c r="AI67" i="2"/>
  <c r="AJ67" i="2"/>
  <c r="AK67" i="2"/>
  <c r="AL67" i="2"/>
  <c r="AM67" i="2"/>
  <c r="AN67" i="2"/>
  <c r="AP67" i="2"/>
  <c r="AQ67" i="2"/>
  <c r="AR67" i="2"/>
  <c r="AS67" i="2"/>
  <c r="D68" i="2"/>
  <c r="J68" i="2"/>
  <c r="L68" i="2"/>
  <c r="O68" i="2"/>
  <c r="P68" i="2"/>
  <c r="R68" i="2"/>
  <c r="T68" i="2"/>
  <c r="V68" i="2"/>
  <c r="W68" i="2"/>
  <c r="Z68" i="2"/>
  <c r="AB68" i="2"/>
  <c r="AC68" i="2"/>
  <c r="AF68" i="2"/>
  <c r="AG68" i="2"/>
  <c r="AH68" i="2"/>
  <c r="AI68" i="2"/>
  <c r="AJ68" i="2"/>
  <c r="AK68" i="2"/>
  <c r="AL68" i="2"/>
  <c r="AM68" i="2"/>
  <c r="AN68" i="2"/>
  <c r="AP68" i="2"/>
  <c r="AQ68" i="2"/>
  <c r="AR68" i="2"/>
  <c r="AS68" i="2"/>
  <c r="D69" i="2"/>
  <c r="J69" i="2"/>
  <c r="L69" i="2"/>
  <c r="O69" i="2"/>
  <c r="P69" i="2"/>
  <c r="R69" i="2"/>
  <c r="T69" i="2"/>
  <c r="V69" i="2"/>
  <c r="W69" i="2"/>
  <c r="Z69" i="2"/>
  <c r="AB69" i="2"/>
  <c r="AC69" i="2"/>
  <c r="AF69" i="2"/>
  <c r="AG69" i="2"/>
  <c r="AH69" i="2"/>
  <c r="AI69" i="2"/>
  <c r="AJ69" i="2"/>
  <c r="AK69" i="2"/>
  <c r="AL69" i="2"/>
  <c r="AM69" i="2"/>
  <c r="AN69" i="2"/>
  <c r="AP69" i="2"/>
  <c r="AQ69" i="2"/>
  <c r="AR69" i="2"/>
  <c r="AS69" i="2"/>
  <c r="D70" i="2"/>
  <c r="J70" i="2"/>
  <c r="L70" i="2"/>
  <c r="O70" i="2"/>
  <c r="P70" i="2"/>
  <c r="R70" i="2" s="1"/>
  <c r="T70" i="2"/>
  <c r="V70" i="2"/>
  <c r="W70" i="2"/>
  <c r="Z70" i="2"/>
  <c r="AB70" i="2"/>
  <c r="AC70" i="2"/>
  <c r="AF70" i="2"/>
  <c r="AG70" i="2"/>
  <c r="AH70" i="2"/>
  <c r="AI70" i="2"/>
  <c r="AJ70" i="2"/>
  <c r="AK70" i="2"/>
  <c r="AL70" i="2"/>
  <c r="AM70" i="2"/>
  <c r="AN70" i="2"/>
  <c r="AP70" i="2"/>
  <c r="AQ70" i="2"/>
  <c r="AR70" i="2"/>
  <c r="AS70" i="2"/>
  <c r="D71" i="2"/>
  <c r="J71" i="2"/>
  <c r="L71" i="2"/>
  <c r="O71" i="2"/>
  <c r="P71" i="2"/>
  <c r="R71" i="2"/>
  <c r="T71" i="2"/>
  <c r="V71" i="2"/>
  <c r="W71" i="2"/>
  <c r="Z71" i="2"/>
  <c r="AB71" i="2"/>
  <c r="AC71" i="2"/>
  <c r="AF71" i="2"/>
  <c r="AG71" i="2"/>
  <c r="AH71" i="2"/>
  <c r="AI71" i="2"/>
  <c r="AJ71" i="2"/>
  <c r="AK71" i="2"/>
  <c r="AL71" i="2"/>
  <c r="AM71" i="2"/>
  <c r="AN71" i="2"/>
  <c r="AP71" i="2"/>
  <c r="AQ71" i="2"/>
  <c r="AR71" i="2"/>
  <c r="AS71" i="2"/>
  <c r="D72" i="2"/>
  <c r="J72" i="2"/>
  <c r="L72" i="2"/>
  <c r="O72" i="2"/>
  <c r="P72" i="2"/>
  <c r="R72" i="2"/>
  <c r="T72" i="2"/>
  <c r="V72" i="2"/>
  <c r="W72" i="2"/>
  <c r="Z72" i="2"/>
  <c r="AB72" i="2"/>
  <c r="AC72" i="2"/>
  <c r="AF72" i="2"/>
  <c r="AG72" i="2"/>
  <c r="AH72" i="2"/>
  <c r="AI72" i="2"/>
  <c r="AJ72" i="2"/>
  <c r="AK72" i="2"/>
  <c r="AL72" i="2"/>
  <c r="AM72" i="2"/>
  <c r="AN72" i="2"/>
  <c r="AP72" i="2"/>
  <c r="AQ72" i="2"/>
  <c r="AR72" i="2"/>
  <c r="AS72" i="2"/>
  <c r="D73" i="2"/>
  <c r="J73" i="2"/>
  <c r="L73" i="2"/>
  <c r="O73" i="2"/>
  <c r="P73" i="2"/>
  <c r="R73" i="2"/>
  <c r="T73" i="2"/>
  <c r="V73" i="2"/>
  <c r="W73" i="2"/>
  <c r="Z73" i="2"/>
  <c r="AB73" i="2"/>
  <c r="AC73" i="2"/>
  <c r="AF73" i="2"/>
  <c r="AG73" i="2"/>
  <c r="AH73" i="2"/>
  <c r="AI73" i="2"/>
  <c r="AJ73" i="2"/>
  <c r="AK73" i="2"/>
  <c r="AL73" i="2"/>
  <c r="AM73" i="2"/>
  <c r="AN73" i="2"/>
  <c r="AP73" i="2"/>
  <c r="AQ73" i="2"/>
  <c r="AR73" i="2"/>
  <c r="AS73" i="2"/>
  <c r="D74" i="2"/>
  <c r="J74" i="2"/>
  <c r="L74" i="2"/>
  <c r="O74" i="2"/>
  <c r="P74" i="2"/>
  <c r="R74" i="2" s="1"/>
  <c r="T74" i="2"/>
  <c r="V74" i="2"/>
  <c r="W74" i="2"/>
  <c r="Z74" i="2"/>
  <c r="AB74" i="2"/>
  <c r="AC74" i="2"/>
  <c r="AF74" i="2"/>
  <c r="AG74" i="2"/>
  <c r="AH74" i="2"/>
  <c r="AI74" i="2"/>
  <c r="AJ74" i="2"/>
  <c r="AK74" i="2"/>
  <c r="AL74" i="2"/>
  <c r="AM74" i="2"/>
  <c r="AN74" i="2"/>
  <c r="AP74" i="2"/>
  <c r="AQ74" i="2"/>
  <c r="AR74" i="2"/>
  <c r="AS74" i="2"/>
  <c r="D75" i="2"/>
  <c r="J75" i="2"/>
  <c r="L75" i="2"/>
  <c r="O75" i="2"/>
  <c r="P75" i="2"/>
  <c r="R75" i="2"/>
  <c r="T75" i="2"/>
  <c r="V75" i="2"/>
  <c r="W75" i="2"/>
  <c r="Z75" i="2"/>
  <c r="AB75" i="2"/>
  <c r="AC75" i="2"/>
  <c r="AF75" i="2"/>
  <c r="AG75" i="2"/>
  <c r="AH75" i="2"/>
  <c r="AI75" i="2"/>
  <c r="AJ75" i="2"/>
  <c r="AK75" i="2"/>
  <c r="AL75" i="2"/>
  <c r="AM75" i="2"/>
  <c r="AN75" i="2"/>
  <c r="AP75" i="2"/>
  <c r="AQ75" i="2"/>
  <c r="AR75" i="2"/>
  <c r="AS75" i="2"/>
  <c r="D76" i="2"/>
  <c r="J76" i="2"/>
  <c r="L76" i="2"/>
  <c r="O76" i="2"/>
  <c r="P76" i="2"/>
  <c r="R76" i="2"/>
  <c r="T76" i="2"/>
  <c r="V76" i="2"/>
  <c r="W76" i="2"/>
  <c r="Z76" i="2"/>
  <c r="AB76" i="2"/>
  <c r="AC76" i="2"/>
  <c r="AF76" i="2"/>
  <c r="AG76" i="2"/>
  <c r="AH76" i="2"/>
  <c r="AI76" i="2"/>
  <c r="AJ76" i="2"/>
  <c r="AK76" i="2"/>
  <c r="AL76" i="2"/>
  <c r="AM76" i="2"/>
  <c r="AN76" i="2"/>
  <c r="AP76" i="2"/>
  <c r="AQ76" i="2"/>
  <c r="AR76" i="2"/>
  <c r="AS76" i="2"/>
  <c r="D77" i="2"/>
  <c r="J77" i="2"/>
  <c r="L77" i="2"/>
  <c r="O77" i="2"/>
  <c r="P77" i="2"/>
  <c r="R77" i="2"/>
  <c r="T77" i="2"/>
  <c r="V77" i="2"/>
  <c r="W77" i="2"/>
  <c r="Z77" i="2"/>
  <c r="AB77" i="2"/>
  <c r="AC77" i="2"/>
  <c r="AF77" i="2"/>
  <c r="AG77" i="2"/>
  <c r="AH77" i="2"/>
  <c r="AI77" i="2"/>
  <c r="AJ77" i="2"/>
  <c r="AK77" i="2"/>
  <c r="AL77" i="2"/>
  <c r="AM77" i="2"/>
  <c r="AN77" i="2"/>
  <c r="AP77" i="2"/>
  <c r="AQ77" i="2"/>
  <c r="AR77" i="2"/>
  <c r="AS77" i="2"/>
  <c r="D78" i="2"/>
  <c r="J78" i="2"/>
  <c r="L78" i="2"/>
  <c r="O78" i="2"/>
  <c r="P78" i="2"/>
  <c r="R78" i="2" s="1"/>
  <c r="T78" i="2"/>
  <c r="V78" i="2"/>
  <c r="W78" i="2"/>
  <c r="Z78" i="2"/>
  <c r="AB78" i="2"/>
  <c r="AC78" i="2"/>
  <c r="AF78" i="2"/>
  <c r="AG78" i="2"/>
  <c r="AH78" i="2"/>
  <c r="AI78" i="2"/>
  <c r="AJ78" i="2"/>
  <c r="AK78" i="2"/>
  <c r="AL78" i="2"/>
  <c r="AM78" i="2"/>
  <c r="AN78" i="2"/>
  <c r="AP78" i="2"/>
  <c r="AQ78" i="2"/>
  <c r="AR78" i="2"/>
  <c r="AS78" i="2"/>
  <c r="D79" i="2"/>
  <c r="J79" i="2"/>
  <c r="L79" i="2"/>
  <c r="O79" i="2"/>
  <c r="P79" i="2"/>
  <c r="R79" i="2"/>
  <c r="T79" i="2"/>
  <c r="V79" i="2"/>
  <c r="W79" i="2"/>
  <c r="Z79" i="2"/>
  <c r="AB79" i="2"/>
  <c r="AC79" i="2"/>
  <c r="AF79" i="2"/>
  <c r="AG79" i="2"/>
  <c r="AH79" i="2"/>
  <c r="AI79" i="2"/>
  <c r="AJ79" i="2"/>
  <c r="AK79" i="2"/>
  <c r="AL79" i="2"/>
  <c r="AM79" i="2"/>
  <c r="AN79" i="2"/>
  <c r="AP79" i="2"/>
  <c r="AQ79" i="2"/>
  <c r="AR79" i="2"/>
  <c r="AS79" i="2"/>
  <c r="D80" i="2"/>
  <c r="J80" i="2"/>
  <c r="L80" i="2"/>
  <c r="O80" i="2"/>
  <c r="P80" i="2"/>
  <c r="R80" i="2"/>
  <c r="T80" i="2"/>
  <c r="V80" i="2"/>
  <c r="W80" i="2"/>
  <c r="Z80" i="2"/>
  <c r="AB80" i="2"/>
  <c r="AC80" i="2"/>
  <c r="AF80" i="2"/>
  <c r="AG80" i="2"/>
  <c r="AH80" i="2"/>
  <c r="AI80" i="2"/>
  <c r="AJ80" i="2"/>
  <c r="AK80" i="2"/>
  <c r="AL80" i="2"/>
  <c r="AM80" i="2"/>
  <c r="AN80" i="2"/>
  <c r="AP80" i="2"/>
  <c r="AQ80" i="2"/>
  <c r="AR80" i="2"/>
  <c r="AS80" i="2"/>
  <c r="D81" i="2"/>
  <c r="J81" i="2"/>
  <c r="L81" i="2"/>
  <c r="O81" i="2"/>
  <c r="P81" i="2"/>
  <c r="R81" i="2"/>
  <c r="T81" i="2"/>
  <c r="V81" i="2"/>
  <c r="W81" i="2"/>
  <c r="Z81" i="2"/>
  <c r="AB81" i="2"/>
  <c r="AC81" i="2"/>
  <c r="AF81" i="2"/>
  <c r="AG81" i="2"/>
  <c r="AH81" i="2"/>
  <c r="AI81" i="2"/>
  <c r="AJ81" i="2"/>
  <c r="AK81" i="2"/>
  <c r="AL81" i="2"/>
  <c r="AM81" i="2"/>
  <c r="AN81" i="2"/>
  <c r="AP81" i="2"/>
  <c r="AQ81" i="2"/>
  <c r="AR81" i="2"/>
  <c r="AS81" i="2"/>
  <c r="D82" i="2"/>
  <c r="J82" i="2"/>
  <c r="L82" i="2"/>
  <c r="O82" i="2"/>
  <c r="P82" i="2"/>
  <c r="R82" i="2" s="1"/>
  <c r="T82" i="2"/>
  <c r="V82" i="2"/>
  <c r="W82" i="2"/>
  <c r="Z82" i="2"/>
  <c r="AB82" i="2"/>
  <c r="AC82" i="2"/>
  <c r="AF82" i="2"/>
  <c r="AG82" i="2"/>
  <c r="AH82" i="2"/>
  <c r="AI82" i="2"/>
  <c r="AJ82" i="2"/>
  <c r="AK82" i="2"/>
  <c r="AL82" i="2"/>
  <c r="AM82" i="2"/>
  <c r="AN82" i="2"/>
  <c r="AP82" i="2"/>
  <c r="AQ82" i="2"/>
  <c r="AR82" i="2"/>
  <c r="AS82" i="2"/>
  <c r="D83" i="2"/>
  <c r="J83" i="2"/>
  <c r="L83" i="2"/>
  <c r="O83" i="2"/>
  <c r="P83" i="2"/>
  <c r="R83" i="2"/>
  <c r="T83" i="2"/>
  <c r="V83" i="2"/>
  <c r="W83" i="2"/>
  <c r="Z83" i="2"/>
  <c r="AB83" i="2"/>
  <c r="AC83" i="2"/>
  <c r="AF83" i="2"/>
  <c r="AG83" i="2"/>
  <c r="AH83" i="2"/>
  <c r="AI83" i="2"/>
  <c r="AJ83" i="2"/>
  <c r="AK83" i="2"/>
  <c r="AL83" i="2"/>
  <c r="AM83" i="2"/>
  <c r="AN83" i="2"/>
  <c r="AP83" i="2"/>
  <c r="AQ83" i="2"/>
  <c r="AR83" i="2"/>
  <c r="AS83" i="2"/>
  <c r="D84" i="2"/>
  <c r="J84" i="2"/>
  <c r="L84" i="2"/>
  <c r="O84" i="2"/>
  <c r="P84" i="2"/>
  <c r="R84" i="2"/>
  <c r="T84" i="2"/>
  <c r="V84" i="2"/>
  <c r="W84" i="2"/>
  <c r="Z84" i="2"/>
  <c r="AB84" i="2"/>
  <c r="AC84" i="2"/>
  <c r="AF84" i="2"/>
  <c r="AG84" i="2"/>
  <c r="AH84" i="2"/>
  <c r="AI84" i="2"/>
  <c r="AJ84" i="2"/>
  <c r="AK84" i="2"/>
  <c r="AL84" i="2"/>
  <c r="AM84" i="2"/>
  <c r="AN84" i="2"/>
  <c r="AP84" i="2"/>
  <c r="AQ84" i="2"/>
  <c r="AR84" i="2"/>
  <c r="AS84" i="2"/>
  <c r="D85" i="2"/>
  <c r="J85" i="2"/>
  <c r="L85" i="2"/>
  <c r="O85" i="2"/>
  <c r="P85" i="2"/>
  <c r="R85" i="2"/>
  <c r="T85" i="2"/>
  <c r="V85" i="2"/>
  <c r="W85" i="2"/>
  <c r="Z85" i="2"/>
  <c r="AB85" i="2"/>
  <c r="AC85" i="2"/>
  <c r="AF85" i="2"/>
  <c r="AG85" i="2"/>
  <c r="AH85" i="2"/>
  <c r="AI85" i="2"/>
  <c r="AJ85" i="2"/>
  <c r="AK85" i="2"/>
  <c r="AL85" i="2"/>
  <c r="AM85" i="2"/>
  <c r="AN85" i="2"/>
  <c r="AP85" i="2"/>
  <c r="AQ85" i="2"/>
  <c r="AR85" i="2"/>
  <c r="AS85" i="2"/>
  <c r="D86" i="2"/>
  <c r="J86" i="2"/>
  <c r="L86" i="2"/>
  <c r="O86" i="2"/>
  <c r="P86" i="2"/>
  <c r="R86" i="2" s="1"/>
  <c r="T86" i="2"/>
  <c r="V86" i="2"/>
  <c r="W86" i="2"/>
  <c r="Z86" i="2"/>
  <c r="AB86" i="2"/>
  <c r="AC86" i="2"/>
  <c r="AF86" i="2"/>
  <c r="AG86" i="2"/>
  <c r="AH86" i="2"/>
  <c r="AI86" i="2"/>
  <c r="AJ86" i="2"/>
  <c r="AK86" i="2"/>
  <c r="AL86" i="2"/>
  <c r="AM86" i="2"/>
  <c r="AN86" i="2"/>
  <c r="AP86" i="2"/>
  <c r="AQ86" i="2"/>
  <c r="AR86" i="2"/>
  <c r="AS86" i="2"/>
  <c r="D87" i="2"/>
  <c r="J87" i="2"/>
  <c r="L87" i="2"/>
  <c r="O87" i="2"/>
  <c r="P87" i="2"/>
  <c r="R87" i="2"/>
  <c r="T87" i="2"/>
  <c r="V87" i="2"/>
  <c r="W87" i="2"/>
  <c r="Z87" i="2"/>
  <c r="AB87" i="2"/>
  <c r="AC87" i="2"/>
  <c r="AF87" i="2"/>
  <c r="AG87" i="2"/>
  <c r="AH87" i="2"/>
  <c r="AI87" i="2"/>
  <c r="AJ87" i="2"/>
  <c r="AK87" i="2"/>
  <c r="AL87" i="2"/>
  <c r="AM87" i="2"/>
  <c r="AN87" i="2"/>
  <c r="AP87" i="2"/>
  <c r="AQ87" i="2"/>
  <c r="AR87" i="2"/>
  <c r="AS87" i="2"/>
  <c r="D88" i="2"/>
  <c r="J88" i="2"/>
  <c r="L88" i="2"/>
  <c r="O88" i="2"/>
  <c r="P88" i="2"/>
  <c r="R88" i="2"/>
  <c r="T88" i="2"/>
  <c r="V88" i="2"/>
  <c r="W88" i="2"/>
  <c r="Z88" i="2"/>
  <c r="AB88" i="2"/>
  <c r="AC88" i="2"/>
  <c r="AF88" i="2"/>
  <c r="AG88" i="2"/>
  <c r="AH88" i="2"/>
  <c r="AI88" i="2"/>
  <c r="AJ88" i="2"/>
  <c r="AK88" i="2"/>
  <c r="AL88" i="2"/>
  <c r="AM88" i="2"/>
  <c r="AN88" i="2"/>
  <c r="AP88" i="2"/>
  <c r="AQ88" i="2"/>
  <c r="AR88" i="2"/>
  <c r="AS88" i="2"/>
  <c r="D89" i="2"/>
  <c r="J89" i="2"/>
  <c r="L89" i="2"/>
  <c r="O89" i="2"/>
  <c r="P89" i="2"/>
  <c r="R89" i="2"/>
  <c r="T89" i="2"/>
  <c r="V89" i="2"/>
  <c r="W89" i="2"/>
  <c r="Z89" i="2"/>
  <c r="AB89" i="2"/>
  <c r="AC89" i="2"/>
  <c r="AF89" i="2"/>
  <c r="AG89" i="2"/>
  <c r="AH89" i="2"/>
  <c r="AI89" i="2"/>
  <c r="AJ89" i="2"/>
  <c r="AK89" i="2"/>
  <c r="AL89" i="2"/>
  <c r="AM89" i="2"/>
  <c r="AN89" i="2"/>
  <c r="AP89" i="2"/>
  <c r="AQ89" i="2"/>
  <c r="AR89" i="2"/>
  <c r="AS89" i="2"/>
  <c r="D90" i="2"/>
  <c r="J90" i="2"/>
  <c r="L90" i="2"/>
  <c r="O90" i="2"/>
  <c r="P90" i="2"/>
  <c r="R90" i="2" s="1"/>
  <c r="T90" i="2"/>
  <c r="V90" i="2"/>
  <c r="W90" i="2"/>
  <c r="Z90" i="2"/>
  <c r="AB90" i="2"/>
  <c r="AC90" i="2"/>
  <c r="AF90" i="2"/>
  <c r="AG90" i="2"/>
  <c r="AH90" i="2"/>
  <c r="AI90" i="2"/>
  <c r="AJ90" i="2"/>
  <c r="AK90" i="2"/>
  <c r="AL90" i="2"/>
  <c r="AM90" i="2"/>
  <c r="AN90" i="2"/>
  <c r="AP90" i="2"/>
  <c r="AQ90" i="2"/>
  <c r="AR90" i="2"/>
  <c r="AS90" i="2"/>
  <c r="D91" i="2"/>
  <c r="J91" i="2"/>
  <c r="L91" i="2"/>
  <c r="O91" i="2"/>
  <c r="P91" i="2"/>
  <c r="R91" i="2"/>
  <c r="T91" i="2"/>
  <c r="V91" i="2"/>
  <c r="W91" i="2"/>
  <c r="Z91" i="2"/>
  <c r="AB91" i="2"/>
  <c r="AC91" i="2"/>
  <c r="AF91" i="2"/>
  <c r="AG91" i="2"/>
  <c r="AH91" i="2"/>
  <c r="AI91" i="2"/>
  <c r="AJ91" i="2"/>
  <c r="AK91" i="2"/>
  <c r="AL91" i="2"/>
  <c r="AM91" i="2"/>
  <c r="AN91" i="2"/>
  <c r="AP91" i="2"/>
  <c r="AQ91" i="2"/>
  <c r="AR91" i="2"/>
  <c r="AS91" i="2"/>
  <c r="D92" i="2"/>
  <c r="J92" i="2"/>
  <c r="L92" i="2"/>
  <c r="O92" i="2"/>
  <c r="P92" i="2"/>
  <c r="R92" i="2"/>
  <c r="T92" i="2"/>
  <c r="V92" i="2"/>
  <c r="W92" i="2"/>
  <c r="Z92" i="2"/>
  <c r="AB92" i="2"/>
  <c r="AC92" i="2"/>
  <c r="AF92" i="2"/>
  <c r="AG92" i="2"/>
  <c r="AH92" i="2"/>
  <c r="AI92" i="2"/>
  <c r="AJ92" i="2"/>
  <c r="AK92" i="2"/>
  <c r="AL92" i="2"/>
  <c r="AM92" i="2"/>
  <c r="AN92" i="2"/>
  <c r="AP92" i="2"/>
  <c r="AQ92" i="2"/>
  <c r="AR92" i="2"/>
  <c r="AS92" i="2"/>
  <c r="D93" i="2"/>
  <c r="J93" i="2"/>
  <c r="L93" i="2"/>
  <c r="O93" i="2"/>
  <c r="P93" i="2"/>
  <c r="R93" i="2"/>
  <c r="T93" i="2"/>
  <c r="V93" i="2"/>
  <c r="W93" i="2"/>
  <c r="Z93" i="2"/>
  <c r="AB93" i="2"/>
  <c r="AC93" i="2"/>
  <c r="AF93" i="2"/>
  <c r="AG93" i="2"/>
  <c r="AH93" i="2"/>
  <c r="AI93" i="2"/>
  <c r="AJ93" i="2"/>
  <c r="AK93" i="2"/>
  <c r="AL93" i="2"/>
  <c r="AM93" i="2"/>
  <c r="AN93" i="2"/>
  <c r="AP93" i="2"/>
  <c r="AQ93" i="2"/>
  <c r="AR93" i="2"/>
  <c r="AS93" i="2"/>
  <c r="D94" i="2"/>
  <c r="J94" i="2"/>
  <c r="L94" i="2"/>
  <c r="O94" i="2"/>
  <c r="P94" i="2"/>
  <c r="R94" i="2" s="1"/>
  <c r="T94" i="2"/>
  <c r="V94" i="2"/>
  <c r="W94" i="2"/>
  <c r="Z94" i="2"/>
  <c r="AB94" i="2"/>
  <c r="AC94" i="2"/>
  <c r="AF94" i="2"/>
  <c r="AG94" i="2"/>
  <c r="AH94" i="2"/>
  <c r="AI94" i="2"/>
  <c r="AJ94" i="2"/>
  <c r="AK94" i="2"/>
  <c r="AL94" i="2"/>
  <c r="AM94" i="2"/>
  <c r="AN94" i="2"/>
  <c r="AP94" i="2"/>
  <c r="AQ94" i="2"/>
  <c r="AR94" i="2"/>
  <c r="AS94" i="2"/>
  <c r="D95" i="2"/>
  <c r="J95" i="2"/>
  <c r="L95" i="2"/>
  <c r="O95" i="2"/>
  <c r="P95" i="2"/>
  <c r="R95" i="2"/>
  <c r="T95" i="2"/>
  <c r="V95" i="2"/>
  <c r="W95" i="2"/>
  <c r="Z95" i="2"/>
  <c r="AB95" i="2"/>
  <c r="AC95" i="2"/>
  <c r="AF95" i="2"/>
  <c r="AG95" i="2"/>
  <c r="AH95" i="2"/>
  <c r="AI95" i="2"/>
  <c r="AJ95" i="2"/>
  <c r="AK95" i="2"/>
  <c r="AL95" i="2"/>
  <c r="AM95" i="2"/>
  <c r="AN95" i="2"/>
  <c r="AP95" i="2"/>
  <c r="AQ95" i="2"/>
  <c r="AR95" i="2"/>
  <c r="AS95" i="2"/>
  <c r="D96" i="2"/>
  <c r="J96" i="2"/>
  <c r="L96" i="2"/>
  <c r="O96" i="2"/>
  <c r="P96" i="2"/>
  <c r="R96" i="2"/>
  <c r="T96" i="2"/>
  <c r="V96" i="2"/>
  <c r="W96" i="2"/>
  <c r="Z96" i="2"/>
  <c r="AB96" i="2"/>
  <c r="AC96" i="2"/>
  <c r="AF96" i="2"/>
  <c r="AG96" i="2"/>
  <c r="AH96" i="2"/>
  <c r="AI96" i="2"/>
  <c r="AJ96" i="2"/>
  <c r="AK96" i="2"/>
  <c r="AL96" i="2"/>
  <c r="AM96" i="2"/>
  <c r="AN96" i="2"/>
  <c r="AP96" i="2"/>
  <c r="AQ96" i="2"/>
  <c r="AR96" i="2"/>
  <c r="AS96" i="2"/>
  <c r="D97" i="2"/>
  <c r="J97" i="2"/>
  <c r="L97" i="2"/>
  <c r="O97" i="2"/>
  <c r="P97" i="2"/>
  <c r="R97" i="2"/>
  <c r="T97" i="2"/>
  <c r="V97" i="2"/>
  <c r="W97" i="2"/>
  <c r="Z97" i="2"/>
  <c r="AB97" i="2"/>
  <c r="AC97" i="2"/>
  <c r="AF97" i="2"/>
  <c r="AG97" i="2"/>
  <c r="AH97" i="2"/>
  <c r="AI97" i="2"/>
  <c r="AJ97" i="2"/>
  <c r="AK97" i="2"/>
  <c r="AL97" i="2"/>
  <c r="AM97" i="2"/>
  <c r="AN97" i="2"/>
  <c r="AP97" i="2"/>
  <c r="AQ97" i="2"/>
  <c r="AR97" i="2"/>
  <c r="AS97" i="2"/>
  <c r="D98" i="2"/>
  <c r="J98" i="2"/>
  <c r="L98" i="2"/>
  <c r="O98" i="2"/>
  <c r="P98" i="2"/>
  <c r="R98" i="2" s="1"/>
  <c r="T98" i="2"/>
  <c r="V98" i="2"/>
  <c r="W98" i="2"/>
  <c r="Z98" i="2"/>
  <c r="AB98" i="2"/>
  <c r="AC98" i="2"/>
  <c r="AF98" i="2"/>
  <c r="AG98" i="2"/>
  <c r="AH98" i="2"/>
  <c r="AI98" i="2"/>
  <c r="AJ98" i="2"/>
  <c r="AK98" i="2"/>
  <c r="AL98" i="2"/>
  <c r="AM98" i="2"/>
  <c r="AN98" i="2"/>
  <c r="AP98" i="2"/>
  <c r="AQ98" i="2"/>
  <c r="AR98" i="2"/>
  <c r="AS98" i="2"/>
  <c r="D99" i="2"/>
  <c r="J99" i="2"/>
  <c r="L99" i="2"/>
  <c r="O99" i="2"/>
  <c r="P99" i="2"/>
  <c r="R99" i="2"/>
  <c r="T99" i="2"/>
  <c r="V99" i="2"/>
  <c r="W99" i="2"/>
  <c r="Z99" i="2"/>
  <c r="AB99" i="2"/>
  <c r="AC99" i="2"/>
  <c r="AF99" i="2"/>
  <c r="AG99" i="2"/>
  <c r="AH99" i="2"/>
  <c r="AI99" i="2"/>
  <c r="AJ99" i="2"/>
  <c r="AK99" i="2"/>
  <c r="AL99" i="2"/>
  <c r="AM99" i="2"/>
  <c r="AN99" i="2"/>
  <c r="AP99" i="2"/>
  <c r="AQ99" i="2"/>
  <c r="AR99" i="2"/>
  <c r="AS99" i="2"/>
  <c r="D100" i="2"/>
  <c r="J100" i="2"/>
  <c r="L100" i="2"/>
  <c r="O100" i="2"/>
  <c r="P100" i="2"/>
  <c r="R100" i="2"/>
  <c r="T100" i="2"/>
  <c r="V100" i="2"/>
  <c r="W100" i="2"/>
  <c r="Z100" i="2"/>
  <c r="AB100" i="2"/>
  <c r="AC100" i="2"/>
  <c r="AF100" i="2"/>
  <c r="AG100" i="2"/>
  <c r="AH100" i="2"/>
  <c r="AI100" i="2"/>
  <c r="AJ100" i="2"/>
  <c r="AK100" i="2"/>
  <c r="AL100" i="2"/>
  <c r="AM100" i="2"/>
  <c r="AN100" i="2"/>
  <c r="AP100" i="2"/>
  <c r="AQ100" i="2"/>
  <c r="AR100" i="2"/>
  <c r="AS100" i="2"/>
  <c r="D11" i="1"/>
  <c r="I11" i="1"/>
  <c r="K11" i="1"/>
  <c r="N11" i="1"/>
  <c r="P11" i="1"/>
  <c r="Q11" i="1"/>
  <c r="T11" i="1"/>
  <c r="U11" i="1"/>
  <c r="V11" i="1"/>
  <c r="W11" i="1"/>
  <c r="X11" i="1"/>
  <c r="Y11" i="1"/>
  <c r="Z11" i="1"/>
  <c r="AA11" i="1"/>
  <c r="AB11" i="1"/>
  <c r="AD11" i="1"/>
  <c r="AE11" i="1"/>
  <c r="AF11" i="1"/>
  <c r="AG11" i="1"/>
  <c r="D12" i="1"/>
  <c r="I12" i="1"/>
  <c r="K12" i="1"/>
  <c r="N12" i="1"/>
  <c r="P12" i="1"/>
  <c r="Q12" i="1"/>
  <c r="T12" i="1"/>
  <c r="U12" i="1"/>
  <c r="V12" i="1"/>
  <c r="W12" i="1"/>
  <c r="X12" i="1"/>
  <c r="Y12" i="1"/>
  <c r="Z12" i="1"/>
  <c r="AA12" i="1"/>
  <c r="AB12" i="1"/>
  <c r="AD12" i="1"/>
  <c r="AE12" i="1"/>
  <c r="AF12" i="1"/>
  <c r="AG12" i="1"/>
  <c r="D13" i="1"/>
  <c r="I13" i="1"/>
  <c r="K13" i="1"/>
  <c r="N13" i="1"/>
  <c r="P13" i="1"/>
  <c r="Q13" i="1"/>
  <c r="T13" i="1"/>
  <c r="U13" i="1"/>
  <c r="V13" i="1"/>
  <c r="W13" i="1"/>
  <c r="X13" i="1"/>
  <c r="Y13" i="1"/>
  <c r="Z13" i="1"/>
  <c r="AA13" i="1"/>
  <c r="AB13" i="1"/>
  <c r="AD13" i="1"/>
  <c r="AE13" i="1"/>
  <c r="AF13" i="1"/>
  <c r="AG13" i="1"/>
  <c r="D14" i="1"/>
  <c r="I14" i="1"/>
  <c r="K14" i="1"/>
  <c r="N14" i="1"/>
  <c r="P14" i="1"/>
  <c r="Q14" i="1"/>
  <c r="T14" i="1"/>
  <c r="U14" i="1"/>
  <c r="V14" i="1"/>
  <c r="W14" i="1"/>
  <c r="X14" i="1"/>
  <c r="Y14" i="1"/>
  <c r="Z14" i="1"/>
  <c r="AA14" i="1"/>
  <c r="AB14" i="1"/>
  <c r="AD14" i="1"/>
  <c r="AE14" i="1"/>
  <c r="AF14" i="1"/>
  <c r="AG14" i="1"/>
  <c r="D15" i="1"/>
  <c r="I15" i="1"/>
  <c r="K15" i="1"/>
  <c r="N15" i="1"/>
  <c r="P15" i="1"/>
  <c r="Q15" i="1"/>
  <c r="T15" i="1"/>
  <c r="U15" i="1"/>
  <c r="V15" i="1"/>
  <c r="W15" i="1"/>
  <c r="X15" i="1"/>
  <c r="Y15" i="1"/>
  <c r="Z15" i="1"/>
  <c r="AA15" i="1"/>
  <c r="AB15" i="1"/>
  <c r="AD15" i="1"/>
  <c r="AE15" i="1"/>
  <c r="AF15" i="1"/>
  <c r="AG15" i="1"/>
  <c r="D16" i="1"/>
  <c r="I16" i="1"/>
  <c r="K16" i="1"/>
  <c r="N16" i="1"/>
  <c r="P16" i="1"/>
  <c r="Q16" i="1"/>
  <c r="T16" i="1"/>
  <c r="U16" i="1"/>
  <c r="V16" i="1"/>
  <c r="W16" i="1"/>
  <c r="X16" i="1"/>
  <c r="Y16" i="1"/>
  <c r="Z16" i="1"/>
  <c r="AA16" i="1"/>
  <c r="AB16" i="1"/>
  <c r="AD16" i="1"/>
  <c r="AE16" i="1"/>
  <c r="AF16" i="1"/>
  <c r="AG16" i="1"/>
  <c r="D17" i="1"/>
  <c r="I17" i="1"/>
  <c r="K17" i="1"/>
  <c r="N17" i="1"/>
  <c r="P17" i="1"/>
  <c r="Q17" i="1"/>
  <c r="T17" i="1"/>
  <c r="U17" i="1"/>
  <c r="V17" i="1"/>
  <c r="W17" i="1"/>
  <c r="X17" i="1"/>
  <c r="Y17" i="1"/>
  <c r="Z17" i="1"/>
  <c r="AA17" i="1"/>
  <c r="AB17" i="1"/>
  <c r="AD17" i="1"/>
  <c r="AE17" i="1"/>
  <c r="AF17" i="1"/>
  <c r="AG17" i="1"/>
  <c r="D18" i="1"/>
  <c r="I18" i="1"/>
  <c r="K18" i="1"/>
  <c r="N18" i="1"/>
  <c r="P18" i="1"/>
  <c r="Q18" i="1"/>
  <c r="T18" i="1"/>
  <c r="U18" i="1"/>
  <c r="V18" i="1"/>
  <c r="W18" i="1"/>
  <c r="X18" i="1"/>
  <c r="Y18" i="1"/>
  <c r="Z18" i="1"/>
  <c r="AA18" i="1"/>
  <c r="AB18" i="1"/>
  <c r="AD18" i="1"/>
  <c r="AE18" i="1"/>
  <c r="AF18" i="1"/>
  <c r="AG18" i="1"/>
  <c r="D19" i="1"/>
  <c r="I19" i="1"/>
  <c r="K19" i="1"/>
  <c r="N19" i="1"/>
  <c r="P19" i="1"/>
  <c r="Q19" i="1"/>
  <c r="T19" i="1"/>
  <c r="U19" i="1"/>
  <c r="V19" i="1"/>
  <c r="W19" i="1"/>
  <c r="X19" i="1"/>
  <c r="Y19" i="1"/>
  <c r="Z19" i="1"/>
  <c r="AA19" i="1"/>
  <c r="AB19" i="1"/>
  <c r="AD19" i="1"/>
  <c r="AE19" i="1"/>
  <c r="AF19" i="1"/>
  <c r="AG19" i="1"/>
  <c r="D20" i="1"/>
  <c r="I20" i="1"/>
  <c r="K20" i="1"/>
  <c r="N20" i="1"/>
  <c r="P20" i="1"/>
  <c r="Q20" i="1"/>
  <c r="T20" i="1"/>
  <c r="U20" i="1"/>
  <c r="V20" i="1"/>
  <c r="W20" i="1"/>
  <c r="X20" i="1"/>
  <c r="Y20" i="1"/>
  <c r="Z20" i="1"/>
  <c r="AA20" i="1"/>
  <c r="AB20" i="1"/>
  <c r="AD20" i="1"/>
  <c r="AE20" i="1"/>
  <c r="AF20" i="1"/>
  <c r="AG20" i="1"/>
  <c r="D21" i="1"/>
  <c r="I21" i="1"/>
  <c r="K21" i="1"/>
  <c r="N21" i="1"/>
  <c r="P21" i="1"/>
  <c r="Q21" i="1"/>
  <c r="T21" i="1"/>
  <c r="U21" i="1"/>
  <c r="V21" i="1"/>
  <c r="W21" i="1"/>
  <c r="X21" i="1"/>
  <c r="Y21" i="1"/>
  <c r="Z21" i="1"/>
  <c r="AA21" i="1"/>
  <c r="AB21" i="1"/>
  <c r="AD21" i="1"/>
  <c r="AE21" i="1"/>
  <c r="AF21" i="1"/>
  <c r="AG21" i="1"/>
  <c r="D22" i="1"/>
  <c r="I22" i="1"/>
  <c r="K22" i="1"/>
  <c r="N22" i="1"/>
  <c r="P22" i="1"/>
  <c r="Q22" i="1"/>
  <c r="T22" i="1"/>
  <c r="U22" i="1"/>
  <c r="V22" i="1"/>
  <c r="W22" i="1"/>
  <c r="X22" i="1"/>
  <c r="Y22" i="1"/>
  <c r="Z22" i="1"/>
  <c r="AA22" i="1"/>
  <c r="AB22" i="1"/>
  <c r="AD22" i="1"/>
  <c r="AE22" i="1"/>
  <c r="AF22" i="1"/>
  <c r="AG22" i="1"/>
  <c r="D23" i="1"/>
  <c r="I23" i="1"/>
  <c r="K23" i="1"/>
  <c r="N23" i="1"/>
  <c r="P23" i="1"/>
  <c r="Q23" i="1"/>
  <c r="T23" i="1"/>
  <c r="U23" i="1"/>
  <c r="V23" i="1"/>
  <c r="W23" i="1"/>
  <c r="X23" i="1"/>
  <c r="Y23" i="1"/>
  <c r="Z23" i="1"/>
  <c r="AA23" i="1"/>
  <c r="AB23" i="1"/>
  <c r="AD23" i="1"/>
  <c r="AE23" i="1"/>
  <c r="AF23" i="1"/>
  <c r="AG23" i="1"/>
  <c r="D24" i="1"/>
  <c r="I24" i="1"/>
  <c r="K24" i="1"/>
  <c r="N24" i="1"/>
  <c r="P24" i="1"/>
  <c r="Q24" i="1"/>
  <c r="T24" i="1"/>
  <c r="U24" i="1"/>
  <c r="V24" i="1"/>
  <c r="W24" i="1"/>
  <c r="X24" i="1"/>
  <c r="Y24" i="1"/>
  <c r="Z24" i="1"/>
  <c r="AA24" i="1"/>
  <c r="AB24" i="1"/>
  <c r="AD24" i="1"/>
  <c r="AE24" i="1"/>
  <c r="AF24" i="1"/>
  <c r="AG24" i="1"/>
  <c r="D25" i="1"/>
  <c r="I25" i="1"/>
  <c r="K25" i="1"/>
  <c r="N25" i="1"/>
  <c r="P25" i="1"/>
  <c r="Q25" i="1"/>
  <c r="T25" i="1"/>
  <c r="U25" i="1"/>
  <c r="V25" i="1"/>
  <c r="W25" i="1"/>
  <c r="X25" i="1"/>
  <c r="Y25" i="1"/>
  <c r="Z25" i="1"/>
  <c r="AA25" i="1"/>
  <c r="AB25" i="1"/>
  <c r="AD25" i="1"/>
  <c r="AE25" i="1"/>
  <c r="AF25" i="1"/>
  <c r="AG25" i="1"/>
  <c r="D26" i="1"/>
  <c r="I26" i="1"/>
  <c r="K26" i="1"/>
  <c r="N26" i="1"/>
  <c r="P26" i="1"/>
  <c r="Q26" i="1"/>
  <c r="T26" i="1"/>
  <c r="U26" i="1"/>
  <c r="V26" i="1"/>
  <c r="W26" i="1"/>
  <c r="X26" i="1"/>
  <c r="Y26" i="1"/>
  <c r="Z26" i="1"/>
  <c r="AA26" i="1"/>
  <c r="AB26" i="1"/>
  <c r="AD26" i="1"/>
  <c r="AE26" i="1"/>
  <c r="AF26" i="1"/>
  <c r="AG26" i="1"/>
  <c r="D27" i="1"/>
  <c r="I27" i="1"/>
  <c r="K27" i="1"/>
  <c r="N27" i="1"/>
  <c r="P27" i="1"/>
  <c r="Q27" i="1"/>
  <c r="T27" i="1"/>
  <c r="U27" i="1"/>
  <c r="V27" i="1"/>
  <c r="W27" i="1"/>
  <c r="X27" i="1"/>
  <c r="Y27" i="1"/>
  <c r="Z27" i="1"/>
  <c r="AA27" i="1"/>
  <c r="AB27" i="1"/>
  <c r="AD27" i="1"/>
  <c r="AE27" i="1"/>
  <c r="AF27" i="1"/>
  <c r="AG27" i="1"/>
  <c r="D28" i="1"/>
  <c r="I28" i="1"/>
  <c r="K28" i="1"/>
  <c r="N28" i="1"/>
  <c r="P28" i="1"/>
  <c r="Q28" i="1"/>
  <c r="T28" i="1"/>
  <c r="U28" i="1"/>
  <c r="V28" i="1"/>
  <c r="W28" i="1"/>
  <c r="X28" i="1"/>
  <c r="Y28" i="1"/>
  <c r="Z28" i="1"/>
  <c r="AA28" i="1"/>
  <c r="AB28" i="1"/>
  <c r="AD28" i="1"/>
  <c r="AE28" i="1"/>
  <c r="AF28" i="1"/>
  <c r="AG28" i="1"/>
  <c r="D29" i="1"/>
  <c r="I29" i="1"/>
  <c r="K29" i="1"/>
  <c r="N29" i="1"/>
  <c r="P29" i="1"/>
  <c r="Q29" i="1"/>
  <c r="T29" i="1"/>
  <c r="U29" i="1"/>
  <c r="V29" i="1"/>
  <c r="W29" i="1"/>
  <c r="X29" i="1"/>
  <c r="Y29" i="1"/>
  <c r="Z29" i="1"/>
  <c r="AA29" i="1"/>
  <c r="AB29" i="1"/>
  <c r="AD29" i="1"/>
  <c r="AE29" i="1"/>
  <c r="AF29" i="1"/>
  <c r="AG29" i="1"/>
  <c r="D30" i="1"/>
  <c r="I30" i="1"/>
  <c r="K30" i="1"/>
  <c r="N30" i="1"/>
  <c r="P30" i="1"/>
  <c r="Q30" i="1"/>
  <c r="T30" i="1"/>
  <c r="U30" i="1"/>
  <c r="V30" i="1"/>
  <c r="W30" i="1"/>
  <c r="X30" i="1"/>
  <c r="Y30" i="1"/>
  <c r="Z30" i="1"/>
  <c r="AA30" i="1"/>
  <c r="AB30" i="1"/>
  <c r="AD30" i="1"/>
  <c r="AE30" i="1"/>
  <c r="AF30" i="1"/>
  <c r="AG30" i="1"/>
  <c r="D31" i="1"/>
  <c r="I31" i="1"/>
  <c r="K31" i="1"/>
  <c r="N31" i="1"/>
  <c r="P31" i="1"/>
  <c r="Q31" i="1"/>
  <c r="T31" i="1"/>
  <c r="U31" i="1"/>
  <c r="V31" i="1"/>
  <c r="W31" i="1"/>
  <c r="X31" i="1"/>
  <c r="Y31" i="1"/>
  <c r="Z31" i="1"/>
  <c r="AA31" i="1"/>
  <c r="AB31" i="1"/>
  <c r="AD31" i="1"/>
  <c r="AE31" i="1"/>
  <c r="AF31" i="1"/>
  <c r="AG31" i="1"/>
  <c r="D32" i="1"/>
  <c r="I32" i="1"/>
  <c r="K32" i="1"/>
  <c r="N32" i="1"/>
  <c r="P32" i="1"/>
  <c r="Q32" i="1"/>
  <c r="T32" i="1"/>
  <c r="U32" i="1"/>
  <c r="V32" i="1"/>
  <c r="W32" i="1"/>
  <c r="X32" i="1"/>
  <c r="Y32" i="1"/>
  <c r="Z32" i="1"/>
  <c r="AA32" i="1"/>
  <c r="AB32" i="1"/>
  <c r="AD32" i="1"/>
  <c r="AE32" i="1"/>
  <c r="AF32" i="1"/>
  <c r="AG32" i="1"/>
  <c r="D33" i="1"/>
  <c r="I33" i="1"/>
  <c r="K33" i="1"/>
  <c r="N33" i="1"/>
  <c r="P33" i="1"/>
  <c r="Q33" i="1"/>
  <c r="T33" i="1"/>
  <c r="U33" i="1"/>
  <c r="V33" i="1"/>
  <c r="W33" i="1"/>
  <c r="X33" i="1"/>
  <c r="Y33" i="1"/>
  <c r="Z33" i="1"/>
  <c r="AA33" i="1"/>
  <c r="AB33" i="1"/>
  <c r="AD33" i="1"/>
  <c r="AE33" i="1"/>
  <c r="AF33" i="1"/>
  <c r="AG33" i="1"/>
  <c r="D34" i="1"/>
  <c r="I34" i="1"/>
  <c r="K34" i="1"/>
  <c r="N34" i="1"/>
  <c r="P34" i="1"/>
  <c r="Q34" i="1"/>
  <c r="T34" i="1"/>
  <c r="U34" i="1"/>
  <c r="V34" i="1"/>
  <c r="W34" i="1"/>
  <c r="X34" i="1"/>
  <c r="Y34" i="1"/>
  <c r="Z34" i="1"/>
  <c r="AA34" i="1"/>
  <c r="AB34" i="1"/>
  <c r="AD34" i="1"/>
  <c r="AE34" i="1"/>
  <c r="AF34" i="1"/>
  <c r="AG34" i="1"/>
  <c r="D35" i="1"/>
  <c r="I35" i="1"/>
  <c r="K35" i="1"/>
  <c r="N35" i="1"/>
  <c r="P35" i="1"/>
  <c r="Q35" i="1"/>
  <c r="T35" i="1"/>
  <c r="U35" i="1"/>
  <c r="V35" i="1"/>
  <c r="W35" i="1"/>
  <c r="X35" i="1"/>
  <c r="Y35" i="1"/>
  <c r="Z35" i="1"/>
  <c r="AA35" i="1"/>
  <c r="AB35" i="1"/>
  <c r="AD35" i="1"/>
  <c r="AE35" i="1"/>
  <c r="AF35" i="1"/>
  <c r="AG35" i="1"/>
  <c r="D36" i="1"/>
  <c r="I36" i="1"/>
  <c r="K36" i="1"/>
  <c r="N36" i="1"/>
  <c r="P36" i="1"/>
  <c r="Q36" i="1"/>
  <c r="T36" i="1"/>
  <c r="U36" i="1"/>
  <c r="V36" i="1"/>
  <c r="W36" i="1"/>
  <c r="X36" i="1"/>
  <c r="Y36" i="1"/>
  <c r="Z36" i="1"/>
  <c r="AA36" i="1"/>
  <c r="AB36" i="1"/>
  <c r="AD36" i="1"/>
  <c r="AE36" i="1"/>
  <c r="AF36" i="1"/>
  <c r="AG36" i="1"/>
  <c r="D37" i="1"/>
  <c r="I37" i="1"/>
  <c r="K37" i="1"/>
  <c r="N37" i="1"/>
  <c r="P37" i="1"/>
  <c r="Q37" i="1"/>
  <c r="T37" i="1"/>
  <c r="U37" i="1"/>
  <c r="V37" i="1"/>
  <c r="W37" i="1"/>
  <c r="X37" i="1"/>
  <c r="Y37" i="1"/>
  <c r="Z37" i="1"/>
  <c r="AA37" i="1"/>
  <c r="AB37" i="1"/>
  <c r="AD37" i="1"/>
  <c r="AE37" i="1"/>
  <c r="AF37" i="1"/>
  <c r="AG37" i="1"/>
  <c r="D38" i="1"/>
  <c r="I38" i="1"/>
  <c r="K38" i="1"/>
  <c r="N38" i="1"/>
  <c r="P38" i="1"/>
  <c r="Q38" i="1"/>
  <c r="T38" i="1"/>
  <c r="U38" i="1"/>
  <c r="V38" i="1"/>
  <c r="W38" i="1"/>
  <c r="X38" i="1"/>
  <c r="Y38" i="1"/>
  <c r="Z38" i="1"/>
  <c r="AA38" i="1"/>
  <c r="AB38" i="1"/>
  <c r="AD38" i="1"/>
  <c r="AE38" i="1"/>
  <c r="AF38" i="1"/>
  <c r="AG38" i="1"/>
  <c r="D39" i="1"/>
  <c r="I39" i="1"/>
  <c r="K39" i="1"/>
  <c r="N39" i="1"/>
  <c r="P39" i="1"/>
  <c r="Q39" i="1"/>
  <c r="T39" i="1"/>
  <c r="U39" i="1"/>
  <c r="V39" i="1"/>
  <c r="W39" i="1"/>
  <c r="X39" i="1"/>
  <c r="Y39" i="1"/>
  <c r="Z39" i="1"/>
  <c r="AA39" i="1"/>
  <c r="AB39" i="1"/>
  <c r="AD39" i="1"/>
  <c r="AE39" i="1"/>
  <c r="AF39" i="1"/>
  <c r="AG39" i="1"/>
  <c r="D40" i="1"/>
  <c r="I40" i="1"/>
  <c r="K40" i="1"/>
  <c r="N40" i="1"/>
  <c r="P40" i="1"/>
  <c r="Q40" i="1"/>
  <c r="T40" i="1"/>
  <c r="U40" i="1"/>
  <c r="V40" i="1"/>
  <c r="W40" i="1"/>
  <c r="X40" i="1"/>
  <c r="Y40" i="1"/>
  <c r="Z40" i="1"/>
  <c r="AA40" i="1"/>
  <c r="AB40" i="1"/>
  <c r="AD40" i="1"/>
  <c r="AE40" i="1"/>
  <c r="AF40" i="1"/>
  <c r="AG40" i="1"/>
  <c r="D41" i="1"/>
  <c r="I41" i="1"/>
  <c r="K41" i="1"/>
  <c r="N41" i="1"/>
  <c r="P41" i="1"/>
  <c r="Q41" i="1"/>
  <c r="T41" i="1"/>
  <c r="U41" i="1"/>
  <c r="V41" i="1"/>
  <c r="W41" i="1"/>
  <c r="X41" i="1"/>
  <c r="Y41" i="1"/>
  <c r="Z41" i="1"/>
  <c r="AA41" i="1"/>
  <c r="AB41" i="1"/>
  <c r="AD41" i="1"/>
  <c r="AE41" i="1"/>
  <c r="AF41" i="1"/>
  <c r="AG41" i="1"/>
  <c r="D42" i="1"/>
  <c r="I42" i="1"/>
  <c r="K42" i="1"/>
  <c r="N42" i="1"/>
  <c r="P42" i="1"/>
  <c r="Q42" i="1"/>
  <c r="T42" i="1"/>
  <c r="U42" i="1"/>
  <c r="V42" i="1"/>
  <c r="W42" i="1"/>
  <c r="X42" i="1"/>
  <c r="Y42" i="1"/>
  <c r="Z42" i="1"/>
  <c r="AA42" i="1"/>
  <c r="AB42" i="1"/>
  <c r="AD42" i="1"/>
  <c r="AE42" i="1"/>
  <c r="AF42" i="1"/>
  <c r="AG42" i="1"/>
  <c r="D43" i="1"/>
  <c r="I43" i="1"/>
  <c r="K43" i="1"/>
  <c r="N43" i="1"/>
  <c r="P43" i="1"/>
  <c r="Q43" i="1"/>
  <c r="T43" i="1"/>
  <c r="U43" i="1"/>
  <c r="V43" i="1"/>
  <c r="W43" i="1"/>
  <c r="X43" i="1"/>
  <c r="Y43" i="1"/>
  <c r="Z43" i="1"/>
  <c r="AA43" i="1"/>
  <c r="AB43" i="1"/>
  <c r="AD43" i="1"/>
  <c r="AE43" i="1"/>
  <c r="AF43" i="1"/>
  <c r="AG43" i="1"/>
  <c r="D44" i="1"/>
  <c r="I44" i="1"/>
  <c r="K44" i="1"/>
  <c r="N44" i="1"/>
  <c r="P44" i="1"/>
  <c r="Q44" i="1"/>
  <c r="T44" i="1"/>
  <c r="U44" i="1"/>
  <c r="V44" i="1"/>
  <c r="W44" i="1"/>
  <c r="X44" i="1"/>
  <c r="Y44" i="1"/>
  <c r="Z44" i="1"/>
  <c r="AA44" i="1"/>
  <c r="AB44" i="1"/>
  <c r="AD44" i="1"/>
  <c r="AE44" i="1"/>
  <c r="AF44" i="1"/>
  <c r="AG44" i="1"/>
  <c r="D45" i="1"/>
  <c r="I45" i="1"/>
  <c r="K45" i="1"/>
  <c r="N45" i="1"/>
  <c r="P45" i="1"/>
  <c r="Q45" i="1"/>
  <c r="T45" i="1"/>
  <c r="U45" i="1"/>
  <c r="V45" i="1"/>
  <c r="W45" i="1"/>
  <c r="X45" i="1"/>
  <c r="Y45" i="1"/>
  <c r="Z45" i="1"/>
  <c r="AA45" i="1"/>
  <c r="AB45" i="1"/>
  <c r="AD45" i="1"/>
  <c r="AE45" i="1"/>
  <c r="AF45" i="1"/>
  <c r="AG45" i="1"/>
  <c r="D46" i="1"/>
  <c r="I46" i="1"/>
  <c r="K46" i="1"/>
  <c r="N46" i="1"/>
  <c r="P46" i="1"/>
  <c r="Q46" i="1"/>
  <c r="T46" i="1"/>
  <c r="U46" i="1"/>
  <c r="V46" i="1"/>
  <c r="W46" i="1"/>
  <c r="X46" i="1"/>
  <c r="Y46" i="1"/>
  <c r="Z46" i="1"/>
  <c r="AA46" i="1"/>
  <c r="AB46" i="1"/>
  <c r="AD46" i="1"/>
  <c r="AE46" i="1"/>
  <c r="AF46" i="1"/>
  <c r="AG46" i="1"/>
  <c r="D47" i="1"/>
  <c r="I47" i="1"/>
  <c r="K47" i="1"/>
  <c r="N47" i="1"/>
  <c r="P47" i="1"/>
  <c r="Q47" i="1"/>
  <c r="T47" i="1"/>
  <c r="U47" i="1"/>
  <c r="V47" i="1"/>
  <c r="W47" i="1"/>
  <c r="X47" i="1"/>
  <c r="Y47" i="1"/>
  <c r="Z47" i="1"/>
  <c r="AA47" i="1"/>
  <c r="AB47" i="1"/>
  <c r="AD47" i="1"/>
  <c r="AE47" i="1"/>
  <c r="AF47" i="1"/>
  <c r="AG47" i="1"/>
  <c r="D48" i="1"/>
  <c r="I48" i="1"/>
  <c r="K48" i="1"/>
  <c r="N48" i="1"/>
  <c r="P48" i="1"/>
  <c r="Q48" i="1"/>
  <c r="T48" i="1"/>
  <c r="U48" i="1"/>
  <c r="V48" i="1"/>
  <c r="W48" i="1"/>
  <c r="X48" i="1"/>
  <c r="Y48" i="1"/>
  <c r="Z48" i="1"/>
  <c r="AA48" i="1"/>
  <c r="AB48" i="1"/>
  <c r="AD48" i="1"/>
  <c r="AE48" i="1"/>
  <c r="AF48" i="1"/>
  <c r="AG48" i="1"/>
  <c r="D49" i="1"/>
  <c r="I49" i="1"/>
  <c r="K49" i="1"/>
  <c r="N49" i="1"/>
  <c r="P49" i="1"/>
  <c r="Q49" i="1"/>
  <c r="T49" i="1"/>
  <c r="U49" i="1"/>
  <c r="V49" i="1"/>
  <c r="W49" i="1"/>
  <c r="X49" i="1"/>
  <c r="Y49" i="1"/>
  <c r="Z49" i="1"/>
  <c r="AA49" i="1"/>
  <c r="AB49" i="1"/>
  <c r="AD49" i="1"/>
  <c r="AE49" i="1"/>
  <c r="AF49" i="1"/>
  <c r="AG49" i="1"/>
  <c r="D50" i="1"/>
  <c r="I50" i="1"/>
  <c r="K50" i="1"/>
  <c r="N50" i="1"/>
  <c r="P50" i="1"/>
  <c r="Q50" i="1"/>
  <c r="T50" i="1"/>
  <c r="U50" i="1"/>
  <c r="V50" i="1"/>
  <c r="W50" i="1"/>
  <c r="X50" i="1"/>
  <c r="Y50" i="1"/>
  <c r="Z50" i="1"/>
  <c r="AA50" i="1"/>
  <c r="AB50" i="1"/>
  <c r="AD50" i="1"/>
  <c r="AE50" i="1"/>
  <c r="AF50" i="1"/>
  <c r="AG50" i="1"/>
  <c r="D51" i="1"/>
  <c r="I51" i="1"/>
  <c r="K51" i="1"/>
  <c r="N51" i="1"/>
  <c r="P51" i="1"/>
  <c r="Q51" i="1"/>
  <c r="T51" i="1"/>
  <c r="U51" i="1"/>
  <c r="V51" i="1"/>
  <c r="W51" i="1"/>
  <c r="X51" i="1"/>
  <c r="Y51" i="1"/>
  <c r="Z51" i="1"/>
  <c r="AA51" i="1"/>
  <c r="AB51" i="1"/>
  <c r="AD51" i="1"/>
  <c r="AE51" i="1"/>
  <c r="AF51" i="1"/>
  <c r="AG51" i="1"/>
  <c r="D52" i="1"/>
  <c r="I52" i="1"/>
  <c r="K52" i="1"/>
  <c r="N52" i="1"/>
  <c r="P52" i="1"/>
  <c r="Q52" i="1"/>
  <c r="T52" i="1"/>
  <c r="U52" i="1"/>
  <c r="V52" i="1"/>
  <c r="W52" i="1"/>
  <c r="X52" i="1"/>
  <c r="Y52" i="1"/>
  <c r="Z52" i="1"/>
  <c r="AA52" i="1"/>
  <c r="AB52" i="1"/>
  <c r="AD52" i="1"/>
  <c r="AE52" i="1"/>
  <c r="AF52" i="1"/>
  <c r="AG52" i="1"/>
  <c r="D53" i="1"/>
  <c r="I53" i="1"/>
  <c r="K53" i="1"/>
  <c r="N53" i="1"/>
  <c r="P53" i="1"/>
  <c r="Q53" i="1"/>
  <c r="T53" i="1"/>
  <c r="U53" i="1"/>
  <c r="V53" i="1"/>
  <c r="W53" i="1"/>
  <c r="X53" i="1"/>
  <c r="Y53" i="1"/>
  <c r="Z53" i="1"/>
  <c r="AA53" i="1"/>
  <c r="AB53" i="1"/>
  <c r="AD53" i="1"/>
  <c r="AE53" i="1"/>
  <c r="AF53" i="1"/>
  <c r="AG53" i="1"/>
  <c r="D54" i="1"/>
  <c r="I54" i="1"/>
  <c r="K54" i="1"/>
  <c r="N54" i="1"/>
  <c r="P54" i="1"/>
  <c r="Q54" i="1"/>
  <c r="T54" i="1"/>
  <c r="U54" i="1"/>
  <c r="V54" i="1"/>
  <c r="W54" i="1"/>
  <c r="X54" i="1"/>
  <c r="Y54" i="1"/>
  <c r="Z54" i="1"/>
  <c r="AA54" i="1"/>
  <c r="AB54" i="1"/>
  <c r="AD54" i="1"/>
  <c r="AE54" i="1"/>
  <c r="AF54" i="1"/>
  <c r="AG54" i="1"/>
  <c r="D55" i="1"/>
  <c r="I55" i="1"/>
  <c r="K55" i="1"/>
  <c r="N55" i="1"/>
  <c r="P55" i="1"/>
  <c r="Q55" i="1"/>
  <c r="T55" i="1"/>
  <c r="U55" i="1"/>
  <c r="V55" i="1"/>
  <c r="W55" i="1"/>
  <c r="X55" i="1"/>
  <c r="Y55" i="1"/>
  <c r="Z55" i="1"/>
  <c r="AA55" i="1"/>
  <c r="AB55" i="1"/>
  <c r="AD55" i="1"/>
  <c r="AE55" i="1"/>
  <c r="AF55" i="1"/>
  <c r="AG55" i="1"/>
  <c r="D56" i="1"/>
  <c r="I56" i="1"/>
  <c r="K56" i="1"/>
  <c r="N56" i="1"/>
  <c r="P56" i="1"/>
  <c r="Q56" i="1"/>
  <c r="T56" i="1"/>
  <c r="U56" i="1"/>
  <c r="V56" i="1"/>
  <c r="W56" i="1"/>
  <c r="X56" i="1"/>
  <c r="Y56" i="1"/>
  <c r="Z56" i="1"/>
  <c r="AA56" i="1"/>
  <c r="AB56" i="1"/>
  <c r="AD56" i="1"/>
  <c r="AE56" i="1"/>
  <c r="AF56" i="1"/>
  <c r="AG56" i="1"/>
  <c r="D57" i="1"/>
  <c r="I57" i="1"/>
  <c r="K57" i="1"/>
  <c r="N57" i="1"/>
  <c r="P57" i="1"/>
  <c r="Q57" i="1"/>
  <c r="T57" i="1"/>
  <c r="U57" i="1"/>
  <c r="V57" i="1"/>
  <c r="W57" i="1"/>
  <c r="X57" i="1"/>
  <c r="Y57" i="1"/>
  <c r="Z57" i="1"/>
  <c r="AA57" i="1"/>
  <c r="AB57" i="1"/>
  <c r="AD57" i="1"/>
  <c r="AE57" i="1"/>
  <c r="AF57" i="1"/>
  <c r="AG57" i="1"/>
  <c r="D58" i="1"/>
  <c r="I58" i="1"/>
  <c r="K58" i="1"/>
  <c r="N58" i="1"/>
  <c r="P58" i="1"/>
  <c r="Q58" i="1"/>
  <c r="T58" i="1"/>
  <c r="U58" i="1"/>
  <c r="V58" i="1"/>
  <c r="W58" i="1"/>
  <c r="X58" i="1"/>
  <c r="Y58" i="1"/>
  <c r="Z58" i="1"/>
  <c r="AA58" i="1"/>
  <c r="AB58" i="1"/>
  <c r="AD58" i="1"/>
  <c r="AE58" i="1"/>
  <c r="AF58" i="1"/>
  <c r="AG58" i="1"/>
  <c r="D59" i="1"/>
  <c r="I59" i="1"/>
  <c r="K59" i="1"/>
  <c r="N59" i="1"/>
  <c r="P59" i="1"/>
  <c r="Q59" i="1"/>
  <c r="T59" i="1"/>
  <c r="U59" i="1"/>
  <c r="V59" i="1"/>
  <c r="W59" i="1"/>
  <c r="X59" i="1"/>
  <c r="Y59" i="1"/>
  <c r="Z59" i="1"/>
  <c r="AA59" i="1"/>
  <c r="AB59" i="1"/>
  <c r="AD59" i="1"/>
  <c r="AE59" i="1"/>
  <c r="AF59" i="1"/>
  <c r="AG59" i="1"/>
  <c r="D60" i="1"/>
  <c r="I60" i="1"/>
  <c r="K60" i="1"/>
  <c r="N60" i="1"/>
  <c r="P60" i="1"/>
  <c r="Q60" i="1"/>
  <c r="T60" i="1"/>
  <c r="U60" i="1"/>
  <c r="V60" i="1"/>
  <c r="W60" i="1"/>
  <c r="X60" i="1"/>
  <c r="Y60" i="1"/>
  <c r="Z60" i="1"/>
  <c r="AA60" i="1"/>
  <c r="AB60" i="1"/>
  <c r="AD60" i="1"/>
  <c r="AE60" i="1"/>
  <c r="AF60" i="1"/>
  <c r="AG60" i="1"/>
  <c r="D61" i="1"/>
  <c r="I61" i="1"/>
  <c r="K61" i="1"/>
  <c r="N61" i="1"/>
  <c r="P61" i="1"/>
  <c r="Q61" i="1"/>
  <c r="T61" i="1"/>
  <c r="U61" i="1"/>
  <c r="V61" i="1"/>
  <c r="W61" i="1"/>
  <c r="X61" i="1"/>
  <c r="Y61" i="1"/>
  <c r="Z61" i="1"/>
  <c r="AA61" i="1"/>
  <c r="AB61" i="1"/>
  <c r="AD61" i="1"/>
  <c r="AE61" i="1"/>
  <c r="AF61" i="1"/>
  <c r="AG61" i="1"/>
  <c r="D62" i="1"/>
  <c r="I62" i="1"/>
  <c r="K62" i="1"/>
  <c r="N62" i="1"/>
  <c r="P62" i="1"/>
  <c r="Q62" i="1"/>
  <c r="T62" i="1"/>
  <c r="U62" i="1"/>
  <c r="V62" i="1"/>
  <c r="W62" i="1"/>
  <c r="X62" i="1"/>
  <c r="Y62" i="1"/>
  <c r="Z62" i="1"/>
  <c r="AA62" i="1"/>
  <c r="AB62" i="1"/>
  <c r="AD62" i="1"/>
  <c r="AE62" i="1"/>
  <c r="AF62" i="1"/>
  <c r="AG62" i="1"/>
  <c r="D63" i="1"/>
  <c r="I63" i="1"/>
  <c r="K63" i="1"/>
  <c r="N63" i="1"/>
  <c r="P63" i="1"/>
  <c r="Q63" i="1"/>
  <c r="T63" i="1"/>
  <c r="U63" i="1"/>
  <c r="V63" i="1"/>
  <c r="W63" i="1"/>
  <c r="X63" i="1"/>
  <c r="Y63" i="1"/>
  <c r="Z63" i="1"/>
  <c r="AA63" i="1"/>
  <c r="AB63" i="1"/>
  <c r="AD63" i="1"/>
  <c r="AE63" i="1"/>
  <c r="AF63" i="1"/>
  <c r="AG63" i="1"/>
  <c r="D64" i="1"/>
  <c r="I64" i="1"/>
  <c r="K64" i="1"/>
  <c r="N64" i="1"/>
  <c r="P64" i="1"/>
  <c r="Q64" i="1"/>
  <c r="T64" i="1"/>
  <c r="U64" i="1"/>
  <c r="V64" i="1"/>
  <c r="W64" i="1"/>
  <c r="X64" i="1"/>
  <c r="Y64" i="1"/>
  <c r="Z64" i="1"/>
  <c r="AA64" i="1"/>
  <c r="AB64" i="1"/>
  <c r="AD64" i="1"/>
  <c r="AE64" i="1"/>
  <c r="AF64" i="1"/>
  <c r="AG64" i="1"/>
  <c r="D65" i="1"/>
  <c r="I65" i="1"/>
  <c r="K65" i="1"/>
  <c r="N65" i="1"/>
  <c r="P65" i="1"/>
  <c r="Q65" i="1"/>
  <c r="T65" i="1"/>
  <c r="U65" i="1"/>
  <c r="V65" i="1"/>
  <c r="W65" i="1"/>
  <c r="X65" i="1"/>
  <c r="Y65" i="1"/>
  <c r="Z65" i="1"/>
  <c r="AA65" i="1"/>
  <c r="AB65" i="1"/>
  <c r="AD65" i="1"/>
  <c r="AE65" i="1"/>
  <c r="AF65" i="1"/>
  <c r="AG65" i="1"/>
  <c r="D66" i="1"/>
  <c r="I66" i="1"/>
  <c r="K66" i="1"/>
  <c r="N66" i="1"/>
  <c r="P66" i="1"/>
  <c r="Q66" i="1"/>
  <c r="T66" i="1"/>
  <c r="U66" i="1"/>
  <c r="V66" i="1"/>
  <c r="W66" i="1"/>
  <c r="X66" i="1"/>
  <c r="Y66" i="1"/>
  <c r="Z66" i="1"/>
  <c r="AA66" i="1"/>
  <c r="AB66" i="1"/>
  <c r="AD66" i="1"/>
  <c r="AE66" i="1"/>
  <c r="AF66" i="1"/>
  <c r="AG66" i="1"/>
  <c r="D67" i="1"/>
  <c r="I67" i="1"/>
  <c r="K67" i="1"/>
  <c r="N67" i="1"/>
  <c r="P67" i="1"/>
  <c r="Q67" i="1"/>
  <c r="T67" i="1"/>
  <c r="U67" i="1"/>
  <c r="V67" i="1"/>
  <c r="W67" i="1"/>
  <c r="X67" i="1"/>
  <c r="Y67" i="1"/>
  <c r="Z67" i="1"/>
  <c r="AA67" i="1"/>
  <c r="AB67" i="1"/>
  <c r="AD67" i="1"/>
  <c r="AE67" i="1"/>
  <c r="AF67" i="1"/>
  <c r="AG67" i="1"/>
  <c r="D68" i="1"/>
  <c r="I68" i="1"/>
  <c r="K68" i="1"/>
  <c r="N68" i="1"/>
  <c r="P68" i="1"/>
  <c r="Q68" i="1"/>
  <c r="T68" i="1"/>
  <c r="U68" i="1"/>
  <c r="V68" i="1"/>
  <c r="W68" i="1"/>
  <c r="X68" i="1"/>
  <c r="Y68" i="1"/>
  <c r="Z68" i="1"/>
  <c r="AA68" i="1"/>
  <c r="AB68" i="1"/>
  <c r="AD68" i="1"/>
  <c r="AE68" i="1"/>
  <c r="AF68" i="1"/>
  <c r="AG68" i="1"/>
  <c r="D69" i="1"/>
  <c r="I69" i="1"/>
  <c r="K69" i="1"/>
  <c r="N69" i="1"/>
  <c r="P69" i="1"/>
  <c r="Q69" i="1"/>
  <c r="T69" i="1"/>
  <c r="U69" i="1"/>
  <c r="V69" i="1"/>
  <c r="W69" i="1"/>
  <c r="X69" i="1"/>
  <c r="Y69" i="1"/>
  <c r="Z69" i="1"/>
  <c r="AA69" i="1"/>
  <c r="AB69" i="1"/>
  <c r="AD69" i="1"/>
  <c r="AE69" i="1"/>
  <c r="AF69" i="1"/>
  <c r="AG69" i="1"/>
  <c r="D70" i="1"/>
  <c r="I70" i="1"/>
  <c r="K70" i="1"/>
  <c r="N70" i="1"/>
  <c r="P70" i="1"/>
  <c r="Q70" i="1"/>
  <c r="T70" i="1"/>
  <c r="U70" i="1"/>
  <c r="V70" i="1"/>
  <c r="W70" i="1"/>
  <c r="X70" i="1"/>
  <c r="Y70" i="1"/>
  <c r="Z70" i="1"/>
  <c r="AA70" i="1"/>
  <c r="AB70" i="1"/>
  <c r="AD70" i="1"/>
  <c r="AE70" i="1"/>
  <c r="AF70" i="1"/>
  <c r="AG70" i="1"/>
  <c r="D71" i="1"/>
  <c r="I71" i="1"/>
  <c r="K71" i="1"/>
  <c r="N71" i="1"/>
  <c r="P71" i="1"/>
  <c r="Q71" i="1"/>
  <c r="T71" i="1"/>
  <c r="U71" i="1"/>
  <c r="V71" i="1"/>
  <c r="W71" i="1"/>
  <c r="X71" i="1"/>
  <c r="Y71" i="1"/>
  <c r="Z71" i="1"/>
  <c r="AA71" i="1"/>
  <c r="AB71" i="1"/>
  <c r="AD71" i="1"/>
  <c r="AE71" i="1"/>
  <c r="AF71" i="1"/>
  <c r="AG71" i="1"/>
  <c r="D72" i="1"/>
  <c r="I72" i="1"/>
  <c r="K72" i="1"/>
  <c r="N72" i="1"/>
  <c r="P72" i="1"/>
  <c r="Q72" i="1"/>
  <c r="T72" i="1"/>
  <c r="U72" i="1"/>
  <c r="V72" i="1"/>
  <c r="W72" i="1"/>
  <c r="X72" i="1"/>
  <c r="Y72" i="1"/>
  <c r="Z72" i="1"/>
  <c r="AA72" i="1"/>
  <c r="AB72" i="1"/>
  <c r="AD72" i="1"/>
  <c r="AE72" i="1"/>
  <c r="AF72" i="1"/>
  <c r="AG72" i="1"/>
  <c r="D73" i="1"/>
  <c r="I73" i="1"/>
  <c r="K73" i="1"/>
  <c r="N73" i="1"/>
  <c r="P73" i="1"/>
  <c r="Q73" i="1"/>
  <c r="T73" i="1"/>
  <c r="U73" i="1"/>
  <c r="V73" i="1"/>
  <c r="W73" i="1"/>
  <c r="X73" i="1"/>
  <c r="Y73" i="1"/>
  <c r="Z73" i="1"/>
  <c r="AA73" i="1"/>
  <c r="AB73" i="1"/>
  <c r="AD73" i="1"/>
  <c r="AE73" i="1"/>
  <c r="AF73" i="1"/>
  <c r="AG73" i="1"/>
  <c r="D74" i="1"/>
  <c r="I74" i="1"/>
  <c r="K74" i="1"/>
  <c r="N74" i="1"/>
  <c r="P74" i="1"/>
  <c r="Q74" i="1"/>
  <c r="T74" i="1"/>
  <c r="U74" i="1"/>
  <c r="V74" i="1"/>
  <c r="W74" i="1"/>
  <c r="X74" i="1"/>
  <c r="Y74" i="1"/>
  <c r="Z74" i="1"/>
  <c r="AA74" i="1"/>
  <c r="AB74" i="1"/>
  <c r="AD74" i="1"/>
  <c r="AE74" i="1"/>
  <c r="AF74" i="1"/>
  <c r="AG74" i="1"/>
  <c r="D75" i="1"/>
  <c r="I75" i="1"/>
  <c r="K75" i="1"/>
  <c r="N75" i="1"/>
  <c r="P75" i="1"/>
  <c r="Q75" i="1"/>
  <c r="T75" i="1"/>
  <c r="U75" i="1"/>
  <c r="V75" i="1"/>
  <c r="W75" i="1"/>
  <c r="X75" i="1"/>
  <c r="Y75" i="1"/>
  <c r="Z75" i="1"/>
  <c r="AA75" i="1"/>
  <c r="AB75" i="1"/>
  <c r="AD75" i="1"/>
  <c r="AE75" i="1"/>
  <c r="AF75" i="1"/>
  <c r="AG75" i="1"/>
  <c r="D76" i="1"/>
  <c r="I76" i="1"/>
  <c r="K76" i="1"/>
  <c r="N76" i="1"/>
  <c r="P76" i="1"/>
  <c r="Q76" i="1"/>
  <c r="T76" i="1"/>
  <c r="U76" i="1"/>
  <c r="V76" i="1"/>
  <c r="W76" i="1"/>
  <c r="X76" i="1"/>
  <c r="Y76" i="1"/>
  <c r="Z76" i="1"/>
  <c r="AA76" i="1"/>
  <c r="AB76" i="1"/>
  <c r="AD76" i="1"/>
  <c r="AE76" i="1"/>
  <c r="AF76" i="1"/>
  <c r="AG76" i="1"/>
  <c r="D77" i="1"/>
  <c r="I77" i="1"/>
  <c r="K77" i="1"/>
  <c r="N77" i="1"/>
  <c r="P77" i="1"/>
  <c r="Q77" i="1"/>
  <c r="T77" i="1"/>
  <c r="U77" i="1"/>
  <c r="V77" i="1"/>
  <c r="W77" i="1"/>
  <c r="X77" i="1"/>
  <c r="Y77" i="1"/>
  <c r="Z77" i="1"/>
  <c r="AA77" i="1"/>
  <c r="AB77" i="1"/>
  <c r="AD77" i="1"/>
  <c r="AE77" i="1"/>
  <c r="AF77" i="1"/>
  <c r="AG77" i="1"/>
  <c r="D78" i="1"/>
  <c r="I78" i="1"/>
  <c r="K78" i="1"/>
  <c r="N78" i="1"/>
  <c r="P78" i="1"/>
  <c r="Q78" i="1"/>
  <c r="T78" i="1"/>
  <c r="U78" i="1"/>
  <c r="V78" i="1"/>
  <c r="W78" i="1"/>
  <c r="X78" i="1"/>
  <c r="Y78" i="1"/>
  <c r="Z78" i="1"/>
  <c r="AA78" i="1"/>
  <c r="AB78" i="1"/>
  <c r="AD78" i="1"/>
  <c r="AE78" i="1"/>
  <c r="AF78" i="1"/>
  <c r="AG78" i="1"/>
  <c r="D79" i="1"/>
  <c r="I79" i="1"/>
  <c r="K79" i="1"/>
  <c r="N79" i="1"/>
  <c r="P79" i="1"/>
  <c r="Q79" i="1"/>
  <c r="T79" i="1"/>
  <c r="U79" i="1"/>
  <c r="V79" i="1"/>
  <c r="W79" i="1"/>
  <c r="X79" i="1"/>
  <c r="Y79" i="1"/>
  <c r="Z79" i="1"/>
  <c r="AA79" i="1"/>
  <c r="AB79" i="1"/>
  <c r="AD79" i="1"/>
  <c r="AE79" i="1"/>
  <c r="AF79" i="1"/>
  <c r="AG79" i="1"/>
  <c r="D80" i="1"/>
  <c r="I80" i="1"/>
  <c r="K80" i="1"/>
  <c r="N80" i="1"/>
  <c r="P80" i="1"/>
  <c r="Q80" i="1"/>
  <c r="T80" i="1"/>
  <c r="U80" i="1"/>
  <c r="V80" i="1"/>
  <c r="W80" i="1"/>
  <c r="X80" i="1"/>
  <c r="Y80" i="1"/>
  <c r="Z80" i="1"/>
  <c r="AA80" i="1"/>
  <c r="AB80" i="1"/>
  <c r="AD80" i="1"/>
  <c r="AE80" i="1"/>
  <c r="AF80" i="1"/>
  <c r="AG80" i="1"/>
  <c r="D81" i="1"/>
  <c r="I81" i="1"/>
  <c r="K81" i="1"/>
  <c r="N81" i="1"/>
  <c r="P81" i="1"/>
  <c r="Q81" i="1"/>
  <c r="T81" i="1"/>
  <c r="U81" i="1"/>
  <c r="V81" i="1"/>
  <c r="W81" i="1"/>
  <c r="X81" i="1"/>
  <c r="Y81" i="1"/>
  <c r="Z81" i="1"/>
  <c r="AA81" i="1"/>
  <c r="AB81" i="1"/>
  <c r="AD81" i="1"/>
  <c r="AE81" i="1"/>
  <c r="AF81" i="1"/>
  <c r="AG81" i="1"/>
  <c r="D82" i="1"/>
  <c r="I82" i="1"/>
  <c r="K82" i="1"/>
  <c r="N82" i="1"/>
  <c r="P82" i="1"/>
  <c r="Q82" i="1"/>
  <c r="T82" i="1"/>
  <c r="U82" i="1"/>
  <c r="V82" i="1"/>
  <c r="W82" i="1"/>
  <c r="X82" i="1"/>
  <c r="Y82" i="1"/>
  <c r="Z82" i="1"/>
  <c r="AA82" i="1"/>
  <c r="AB82" i="1"/>
  <c r="AD82" i="1"/>
  <c r="AE82" i="1"/>
  <c r="AF82" i="1"/>
  <c r="AG82" i="1"/>
  <c r="D83" i="1"/>
  <c r="I83" i="1"/>
  <c r="K83" i="1"/>
  <c r="N83" i="1"/>
  <c r="P83" i="1"/>
  <c r="Q83" i="1"/>
  <c r="T83" i="1"/>
  <c r="U83" i="1"/>
  <c r="V83" i="1"/>
  <c r="W83" i="1"/>
  <c r="X83" i="1"/>
  <c r="Y83" i="1"/>
  <c r="Z83" i="1"/>
  <c r="AA83" i="1"/>
  <c r="AB83" i="1"/>
  <c r="AD83" i="1"/>
  <c r="AE83" i="1"/>
  <c r="AF83" i="1"/>
  <c r="AG83" i="1"/>
  <c r="D84" i="1"/>
  <c r="I84" i="1"/>
  <c r="K84" i="1"/>
  <c r="N84" i="1"/>
  <c r="P84" i="1"/>
  <c r="Q84" i="1"/>
  <c r="T84" i="1"/>
  <c r="U84" i="1"/>
  <c r="V84" i="1"/>
  <c r="W84" i="1"/>
  <c r="X84" i="1"/>
  <c r="Y84" i="1"/>
  <c r="Z84" i="1"/>
  <c r="AA84" i="1"/>
  <c r="AB84" i="1"/>
  <c r="AD84" i="1"/>
  <c r="AE84" i="1"/>
  <c r="AF84" i="1"/>
  <c r="AG84" i="1"/>
  <c r="D85" i="1"/>
  <c r="I85" i="1"/>
  <c r="K85" i="1"/>
  <c r="N85" i="1"/>
  <c r="P85" i="1"/>
  <c r="Q85" i="1"/>
  <c r="T85" i="1"/>
  <c r="U85" i="1"/>
  <c r="V85" i="1"/>
  <c r="W85" i="1"/>
  <c r="X85" i="1"/>
  <c r="Y85" i="1"/>
  <c r="Z85" i="1"/>
  <c r="AA85" i="1"/>
  <c r="AB85" i="1"/>
  <c r="AD85" i="1"/>
  <c r="AE85" i="1"/>
  <c r="AF85" i="1"/>
  <c r="AG85" i="1"/>
  <c r="D86" i="1"/>
  <c r="I86" i="1"/>
  <c r="K86" i="1"/>
  <c r="N86" i="1"/>
  <c r="P86" i="1"/>
  <c r="Q86" i="1"/>
  <c r="T86" i="1"/>
  <c r="U86" i="1"/>
  <c r="V86" i="1"/>
  <c r="W86" i="1"/>
  <c r="X86" i="1"/>
  <c r="Y86" i="1"/>
  <c r="Z86" i="1"/>
  <c r="AA86" i="1"/>
  <c r="AB86" i="1"/>
  <c r="AD86" i="1"/>
  <c r="AE86" i="1"/>
  <c r="AF86" i="1"/>
  <c r="AG86" i="1"/>
  <c r="D87" i="1"/>
  <c r="I87" i="1"/>
  <c r="K87" i="1"/>
  <c r="N87" i="1"/>
  <c r="P87" i="1"/>
  <c r="Q87" i="1"/>
  <c r="T87" i="1"/>
  <c r="U87" i="1"/>
  <c r="V87" i="1"/>
  <c r="W87" i="1"/>
  <c r="X87" i="1"/>
  <c r="Y87" i="1"/>
  <c r="Z87" i="1"/>
  <c r="AA87" i="1"/>
  <c r="AB87" i="1"/>
  <c r="AD87" i="1"/>
  <c r="AE87" i="1"/>
  <c r="AF87" i="1"/>
  <c r="AG87" i="1"/>
  <c r="D88" i="1"/>
  <c r="I88" i="1"/>
  <c r="K88" i="1"/>
  <c r="N88" i="1"/>
  <c r="P88" i="1"/>
  <c r="Q88" i="1"/>
  <c r="T88" i="1"/>
  <c r="U88" i="1"/>
  <c r="V88" i="1"/>
  <c r="W88" i="1"/>
  <c r="X88" i="1"/>
  <c r="Y88" i="1"/>
  <c r="Z88" i="1"/>
  <c r="AA88" i="1"/>
  <c r="AB88" i="1"/>
  <c r="AD88" i="1"/>
  <c r="AE88" i="1"/>
  <c r="AF88" i="1"/>
  <c r="AG88" i="1"/>
  <c r="D89" i="1"/>
  <c r="I89" i="1"/>
  <c r="K89" i="1"/>
  <c r="N89" i="1"/>
  <c r="P89" i="1"/>
  <c r="Q89" i="1"/>
  <c r="T89" i="1"/>
  <c r="U89" i="1"/>
  <c r="V89" i="1"/>
  <c r="W89" i="1"/>
  <c r="X89" i="1"/>
  <c r="Y89" i="1"/>
  <c r="Z89" i="1"/>
  <c r="AA89" i="1"/>
  <c r="AB89" i="1"/>
  <c r="AD89" i="1"/>
  <c r="AE89" i="1"/>
  <c r="AF89" i="1"/>
  <c r="AG89" i="1"/>
  <c r="D90" i="1"/>
  <c r="I90" i="1"/>
  <c r="K90" i="1"/>
  <c r="N90" i="1"/>
  <c r="P90" i="1"/>
  <c r="Q90" i="1"/>
  <c r="T90" i="1"/>
  <c r="U90" i="1"/>
  <c r="V90" i="1"/>
  <c r="W90" i="1"/>
  <c r="X90" i="1"/>
  <c r="Y90" i="1"/>
  <c r="Z90" i="1"/>
  <c r="AA90" i="1"/>
  <c r="AB90" i="1"/>
  <c r="AD90" i="1"/>
  <c r="AE90" i="1"/>
  <c r="AF90" i="1"/>
  <c r="AG90" i="1"/>
  <c r="D91" i="1"/>
  <c r="I91" i="1"/>
  <c r="K91" i="1"/>
  <c r="N91" i="1"/>
  <c r="P91" i="1"/>
  <c r="Q91" i="1"/>
  <c r="T91" i="1"/>
  <c r="U91" i="1"/>
  <c r="V91" i="1"/>
  <c r="W91" i="1"/>
  <c r="X91" i="1"/>
  <c r="Y91" i="1"/>
  <c r="Z91" i="1"/>
  <c r="AA91" i="1"/>
  <c r="AB91" i="1"/>
  <c r="AD91" i="1"/>
  <c r="AE91" i="1"/>
  <c r="AF91" i="1"/>
  <c r="AG91" i="1"/>
  <c r="D92" i="1"/>
  <c r="I92" i="1"/>
  <c r="K92" i="1"/>
  <c r="N92" i="1"/>
  <c r="P92" i="1"/>
  <c r="Q92" i="1"/>
  <c r="T92" i="1"/>
  <c r="U92" i="1"/>
  <c r="V92" i="1"/>
  <c r="W92" i="1"/>
  <c r="X92" i="1"/>
  <c r="Y92" i="1"/>
  <c r="Z92" i="1"/>
  <c r="AA92" i="1"/>
  <c r="AB92" i="1"/>
  <c r="AD92" i="1"/>
  <c r="AE92" i="1"/>
  <c r="AF92" i="1"/>
  <c r="AG92" i="1"/>
  <c r="D93" i="1"/>
  <c r="I93" i="1"/>
  <c r="K93" i="1"/>
  <c r="N93" i="1"/>
  <c r="P93" i="1"/>
  <c r="Q93" i="1"/>
  <c r="T93" i="1"/>
  <c r="U93" i="1"/>
  <c r="V93" i="1"/>
  <c r="W93" i="1"/>
  <c r="X93" i="1"/>
  <c r="Y93" i="1"/>
  <c r="Z93" i="1"/>
  <c r="AA93" i="1"/>
  <c r="AB93" i="1"/>
  <c r="AD93" i="1"/>
  <c r="AE93" i="1"/>
  <c r="AF93" i="1"/>
  <c r="AG93" i="1"/>
  <c r="D94" i="1"/>
  <c r="I94" i="1"/>
  <c r="K94" i="1"/>
  <c r="N94" i="1"/>
  <c r="P94" i="1"/>
  <c r="Q94" i="1"/>
  <c r="T94" i="1"/>
  <c r="U94" i="1"/>
  <c r="V94" i="1"/>
  <c r="W94" i="1"/>
  <c r="X94" i="1"/>
  <c r="Y94" i="1"/>
  <c r="Z94" i="1"/>
  <c r="AA94" i="1"/>
  <c r="AB94" i="1"/>
  <c r="AD94" i="1"/>
  <c r="AE94" i="1"/>
  <c r="AF94" i="1"/>
  <c r="AG94" i="1"/>
  <c r="D95" i="1"/>
  <c r="I95" i="1"/>
  <c r="K95" i="1"/>
  <c r="N95" i="1"/>
  <c r="P95" i="1"/>
  <c r="Q95" i="1"/>
  <c r="T95" i="1"/>
  <c r="U95" i="1"/>
  <c r="V95" i="1"/>
  <c r="W95" i="1"/>
  <c r="X95" i="1"/>
  <c r="Y95" i="1"/>
  <c r="Z95" i="1"/>
  <c r="AA95" i="1"/>
  <c r="AB95" i="1"/>
  <c r="AD95" i="1"/>
  <c r="AE95" i="1"/>
  <c r="AF95" i="1"/>
  <c r="AG95" i="1"/>
  <c r="D96" i="1"/>
  <c r="I96" i="1"/>
  <c r="K96" i="1"/>
  <c r="N96" i="1"/>
  <c r="P96" i="1"/>
  <c r="Q96" i="1"/>
  <c r="T96" i="1"/>
  <c r="U96" i="1"/>
  <c r="V96" i="1"/>
  <c r="W96" i="1"/>
  <c r="X96" i="1"/>
  <c r="Y96" i="1"/>
  <c r="Z96" i="1"/>
  <c r="AA96" i="1"/>
  <c r="AB96" i="1"/>
  <c r="AD96" i="1"/>
  <c r="AE96" i="1"/>
  <c r="AF96" i="1"/>
  <c r="AG96" i="1"/>
  <c r="D97" i="1"/>
  <c r="I97" i="1"/>
  <c r="K97" i="1"/>
  <c r="N97" i="1"/>
  <c r="P97" i="1"/>
  <c r="Q97" i="1"/>
  <c r="T97" i="1"/>
  <c r="U97" i="1"/>
  <c r="V97" i="1"/>
  <c r="W97" i="1"/>
  <c r="X97" i="1"/>
  <c r="Y97" i="1"/>
  <c r="Z97" i="1"/>
  <c r="AA97" i="1"/>
  <c r="AB97" i="1"/>
  <c r="AD97" i="1"/>
  <c r="AE97" i="1"/>
  <c r="AF97" i="1"/>
  <c r="AG97" i="1"/>
  <c r="D98" i="1"/>
  <c r="I98" i="1"/>
  <c r="K98" i="1"/>
  <c r="N98" i="1"/>
  <c r="P98" i="1"/>
  <c r="Q98" i="1"/>
  <c r="T98" i="1"/>
  <c r="U98" i="1"/>
  <c r="V98" i="1"/>
  <c r="W98" i="1"/>
  <c r="X98" i="1"/>
  <c r="Y98" i="1"/>
  <c r="Z98" i="1"/>
  <c r="AA98" i="1"/>
  <c r="AB98" i="1"/>
  <c r="AD98" i="1"/>
  <c r="AE98" i="1"/>
  <c r="AF98" i="1"/>
  <c r="AG98" i="1"/>
  <c r="D99" i="1"/>
  <c r="I99" i="1"/>
  <c r="K99" i="1"/>
  <c r="N99" i="1"/>
  <c r="P99" i="1"/>
  <c r="Q99" i="1"/>
  <c r="T99" i="1"/>
  <c r="U99" i="1"/>
  <c r="V99" i="1"/>
  <c r="W99" i="1"/>
  <c r="X99" i="1"/>
  <c r="Y99" i="1"/>
  <c r="Z99" i="1"/>
  <c r="AA99" i="1"/>
  <c r="AB99" i="1"/>
  <c r="AD99" i="1"/>
  <c r="AE99" i="1"/>
  <c r="AF99" i="1"/>
  <c r="AG99" i="1"/>
  <c r="D100" i="1"/>
  <c r="I100" i="1"/>
  <c r="K100" i="1"/>
  <c r="N100" i="1"/>
  <c r="P100" i="1"/>
  <c r="Q100" i="1"/>
  <c r="T100" i="1"/>
  <c r="U100" i="1"/>
  <c r="V100" i="1"/>
  <c r="W100" i="1"/>
  <c r="X100" i="1"/>
  <c r="Y100" i="1"/>
  <c r="Z100" i="1"/>
  <c r="AA100" i="1"/>
  <c r="AB100" i="1"/>
  <c r="AD100" i="1"/>
  <c r="AE100" i="1"/>
  <c r="AF100" i="1"/>
  <c r="AG100" i="1"/>
  <c r="AC10" i="4"/>
  <c r="AB10" i="4"/>
  <c r="AA10" i="4"/>
  <c r="W10" i="2"/>
  <c r="K10" i="1"/>
  <c r="AO10" i="5"/>
  <c r="AQ10" i="5"/>
  <c r="AP2" i="5" s="1"/>
  <c r="AP10" i="5"/>
  <c r="AK10" i="5"/>
  <c r="AJ10" i="5"/>
  <c r="AB10" i="5"/>
  <c r="AA10" i="5"/>
  <c r="AI10" i="5"/>
  <c r="AH10" i="5"/>
  <c r="AG10" i="5"/>
  <c r="AF2" i="5" s="1"/>
  <c r="AF10" i="5"/>
  <c r="AM10" i="5"/>
  <c r="AL10" i="5"/>
  <c r="EB2" i="5"/>
  <c r="EA2" i="5"/>
  <c r="DZ2" i="5"/>
  <c r="DY2" i="5"/>
  <c r="DX2" i="5"/>
  <c r="DW2" i="5"/>
  <c r="DV2" i="5"/>
  <c r="DU2" i="5"/>
  <c r="DT2" i="5"/>
  <c r="DS2" i="5"/>
  <c r="DR2" i="5"/>
  <c r="DQ2" i="5"/>
  <c r="DP2" i="5"/>
  <c r="DO2" i="5"/>
  <c r="DN2" i="5"/>
  <c r="DM2" i="5"/>
  <c r="DL2" i="5"/>
  <c r="DK2" i="5"/>
  <c r="DJ2" i="5"/>
  <c r="DI2" i="5"/>
  <c r="DH2" i="5"/>
  <c r="DG2" i="5"/>
  <c r="DF2" i="5"/>
  <c r="DE2" i="5"/>
  <c r="DD2" i="5"/>
  <c r="DC2" i="5"/>
  <c r="DB2" i="5"/>
  <c r="DA2" i="5"/>
  <c r="CZ2" i="5"/>
  <c r="CY2" i="5"/>
  <c r="CX2" i="5"/>
  <c r="CW2" i="5"/>
  <c r="CV2" i="5"/>
  <c r="CU2" i="5"/>
  <c r="CT2" i="5"/>
  <c r="CS2" i="5"/>
  <c r="CR2" i="5"/>
  <c r="CQ2" i="5"/>
  <c r="CP2" i="5"/>
  <c r="CO2" i="5"/>
  <c r="CN2" i="5"/>
  <c r="CM2" i="5"/>
  <c r="CL2" i="5"/>
  <c r="CK2" i="5"/>
  <c r="CJ2" i="5"/>
  <c r="CI2" i="5"/>
  <c r="CH2" i="5"/>
  <c r="CG2" i="5"/>
  <c r="CF2" i="5"/>
  <c r="CE2" i="5"/>
  <c r="CD2" i="5"/>
  <c r="CC2" i="5"/>
  <c r="CB2" i="5"/>
  <c r="CA2" i="5"/>
  <c r="BZ2" i="5"/>
  <c r="BY2" i="5"/>
  <c r="BX2" i="5"/>
  <c r="BW2" i="5"/>
  <c r="BV2" i="5"/>
  <c r="BU2" i="5"/>
  <c r="BT2" i="5"/>
  <c r="BS2" i="5"/>
  <c r="BR2" i="5"/>
  <c r="BQ2" i="5"/>
  <c r="BP2" i="5"/>
  <c r="BO2" i="5"/>
  <c r="BN2" i="5"/>
  <c r="BM2" i="5"/>
  <c r="BL2" i="5"/>
  <c r="BK2" i="5"/>
  <c r="BJ2" i="5"/>
  <c r="BI2" i="5"/>
  <c r="BH2" i="5"/>
  <c r="BG2" i="5"/>
  <c r="BF2" i="5"/>
  <c r="BE2" i="5"/>
  <c r="BD2" i="5"/>
  <c r="BC2" i="5"/>
  <c r="BB2" i="5"/>
  <c r="BA2" i="5"/>
  <c r="AZ2" i="5"/>
  <c r="AY2" i="5"/>
  <c r="AX2" i="5"/>
  <c r="AW2" i="5"/>
  <c r="AV2" i="5"/>
  <c r="V2" i="5"/>
  <c r="Q2" i="5"/>
  <c r="K2" i="5"/>
  <c r="AV10" i="4"/>
  <c r="AX10" i="4"/>
  <c r="AW2" i="4" s="1"/>
  <c r="AW10" i="4"/>
  <c r="AR10" i="4"/>
  <c r="AQ10" i="4"/>
  <c r="AI10" i="4"/>
  <c r="AH10" i="4"/>
  <c r="AP10" i="4"/>
  <c r="AO10" i="4"/>
  <c r="AN10" i="4"/>
  <c r="AM10" i="4"/>
  <c r="AT10" i="4"/>
  <c r="AS10" i="4"/>
  <c r="EB2" i="4"/>
  <c r="EA2" i="4"/>
  <c r="DZ2" i="4"/>
  <c r="DY2" i="4"/>
  <c r="DX2" i="4"/>
  <c r="DW2" i="4"/>
  <c r="DV2" i="4"/>
  <c r="DU2" i="4"/>
  <c r="DT2" i="4"/>
  <c r="DS2" i="4"/>
  <c r="DR2" i="4"/>
  <c r="DQ2" i="4"/>
  <c r="DP2" i="4"/>
  <c r="DO2" i="4"/>
  <c r="DN2" i="4"/>
  <c r="DM2" i="4"/>
  <c r="DL2" i="4"/>
  <c r="DK2" i="4"/>
  <c r="DJ2" i="4"/>
  <c r="DI2" i="4"/>
  <c r="DH2" i="4"/>
  <c r="DG2" i="4"/>
  <c r="DF2" i="4"/>
  <c r="DE2" i="4"/>
  <c r="DD2" i="4"/>
  <c r="DC2" i="4"/>
  <c r="DB2" i="4"/>
  <c r="DA2" i="4"/>
  <c r="CZ2" i="4"/>
  <c r="CY2" i="4"/>
  <c r="CX2" i="4"/>
  <c r="CW2" i="4"/>
  <c r="CV2" i="4"/>
  <c r="CU2" i="4"/>
  <c r="CT2" i="4"/>
  <c r="CS2" i="4"/>
  <c r="CR2" i="4"/>
  <c r="CQ2" i="4"/>
  <c r="CP2" i="4"/>
  <c r="CO2" i="4"/>
  <c r="CN2" i="4"/>
  <c r="CM2" i="4"/>
  <c r="CL2" i="4"/>
  <c r="CK2" i="4"/>
  <c r="CJ2" i="4"/>
  <c r="CI2" i="4"/>
  <c r="CH2" i="4"/>
  <c r="CG2" i="4"/>
  <c r="CF2" i="4"/>
  <c r="CE2" i="4"/>
  <c r="CD2" i="4"/>
  <c r="CC2" i="4"/>
  <c r="CB2" i="4"/>
  <c r="CA2" i="4"/>
  <c r="BZ2" i="4"/>
  <c r="BY2" i="4"/>
  <c r="BX2" i="4"/>
  <c r="BW2" i="4"/>
  <c r="BV2" i="4"/>
  <c r="BU2" i="4"/>
  <c r="BT2" i="4"/>
  <c r="BS2" i="4"/>
  <c r="BR2" i="4"/>
  <c r="BQ2" i="4"/>
  <c r="BP2" i="4"/>
  <c r="BO2" i="4"/>
  <c r="BN2" i="4"/>
  <c r="BM2" i="4"/>
  <c r="BL2" i="4"/>
  <c r="BK2" i="4"/>
  <c r="BJ2" i="4"/>
  <c r="BI2" i="4"/>
  <c r="BH2" i="4"/>
  <c r="BG2" i="4"/>
  <c r="BF2" i="4"/>
  <c r="BE2" i="4"/>
  <c r="BD2" i="4"/>
  <c r="BC2" i="4"/>
  <c r="BB2" i="4"/>
  <c r="AT10" i="3"/>
  <c r="AV10" i="3"/>
  <c r="AU10" i="3"/>
  <c r="AP10" i="3"/>
  <c r="AO10" i="3"/>
  <c r="AG10" i="3"/>
  <c r="AF10" i="3"/>
  <c r="AN10" i="3"/>
  <c r="AM10" i="3"/>
  <c r="AL10" i="3"/>
  <c r="AK10" i="3"/>
  <c r="AR10" i="3"/>
  <c r="AQ10" i="3"/>
  <c r="EB2" i="3"/>
  <c r="EA2" i="3"/>
  <c r="DZ2" i="3"/>
  <c r="DY2" i="3"/>
  <c r="DX2" i="3"/>
  <c r="DW2" i="3"/>
  <c r="DV2" i="3"/>
  <c r="DU2" i="3"/>
  <c r="DT2" i="3"/>
  <c r="DS2" i="3"/>
  <c r="DR2" i="3"/>
  <c r="DQ2" i="3"/>
  <c r="DP2" i="3"/>
  <c r="DO2" i="3"/>
  <c r="DN2" i="3"/>
  <c r="DM2" i="3"/>
  <c r="DL2" i="3"/>
  <c r="DK2" i="3"/>
  <c r="DJ2" i="3"/>
  <c r="DI2" i="3"/>
  <c r="DH2" i="3"/>
  <c r="DG2" i="3"/>
  <c r="DF2" i="3"/>
  <c r="DE2" i="3"/>
  <c r="DD2" i="3"/>
  <c r="DC2" i="3"/>
  <c r="DB2" i="3"/>
  <c r="DA2" i="3"/>
  <c r="CZ2" i="3"/>
  <c r="CY2" i="3"/>
  <c r="CX2" i="3"/>
  <c r="CW2" i="3"/>
  <c r="CV2" i="3"/>
  <c r="CU2" i="3"/>
  <c r="CT2" i="3"/>
  <c r="CS2" i="3"/>
  <c r="CR2" i="3"/>
  <c r="CQ2" i="3"/>
  <c r="CP2" i="3"/>
  <c r="CO2" i="3"/>
  <c r="CN2" i="3"/>
  <c r="CM2" i="3"/>
  <c r="CL2" i="3"/>
  <c r="CK2" i="3"/>
  <c r="CJ2" i="3"/>
  <c r="CI2" i="3"/>
  <c r="CH2" i="3"/>
  <c r="CG2" i="3"/>
  <c r="CF2" i="3"/>
  <c r="CE2" i="3"/>
  <c r="CD2" i="3"/>
  <c r="CC2" i="3"/>
  <c r="CB2" i="3"/>
  <c r="CA2" i="3"/>
  <c r="BZ2" i="3"/>
  <c r="BY2" i="3"/>
  <c r="BX2" i="3"/>
  <c r="BW2" i="3"/>
  <c r="BV2" i="3"/>
  <c r="BU2" i="3"/>
  <c r="BT2" i="3"/>
  <c r="BS2" i="3"/>
  <c r="BR2" i="3"/>
  <c r="BQ2" i="3"/>
  <c r="BP2" i="3"/>
  <c r="BO2" i="3"/>
  <c r="BN2" i="3"/>
  <c r="BM2" i="3"/>
  <c r="BL2" i="3"/>
  <c r="BK2" i="3"/>
  <c r="BJ2" i="3"/>
  <c r="BI2" i="3"/>
  <c r="BH2" i="3"/>
  <c r="BG2" i="3"/>
  <c r="BF2" i="3"/>
  <c r="BE2" i="3"/>
  <c r="BD2" i="3"/>
  <c r="BC2" i="3"/>
  <c r="BB2" i="3"/>
  <c r="BA2" i="3"/>
  <c r="AZ2" i="3"/>
  <c r="AA2" i="3"/>
  <c r="AP10" i="2"/>
  <c r="AR10" i="2"/>
  <c r="AQ10" i="2"/>
  <c r="AL10" i="2"/>
  <c r="AK10" i="2"/>
  <c r="AC10" i="2"/>
  <c r="AB2" i="2" s="1"/>
  <c r="AB10" i="2"/>
  <c r="AJ10" i="2"/>
  <c r="AI10" i="2"/>
  <c r="AH10" i="2"/>
  <c r="AG10" i="2"/>
  <c r="AN10" i="2"/>
  <c r="AM10" i="2"/>
  <c r="EB2" i="2"/>
  <c r="EA2" i="2"/>
  <c r="DZ2" i="2"/>
  <c r="DY2" i="2"/>
  <c r="DX2" i="2"/>
  <c r="DW2" i="2"/>
  <c r="DV2" i="2"/>
  <c r="DU2" i="2"/>
  <c r="DT2" i="2"/>
  <c r="DS2" i="2"/>
  <c r="DR2" i="2"/>
  <c r="DQ2" i="2"/>
  <c r="DP2" i="2"/>
  <c r="DO2" i="2"/>
  <c r="DN2" i="2"/>
  <c r="DM2" i="2"/>
  <c r="DL2" i="2"/>
  <c r="DK2" i="2"/>
  <c r="DJ2" i="2"/>
  <c r="DI2" i="2"/>
  <c r="DH2" i="2"/>
  <c r="DG2" i="2"/>
  <c r="DF2" i="2"/>
  <c r="DE2" i="2"/>
  <c r="DD2" i="2"/>
  <c r="DC2" i="2"/>
  <c r="DB2" i="2"/>
  <c r="DA2" i="2"/>
  <c r="CZ2" i="2"/>
  <c r="CY2" i="2"/>
  <c r="CX2" i="2"/>
  <c r="CW2" i="2"/>
  <c r="CV2" i="2"/>
  <c r="CU2" i="2"/>
  <c r="CT2" i="2"/>
  <c r="CS2" i="2"/>
  <c r="CR2" i="2"/>
  <c r="CQ2" i="2"/>
  <c r="CP2" i="2"/>
  <c r="CO2" i="2"/>
  <c r="CN2" i="2"/>
  <c r="CM2" i="2"/>
  <c r="CL2" i="2"/>
  <c r="CK2" i="2"/>
  <c r="CJ2" i="2"/>
  <c r="CI2" i="2"/>
  <c r="CH2" i="2"/>
  <c r="CG2" i="2"/>
  <c r="CF2" i="2"/>
  <c r="CE2" i="2"/>
  <c r="CD2" i="2"/>
  <c r="CC2" i="2"/>
  <c r="CB2" i="2"/>
  <c r="CA2" i="2"/>
  <c r="BZ2" i="2"/>
  <c r="BY2" i="2"/>
  <c r="BX2" i="2"/>
  <c r="BW2" i="2"/>
  <c r="BV2" i="2"/>
  <c r="BU2" i="2"/>
  <c r="BT2" i="2"/>
  <c r="BS2" i="2"/>
  <c r="BR2" i="2"/>
  <c r="BQ2" i="2"/>
  <c r="BP2" i="2"/>
  <c r="BO2" i="2"/>
  <c r="BN2" i="2"/>
  <c r="BM2" i="2"/>
  <c r="BL2" i="2"/>
  <c r="BK2" i="2"/>
  <c r="BJ2" i="2"/>
  <c r="BI2" i="2"/>
  <c r="BH2" i="2"/>
  <c r="BG2" i="2"/>
  <c r="BF2" i="2"/>
  <c r="BE2" i="2"/>
  <c r="BD2" i="2"/>
  <c r="BC2" i="2"/>
  <c r="BB2" i="2"/>
  <c r="BA2" i="2"/>
  <c r="AZ2" i="2"/>
  <c r="AY2" i="2"/>
  <c r="AX2" i="2"/>
  <c r="AW2" i="2"/>
  <c r="AD10" i="1"/>
  <c r="AF10" i="1"/>
  <c r="AE10" i="1"/>
  <c r="Z10" i="1"/>
  <c r="Y10" i="1"/>
  <c r="Q10" i="1"/>
  <c r="P10" i="1"/>
  <c r="X10" i="1"/>
  <c r="W10" i="1"/>
  <c r="V10" i="1"/>
  <c r="U10" i="1"/>
  <c r="AB10" i="1"/>
  <c r="AA10" i="1"/>
  <c r="EB2" i="1"/>
  <c r="EA2" i="1"/>
  <c r="DZ2" i="1"/>
  <c r="DY2" i="1"/>
  <c r="DX2" i="1"/>
  <c r="DW2" i="1"/>
  <c r="DV2" i="1"/>
  <c r="DU2" i="1"/>
  <c r="DT2" i="1"/>
  <c r="DS2" i="1"/>
  <c r="DR2" i="1"/>
  <c r="DQ2" i="1"/>
  <c r="DP2" i="1"/>
  <c r="DO2" i="1"/>
  <c r="DN2" i="1"/>
  <c r="DM2" i="1"/>
  <c r="DL2" i="1"/>
  <c r="DK2" i="1"/>
  <c r="DJ2" i="1"/>
  <c r="DI2" i="1"/>
  <c r="DH2" i="1"/>
  <c r="DG2" i="1"/>
  <c r="DF2" i="1"/>
  <c r="DE2" i="1"/>
  <c r="DD2" i="1"/>
  <c r="DC2" i="1"/>
  <c r="DB2" i="1"/>
  <c r="DA2" i="1"/>
  <c r="CZ2" i="1"/>
  <c r="CY2" i="1"/>
  <c r="CX2" i="1"/>
  <c r="CW2" i="1"/>
  <c r="CV2" i="1"/>
  <c r="CU2" i="1"/>
  <c r="CT2" i="1"/>
  <c r="CS2" i="1"/>
  <c r="CR2" i="1"/>
  <c r="CQ2" i="1"/>
  <c r="CP2" i="1"/>
  <c r="CO2" i="1"/>
  <c r="CN2" i="1"/>
  <c r="CM2" i="1"/>
  <c r="CL2" i="1"/>
  <c r="CK2" i="1"/>
  <c r="CJ2" i="1"/>
  <c r="CI2" i="1"/>
  <c r="CH2" i="1"/>
  <c r="CG2" i="1"/>
  <c r="CF2" i="1"/>
  <c r="CE2" i="1"/>
  <c r="CD2" i="1"/>
  <c r="CC2" i="1"/>
  <c r="CB2" i="1"/>
  <c r="CA2" i="1"/>
  <c r="BZ2" i="1"/>
  <c r="BY2" i="1"/>
  <c r="BX2" i="1"/>
  <c r="BW2" i="1"/>
  <c r="BV2" i="1"/>
  <c r="BU2" i="1"/>
  <c r="BT2" i="1"/>
  <c r="BS2" i="1"/>
  <c r="BR2" i="1"/>
  <c r="BQ2" i="1"/>
  <c r="BP2" i="1"/>
  <c r="BO2" i="1"/>
  <c r="BN2" i="1"/>
  <c r="BM2" i="1"/>
  <c r="BL2" i="1"/>
  <c r="BK2" i="1"/>
  <c r="BJ2" i="1"/>
  <c r="BI2" i="1"/>
  <c r="BH2" i="1"/>
  <c r="BG2" i="1"/>
  <c r="BF2" i="1"/>
  <c r="BE2" i="1"/>
  <c r="BD2" i="1"/>
  <c r="BC2" i="1"/>
  <c r="BB2" i="1"/>
  <c r="BA2" i="1"/>
  <c r="AZ2" i="1"/>
  <c r="AY2" i="1"/>
  <c r="AX2" i="1"/>
  <c r="AW2" i="1"/>
  <c r="AV2" i="1"/>
  <c r="AU2" i="1"/>
  <c r="AT2" i="1"/>
  <c r="AS2" i="1"/>
  <c r="AR2" i="1"/>
  <c r="AQ2" i="1"/>
  <c r="AP2" i="1"/>
  <c r="AO2" i="1"/>
  <c r="AN2" i="1"/>
  <c r="AM2" i="1"/>
  <c r="AL2" i="1"/>
  <c r="AK2" i="1"/>
  <c r="Y10" i="5"/>
  <c r="AR10" i="5"/>
  <c r="U10" i="5"/>
  <c r="S10" i="5"/>
  <c r="O10" i="5"/>
  <c r="AE10" i="5"/>
  <c r="AD2" i="5" s="1"/>
  <c r="AA2" i="5"/>
  <c r="W10" i="5"/>
  <c r="R10" i="5"/>
  <c r="L10" i="5"/>
  <c r="D10" i="5"/>
  <c r="C2" i="5" s="1"/>
  <c r="AF10" i="4"/>
  <c r="AY10" i="4"/>
  <c r="N10" i="4"/>
  <c r="AL10" i="4"/>
  <c r="Z10" i="4"/>
  <c r="X10" i="4"/>
  <c r="V10" i="4"/>
  <c r="T10" i="4"/>
  <c r="Q10" i="4"/>
  <c r="J10" i="4"/>
  <c r="I2" i="4" s="1"/>
  <c r="D10" i="4"/>
  <c r="AD10" i="3"/>
  <c r="AW10" i="3"/>
  <c r="L10" i="3"/>
  <c r="AJ10" i="3"/>
  <c r="AI2" i="3" s="1"/>
  <c r="AB10" i="3"/>
  <c r="Z10" i="3"/>
  <c r="X10" i="3"/>
  <c r="W2" i="3" s="1"/>
  <c r="U10" i="3"/>
  <c r="S10" i="3"/>
  <c r="R2" i="3" s="1"/>
  <c r="Q10" i="3"/>
  <c r="O10" i="3"/>
  <c r="J10" i="3"/>
  <c r="D10" i="3"/>
  <c r="Z10" i="2"/>
  <c r="AS10" i="2"/>
  <c r="R10" i="2"/>
  <c r="P10" i="2"/>
  <c r="L10" i="2"/>
  <c r="AF10" i="2"/>
  <c r="V10" i="2"/>
  <c r="T10" i="2"/>
  <c r="O10" i="2"/>
  <c r="J10" i="2"/>
  <c r="I2" i="2" s="1"/>
  <c r="D10" i="2"/>
  <c r="N10" i="1"/>
  <c r="AG10" i="1"/>
  <c r="T10" i="1"/>
  <c r="I10" i="1"/>
  <c r="D10" i="1"/>
  <c r="C2" i="1" s="1"/>
  <c r="R5" i="4"/>
  <c r="M5" i="4"/>
  <c r="K5" i="4"/>
  <c r="W5" i="4"/>
  <c r="L5" i="4"/>
  <c r="W5" i="3"/>
  <c r="Q5" i="5"/>
  <c r="P5" i="4"/>
  <c r="N5" i="3"/>
  <c r="N5" i="2"/>
  <c r="C2" i="2" l="1"/>
  <c r="C2" i="4"/>
  <c r="C2" i="3"/>
  <c r="AL2" i="5"/>
  <c r="AS2" i="4"/>
  <c r="AM2" i="2"/>
  <c r="U2" i="1"/>
  <c r="AM2" i="3"/>
  <c r="AM2" i="4"/>
  <c r="AO2" i="4"/>
  <c r="AI2" i="2"/>
  <c r="AG2" i="2"/>
  <c r="W2" i="1"/>
  <c r="AJ2" i="5"/>
  <c r="AK2" i="2"/>
  <c r="AQ2" i="4"/>
  <c r="AK2" i="4"/>
  <c r="AE2" i="2"/>
  <c r="S2" i="1"/>
  <c r="I2" i="3"/>
  <c r="U2" i="2"/>
  <c r="N2" i="3"/>
  <c r="P2" i="4"/>
  <c r="N2" i="2"/>
  <c r="P2" i="3"/>
  <c r="S2" i="4"/>
  <c r="U2" i="4"/>
  <c r="W2" i="4"/>
  <c r="H2" i="1"/>
  <c r="S2" i="2"/>
  <c r="T2" i="3"/>
  <c r="Y2" i="4"/>
  <c r="AU2" i="3"/>
  <c r="AE2" i="1"/>
  <c r="AH2" i="5"/>
  <c r="AH2" i="4"/>
  <c r="AF2" i="3"/>
  <c r="AO2" i="3"/>
  <c r="AK2" i="3"/>
  <c r="AQ2" i="2"/>
  <c r="P2" i="1"/>
  <c r="Y2" i="1"/>
  <c r="A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Roger Hughes</author>
  </authors>
  <commentList>
    <comment ref="A3" authorId="0" shapeId="0" xr:uid="{AD486720-561C-4636-BB38-EACB92A4DFF3}">
      <text>
        <r>
          <rPr>
            <sz val="9"/>
            <color indexed="81"/>
            <rFont val="Tahoma"/>
            <family val="2"/>
          </rPr>
          <t>prompt</t>
        </r>
      </text>
    </comment>
    <comment ref="B3" authorId="0" shapeId="0" xr:uid="{5168FE9E-E07C-4292-9D82-5A50CE1C91B8}">
      <text>
        <r>
          <rPr>
            <sz val="9"/>
            <color indexed="81"/>
            <rFont val="Tahoma"/>
            <family val="2"/>
          </rPr>
          <t>Every Custom Asset requires a uniqe identifier so that it is distinguishable from all other Assets</t>
        </r>
      </text>
    </comment>
    <comment ref="C3" authorId="0" shapeId="0" xr:uid="{86D2B3D5-A450-4E64-B192-1BA561CD0FAE}">
      <text>
        <r>
          <rPr>
            <sz val="9"/>
            <color indexed="81"/>
            <rFont val="Tahoma"/>
            <family val="2"/>
          </rPr>
          <t>All standard RAMM items and almost all user-defined items are located on a Road. Most RAMM functions are Road-centric.</t>
        </r>
      </text>
    </comment>
    <comment ref="E3" authorId="0" shapeId="0" xr:uid="{2E424A4D-FFA9-4ABF-ABAE-86DBF5F7B781}">
      <text>
        <r>
          <rPr>
            <sz val="9"/>
            <color indexed="81"/>
            <rFont val="Tahoma"/>
            <family val="2"/>
          </rPr>
          <t>NZTM2000 Easting</t>
        </r>
      </text>
    </comment>
    <comment ref="F3" authorId="0" shapeId="0" xr:uid="{CBDB037F-9725-418E-BA39-35BDA886AA7E}">
      <text>
        <r>
          <rPr>
            <sz val="9"/>
            <color indexed="81"/>
            <rFont val="Tahoma"/>
            <family val="2"/>
          </rPr>
          <t>NZTM2000 Northing</t>
        </r>
      </text>
    </comment>
    <comment ref="G3" authorId="0" shapeId="0" xr:uid="{FDEDBF62-18E5-41D4-9D8A-9BB4C41F8269}">
      <text>
        <r>
          <rPr>
            <sz val="9"/>
            <color indexed="81"/>
            <rFont val="Tahoma"/>
            <family val="2"/>
          </rPr>
          <t>Height measured to the top of the bollard</t>
        </r>
      </text>
    </comment>
    <comment ref="H3" authorId="0" shapeId="0" xr:uid="{DAF42C90-0888-4EBA-BD43-B69E64A44BE1}">
      <text>
        <r>
          <rPr>
            <sz val="9"/>
            <color indexed="81"/>
            <rFont val="Tahoma"/>
            <family val="2"/>
          </rPr>
          <t>The primary material the bollard is made of</t>
        </r>
      </text>
    </comment>
    <comment ref="J3" authorId="0" shapeId="0" xr:uid="{1D9B560F-BF36-49F1-BE9C-23527179E8E8}">
      <text>
        <r>
          <rPr>
            <sz val="9"/>
            <color indexed="81"/>
            <rFont val="Tahoma"/>
            <family val="2"/>
          </rPr>
          <t>Can the bollard be removed from the ground?</t>
        </r>
      </text>
    </comment>
    <comment ref="K3" authorId="0" shapeId="0" xr:uid="{08AC8071-530C-4886-9A83-1D1684FE7B65}">
      <text>
        <r>
          <rPr>
            <sz val="9"/>
            <color indexed="81"/>
            <rFont val="Tahoma"/>
            <family val="2"/>
          </rPr>
          <t>Can the bollard nbe locked to the ground?</t>
        </r>
      </text>
    </comment>
    <comment ref="L3" authorId="0" shapeId="0" xr:uid="{D682709E-EE6D-4792-B0E2-C94B106DE0AC}">
      <text>
        <r>
          <rPr>
            <sz val="9"/>
            <color indexed="81"/>
            <rFont val="Tahoma"/>
            <family val="2"/>
          </rPr>
          <t>Can the bollard retract into the ground on demand?</t>
        </r>
      </text>
    </comment>
    <comment ref="M3" authorId="0" shapeId="0" xr:uid="{CE2A2401-1963-48BC-9CBF-C702342BF653}">
      <text>
        <r>
          <rPr>
            <sz val="9"/>
            <color indexed="81"/>
            <rFont val="Tahoma"/>
            <family val="2"/>
          </rPr>
          <t>Installation Date is used with most RAMM Assets but especially for assets such as Street Lights where Installation and Replacement data is critical. Installation Date is also required if there is a manufacturer's warranty for the Asset.</t>
        </r>
      </text>
    </comment>
    <comment ref="N3" authorId="0" shapeId="0" xr:uid="{9AE9536C-F856-4529-B41F-CCBECFCDF870}">
      <text>
        <r>
          <rPr>
            <sz val="9"/>
            <color indexed="81"/>
            <rFont val="Tahoma"/>
            <family val="2"/>
          </rPr>
          <t>Asset Age in RAMM is calculated by subtracting the Installation Date from today?s date. Asset Age is used in Asset Valuation. Using deterioration modelling, the dbo.pcurrent() Asset Condition (and value) can be determined based on Asset Age.</t>
        </r>
      </text>
    </comment>
    <comment ref="O3" authorId="0" shapeId="0" xr:uid="{F7340D89-4C64-4DDB-9ED1-F16B46F10335}">
      <text>
        <r>
          <rPr>
            <sz val="9"/>
            <color indexed="81"/>
            <rFont val="Tahoma"/>
            <family val="2"/>
          </rPr>
          <t>Expected life of asset at the time of design</t>
        </r>
      </text>
    </comment>
    <comment ref="P3" authorId="0" shapeId="0" xr:uid="{FB74F005-B0B0-4DEB-A5A7-94C5F9A88DEF}">
      <text>
        <r>
          <rPr>
            <sz val="9"/>
            <color indexed="81"/>
            <rFont val="Tahoma"/>
            <family val="2"/>
          </rPr>
          <t>Lifecycle status of the asset</t>
        </r>
      </text>
    </comment>
    <comment ref="R3" authorId="0" shapeId="0" xr:uid="{AC08C994-B281-4A42-B965-AC89A9AE91FE}">
      <text>
        <r>
          <rPr>
            <sz val="9"/>
            <color indexed="81"/>
            <rFont val="Tahoma"/>
            <family val="2"/>
          </rPr>
          <t>Removal Date specifies the date when an Asset/Component was removed. They are used for statistical, financial and warranty reporting purposes.</t>
        </r>
      </text>
    </comment>
    <comment ref="S3" authorId="0" shapeId="0" xr:uid="{5E6CAED1-5F4D-4807-BDCE-F535956A25BA}">
      <text>
        <r>
          <rPr>
            <sz val="9"/>
            <color indexed="81"/>
            <rFont val="Tahoma"/>
            <family val="2"/>
          </rPr>
          <t>Removal Reason codes are for Assets where removal records are maintained. They specify the reason for removing an Asset/Component and are user-configurable. They are used for statistical, financial and warranty reporting purposes.</t>
        </r>
      </text>
    </comment>
    <comment ref="U3" authorId="0" shapeId="0" xr:uid="{C5F7EC88-7647-4956-84EB-B9A40CC8C333}">
      <text>
        <r>
          <rPr>
            <sz val="9"/>
            <color indexed="81"/>
            <rFont val="Tahoma"/>
            <family val="2"/>
          </rPr>
          <t>The entity that owns the asset</t>
        </r>
      </text>
    </comment>
    <comment ref="W3" authorId="0" shapeId="0" xr:uid="{E7BE33FE-6444-48B1-BAAF-6EA25CABB3B0}">
      <text>
        <r>
          <rPr>
            <sz val="9"/>
            <color indexed="81"/>
            <rFont val="Tahoma"/>
            <family val="2"/>
          </rPr>
          <t>The entity that manages the asset, on behalf of the owner</t>
        </r>
      </text>
    </comment>
    <comment ref="Y3" authorId="0" shapeId="0" xr:uid="{38C0106B-BAA3-4F07-9A99-4B42D6197723}">
      <text>
        <r>
          <rPr>
            <sz val="9"/>
            <color indexed="81"/>
            <rFont val="Tahoma"/>
            <family val="2"/>
          </rPr>
          <t>What department or group within the road controlling authority owns the asset? E.g. Parks and Recreation, Property, Housing.</t>
        </r>
      </text>
    </comment>
    <comment ref="AA3" authorId="0" shapeId="0" xr:uid="{3338839D-870B-4161-A1E9-1343382FF6EB}">
      <text>
        <r>
          <rPr>
            <sz val="9"/>
            <color indexed="81"/>
            <rFont val="Tahoma"/>
            <family val="2"/>
          </rPr>
          <t>A combination of activity class and work category</t>
        </r>
      </text>
    </comment>
    <comment ref="AC3" authorId="0" shapeId="0" xr:uid="{C516E87C-88E8-4805-86A9-4959E6EB16BA}">
      <text>
        <r>
          <rPr>
            <sz val="9"/>
            <color indexed="81"/>
            <rFont val="Tahoma"/>
            <family val="2"/>
          </rPr>
          <t>The Original Cost is an indication of the actual Original Cost for the installation or construction of the Asset/component. It puts the replacement costs in perspective but is not related to the cost of a modern equivalent Asset.</t>
        </r>
      </text>
    </comment>
    <comment ref="AD3" authorId="0" shapeId="0" xr:uid="{714E2C04-8131-4FF0-A3A3-13DE82F23998}">
      <text>
        <r>
          <rPr>
            <sz val="9"/>
            <color indexed="81"/>
            <rFont val="Tahoma"/>
            <family val="2"/>
          </rPr>
          <t>Is the maintenance of this asset at least partly funded by the National Land Transport Programme (NLTP) administered by Waka Kotahi?</t>
        </r>
      </text>
    </comment>
    <comment ref="AE3" authorId="0" shapeId="0" xr:uid="{79BDC743-BF80-4B79-A741-8BA2F83CFDBC}">
      <text>
        <r>
          <rPr>
            <sz val="9"/>
            <color indexed="81"/>
            <rFont val="Tahoma"/>
            <family val="2"/>
          </rPr>
          <t>The Condition of an Asset describes its fitness or readiness for use. Typical RAMM Condition values are Excellent, Good, Average, Poor and Very Poor. Assessment Condition Weighting is used to determine the Risk and Consequences of Failure.</t>
        </r>
      </text>
    </comment>
    <comment ref="AG3" authorId="0" shapeId="0" xr:uid="{A703A79E-EC8E-4B24-8B3B-DCA6ED7F8FE4}">
      <text>
        <r>
          <rPr>
            <sz val="9"/>
            <color indexed="81"/>
            <rFont val="Tahoma"/>
            <family val="2"/>
          </rPr>
          <t>The date the Condition of the Asset was established is used in Asset Valuation. Asset Condition deteriorates over time. Using deterioration modelling, the dbo.pcurrent() Asset Condition (and value) can be determined based on the Condition Date.</t>
        </r>
      </text>
    </comment>
    <comment ref="AH3" authorId="0" shapeId="0" xr:uid="{7ED2E21B-B20D-46EE-8713-5E08394646D2}">
      <text>
        <r>
          <rPr>
            <sz val="9"/>
            <color indexed="81"/>
            <rFont val="Tahoma"/>
            <family val="2"/>
          </rPr>
          <t>Notes which are added at the time of Asset and parameter creation or editing can be very useful at a later date. Notes can help if you have forgotten why you did something or if another user needs to understand your reasoning and purpose.</t>
        </r>
      </text>
    </comment>
    <comment ref="AI3" authorId="0" shapeId="0" xr:uid="{DC1AEE89-BB40-47FE-A104-36A392DE0B1F}">
      <text>
        <r>
          <rPr>
            <sz val="9"/>
            <color indexed="81"/>
            <rFont val="Tahoma"/>
            <family val="2"/>
          </rPr>
          <t>NZVD2016 Vertical Position</t>
        </r>
      </text>
    </comment>
    <comment ref="AJ3" authorId="0" shapeId="0" xr:uid="{E0B73BC8-0549-4A5D-8650-FF29AE3333B8}">
      <text>
        <r>
          <rPr>
            <sz val="9"/>
            <color indexed="81"/>
            <rFont val="Tahoma"/>
            <family val="2"/>
          </rPr>
          <t>Well-known Text (WKT) geometry in NZTM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Roger Hughes</author>
  </authors>
  <commentList>
    <comment ref="A3" authorId="0" shapeId="0" xr:uid="{3E08F7C8-4CA2-4BF3-B4E1-DF8D930AD52F}">
      <text>
        <r>
          <rPr>
            <sz val="9"/>
            <color indexed="81"/>
            <rFont val="Tahoma"/>
            <family val="2"/>
          </rPr>
          <t>prompt</t>
        </r>
      </text>
    </comment>
    <comment ref="B3" authorId="0" shapeId="0" xr:uid="{347DA8A0-913B-4296-B620-7303951C9C04}">
      <text>
        <r>
          <rPr>
            <sz val="9"/>
            <color indexed="81"/>
            <rFont val="Tahoma"/>
            <family val="2"/>
          </rPr>
          <t>Every Custom Asset requires a uniqe identifier so that it is distinguishable from all other Assets</t>
        </r>
      </text>
    </comment>
    <comment ref="C3" authorId="0" shapeId="0" xr:uid="{9FEA7380-F386-4418-B3F4-7D5DF49C3DFC}">
      <text>
        <r>
          <rPr>
            <sz val="9"/>
            <color indexed="81"/>
            <rFont val="Tahoma"/>
            <family val="2"/>
          </rPr>
          <t>All standard RAMM items and almost all user-defined items are located on a Road. Most RAMM functions are Road-centric.</t>
        </r>
      </text>
    </comment>
    <comment ref="E3" authorId="0" shapeId="0" xr:uid="{DF86D802-3B83-4B14-BEA1-E0CC1FE22F22}">
      <text>
        <r>
          <rPr>
            <sz val="9"/>
            <color indexed="81"/>
            <rFont val="Tahoma"/>
            <family val="2"/>
          </rPr>
          <t>NZTM2000 Easting</t>
        </r>
      </text>
    </comment>
    <comment ref="F3" authorId="0" shapeId="0" xr:uid="{6A885C5B-96D3-4D7A-9FCF-FE67DAB18C64}">
      <text>
        <r>
          <rPr>
            <sz val="9"/>
            <color indexed="81"/>
            <rFont val="Tahoma"/>
            <family val="2"/>
          </rPr>
          <t>NZTM2000 Northing</t>
        </r>
      </text>
    </comment>
    <comment ref="G3" authorId="0" shapeId="0" xr:uid="{6CF29EE3-09B6-43C3-B35F-0D7EADD23E48}">
      <text>
        <r>
          <rPr>
            <sz val="9"/>
            <color indexed="81"/>
            <rFont val="Tahoma"/>
            <family val="2"/>
          </rPr>
          <t>Length assets can be located on the RAMM Map by a combination of Road with Start and End displacements. Displacement is the distance along a Road measured from the start of the first Carriageway Section of the Road. It is stated in metres.</t>
        </r>
      </text>
    </comment>
    <comment ref="H3" authorId="0" shapeId="0" xr:uid="{DE9B7EF2-E503-44D4-BA58-7C12B868DC72}">
      <text>
        <r>
          <rPr>
            <sz val="9"/>
            <color indexed="81"/>
            <rFont val="Tahoma"/>
            <family val="2"/>
          </rPr>
          <t>Length assets can be located on the RAMM Map by a combination of Road with Start and End displacements. Displacement is the distance along a Road measured from the start of the first Carriageway Section of the Road. It is stated in metres.</t>
        </r>
      </text>
    </comment>
    <comment ref="I3" authorId="0" shapeId="0" xr:uid="{3FA0F056-BC60-4726-A82E-4738294EFEBD}">
      <text>
        <r>
          <rPr>
            <sz val="9"/>
            <color indexed="81"/>
            <rFont val="Tahoma"/>
            <family val="2"/>
          </rPr>
          <t>Describes the general position of the Cattle Stop relative to the road and the road reserve.</t>
        </r>
      </text>
    </comment>
    <comment ref="K3" authorId="0" shapeId="0" xr:uid="{0E7326C3-5AFF-4DD6-B986-AA9D60FED4D9}">
      <text>
        <r>
          <rPr>
            <sz val="9"/>
            <color indexed="81"/>
            <rFont val="Tahoma"/>
            <family val="2"/>
          </rPr>
          <t>Width is the the measurement of an item from side to side. It is the the lesser of two or the least of three dimensions of an item. It is used in the Area calculation Length * Width + Extra Area.</t>
        </r>
      </text>
    </comment>
    <comment ref="L3" authorId="0" shapeId="0" xr:uid="{697CCAE7-BEA8-4A44-9C54-0190CC1CA1C8}">
      <text>
        <r>
          <rPr>
            <sz val="9"/>
            <color indexed="81"/>
            <rFont val="Tahoma"/>
            <family val="2"/>
          </rPr>
          <t>Length in RAMM is calculated from the difference in the Start and End displacements</t>
        </r>
      </text>
    </comment>
    <comment ref="M3" authorId="0" shapeId="0" xr:uid="{D3E140B4-7896-460D-AFF7-73D70848A3CD}">
      <text>
        <r>
          <rPr>
            <sz val="9"/>
            <color indexed="81"/>
            <rFont val="Tahoma"/>
            <family val="2"/>
          </rPr>
          <t>Where the standard Length calculation does not accurately represent the real-world Length of an item, the user can specify the difference in m.</t>
        </r>
      </text>
    </comment>
    <comment ref="N3" authorId="0" shapeId="0" xr:uid="{D0DFF7D2-2D5D-48AF-9170-5AF271146040}">
      <text>
        <r>
          <rPr>
            <sz val="9"/>
            <color indexed="81"/>
            <rFont val="Tahoma"/>
            <family val="2"/>
          </rPr>
          <t>This is an opportunity for a user to clarify why the standard RAMM Length calculation does not accurately show the Length of an item. For instance, a curved item will be longer than a straight one for the same Start and End displacements.</t>
        </r>
      </text>
    </comment>
    <comment ref="P3" authorId="0" shapeId="0" xr:uid="{EBB8B033-4759-4470-B82C-B796349CD8CC}">
      <text>
        <r>
          <rPr>
            <sz val="9"/>
            <color indexed="81"/>
            <rFont val="Tahoma"/>
            <family val="2"/>
          </rPr>
          <t>Standard Areas in RAMM are the result of simple calculations of length x width</t>
        </r>
      </text>
    </comment>
    <comment ref="Q3" authorId="0" shapeId="0" xr:uid="{B92A4A94-42AC-4DA2-997C-000E84338DD6}">
      <text>
        <r>
          <rPr>
            <sz val="9"/>
            <color indexed="81"/>
            <rFont val="Tahoma"/>
            <family val="2"/>
          </rPr>
          <t>Where the standard Area calculation does not accurately represent the real-world Area of an item, the user can specify the difference in m2. Both positive and negative values are allowed.</t>
        </r>
      </text>
    </comment>
    <comment ref="R3" authorId="0" shapeId="0" xr:uid="{40E7ADCA-592D-460D-B816-19558EE67F09}">
      <text>
        <r>
          <rPr>
            <sz val="9"/>
            <color indexed="81"/>
            <rFont val="Tahoma"/>
            <family val="2"/>
          </rPr>
          <t>Where a user has added an Area correction to the standard calculated Area, the two values are summed to give a Total Area.</t>
        </r>
      </text>
    </comment>
    <comment ref="S3" authorId="0" shapeId="0" xr:uid="{922B22C2-D05F-4EFB-B273-6DD2EBD882B3}">
      <text>
        <r>
          <rPr>
            <sz val="9"/>
            <color indexed="81"/>
            <rFont val="Tahoma"/>
            <family val="2"/>
          </rPr>
          <t>The material the cattle stop is made from</t>
        </r>
      </text>
    </comment>
    <comment ref="U3" authorId="0" shapeId="0" xr:uid="{3F94598C-CC9A-4AC1-A48C-23FB7CF92551}">
      <text>
        <r>
          <rPr>
            <sz val="9"/>
            <color indexed="81"/>
            <rFont val="Tahoma"/>
            <family val="2"/>
          </rPr>
          <t>The coating on the cattle stop grid</t>
        </r>
      </text>
    </comment>
    <comment ref="W3" authorId="0" shapeId="0" xr:uid="{67E020F4-0987-4020-A8FD-9A57146CC6E8}">
      <text>
        <r>
          <rPr>
            <sz val="9"/>
            <color indexed="81"/>
            <rFont val="Tahoma"/>
            <family val="2"/>
          </rPr>
          <t>Has the cattle stop been filled in?</t>
        </r>
      </text>
    </comment>
    <comment ref="X3" authorId="0" shapeId="0" xr:uid="{861D8F32-D56C-4294-A36B-FB469DA6F33B}">
      <text>
        <r>
          <rPr>
            <sz val="9"/>
            <color indexed="81"/>
            <rFont val="Tahoma"/>
            <family val="2"/>
          </rPr>
          <t>The depth from the top of the grid of the cattle stop to the bottom of the pit</t>
        </r>
      </text>
    </comment>
    <comment ref="Y3" authorId="0" shapeId="0" xr:uid="{2CA867DB-3A53-45A3-9404-4476382D1F37}">
      <text>
        <r>
          <rPr>
            <sz val="9"/>
            <color indexed="81"/>
            <rFont val="Tahoma"/>
            <family val="2"/>
          </rPr>
          <t>Installation Date is used with most RAMM Assets but especially for assets such as Street Lights where Installation and Replacement data is critical. Installation Date is also required if there is a manufacturer's warranty for the Asset.</t>
        </r>
      </text>
    </comment>
    <comment ref="Z3" authorId="0" shapeId="0" xr:uid="{BE60DAC4-193B-4353-9DA3-ECE1B68F4003}">
      <text>
        <r>
          <rPr>
            <sz val="9"/>
            <color indexed="81"/>
            <rFont val="Tahoma"/>
            <family val="2"/>
          </rPr>
          <t>Asset Age in RAMM is calculated by subtracting the Installation Date from today?s date. Asset Age is used in Asset Valuation. Using deterioration modelling, the dbo.pcurrent() Asset Condition (and value) can be determined based on Asset Age.</t>
        </r>
      </text>
    </comment>
    <comment ref="AA3" authorId="0" shapeId="0" xr:uid="{7FB363F9-81B5-4AFE-AB0C-4C6723126773}">
      <text>
        <r>
          <rPr>
            <sz val="9"/>
            <color indexed="81"/>
            <rFont val="Tahoma"/>
            <family val="2"/>
          </rPr>
          <t>Expected life of asset at the time of design</t>
        </r>
      </text>
    </comment>
    <comment ref="AB3" authorId="0" shapeId="0" xr:uid="{13D8F078-2491-4534-8FB2-65E874ED372F}">
      <text>
        <r>
          <rPr>
            <sz val="9"/>
            <color indexed="81"/>
            <rFont val="Tahoma"/>
            <family val="2"/>
          </rPr>
          <t>Lifecycle status of the asset</t>
        </r>
      </text>
    </comment>
    <comment ref="AD3" authorId="0" shapeId="0" xr:uid="{89FC7CD8-2394-46D2-B6E8-17E516E4AA0C}">
      <text>
        <r>
          <rPr>
            <sz val="9"/>
            <color indexed="81"/>
            <rFont val="Tahoma"/>
            <family val="2"/>
          </rPr>
          <t>Removal Date specifies the date when an Asset/Component was removed. They are used for statistical, financial and warranty reporting purposes.</t>
        </r>
      </text>
    </comment>
    <comment ref="AE3" authorId="0" shapeId="0" xr:uid="{A663A367-445B-4B09-9990-BD950A25087A}">
      <text>
        <r>
          <rPr>
            <sz val="9"/>
            <color indexed="81"/>
            <rFont val="Tahoma"/>
            <family val="2"/>
          </rPr>
          <t>Removal Reason codes are for Assets where removal records are maintained. They specify the reason for removing an Asset/Component and are user-configurable. They are used for statistical, financial and warranty reporting purposes.</t>
        </r>
      </text>
    </comment>
    <comment ref="AG3" authorId="0" shapeId="0" xr:uid="{26D1BAB2-141E-4306-8031-576362490B91}">
      <text>
        <r>
          <rPr>
            <sz val="9"/>
            <color indexed="81"/>
            <rFont val="Tahoma"/>
            <family val="2"/>
          </rPr>
          <t>The entity that owns the asset</t>
        </r>
      </text>
    </comment>
    <comment ref="AI3" authorId="0" shapeId="0" xr:uid="{4AB589E3-FCAC-4F18-8E8A-27DF5B6E00C5}">
      <text>
        <r>
          <rPr>
            <sz val="9"/>
            <color indexed="81"/>
            <rFont val="Tahoma"/>
            <family val="2"/>
          </rPr>
          <t>The entity that manages the asset, on behalf of the owner</t>
        </r>
      </text>
    </comment>
    <comment ref="AK3" authorId="0" shapeId="0" xr:uid="{EE62FCC2-D0A4-49EA-88A9-6B8EAC87E92C}">
      <text>
        <r>
          <rPr>
            <sz val="9"/>
            <color indexed="81"/>
            <rFont val="Tahoma"/>
            <family val="2"/>
          </rPr>
          <t>What department or group within the road controlling authority owns the asset? E.g. Parks and Recreation, Property, Housing.</t>
        </r>
      </text>
    </comment>
    <comment ref="AM3" authorId="0" shapeId="0" xr:uid="{A5434DE5-A810-48FA-8A95-2CD7D7E312F2}">
      <text>
        <r>
          <rPr>
            <sz val="9"/>
            <color indexed="81"/>
            <rFont val="Tahoma"/>
            <family val="2"/>
          </rPr>
          <t>A combination of activity class and work category</t>
        </r>
      </text>
    </comment>
    <comment ref="AO3" authorId="0" shapeId="0" xr:uid="{E08898EB-5593-4C02-AA0A-C8FF79EEC860}">
      <text>
        <r>
          <rPr>
            <sz val="9"/>
            <color indexed="81"/>
            <rFont val="Tahoma"/>
            <family val="2"/>
          </rPr>
          <t>Original cost of installing or constructing this asset</t>
        </r>
      </text>
    </comment>
    <comment ref="AP3" authorId="0" shapeId="0" xr:uid="{BE625D6C-8289-4D9B-83E0-9EE4FC56F586}">
      <text>
        <r>
          <rPr>
            <sz val="9"/>
            <color indexed="81"/>
            <rFont val="Tahoma"/>
            <family val="2"/>
          </rPr>
          <t>Is the maintenance of this asset at least partly funded by the National Land Transport Programme (NLTP) administered by Waka Kotahi?</t>
        </r>
      </text>
    </comment>
    <comment ref="AQ3" authorId="0" shapeId="0" xr:uid="{03443B07-8635-4B21-AE3F-6914B5D9EDB8}">
      <text>
        <r>
          <rPr>
            <sz val="9"/>
            <color indexed="81"/>
            <rFont val="Tahoma"/>
            <family val="2"/>
          </rPr>
          <t>The Condition of an Asset describes its fitness or readiness for use. Typical RAMM Condition values are Excellent, Good, Average, Poor and Very Poor. Assessment Condition Weighting is used to determine the Risk and Consequences of Failure.</t>
        </r>
      </text>
    </comment>
    <comment ref="AS3" authorId="0" shapeId="0" xr:uid="{30589BC6-70B4-4209-8EF8-4EEE34C9F0B2}">
      <text>
        <r>
          <rPr>
            <sz val="9"/>
            <color indexed="81"/>
            <rFont val="Tahoma"/>
            <family val="2"/>
          </rPr>
          <t>The date the Condition of the Asset was established is used in Asset Valuation. Asset Condition deteriorates over time. Using deterioration modelling, the dbo.pcurrent() Asset Condition (and value) can be determined based on the Condition Date.</t>
        </r>
      </text>
    </comment>
    <comment ref="AT3" authorId="0" shapeId="0" xr:uid="{2DA88E67-7D79-4652-91D8-AE30CBBD7A6A}">
      <text>
        <r>
          <rPr>
            <sz val="9"/>
            <color indexed="81"/>
            <rFont val="Tahoma"/>
            <family val="2"/>
          </rPr>
          <t>Notes which are added at the time of Asset and parameter creation or editing can be very useful at a later date. Notes can help if you have forgotten why you did something or if another user needs to understand your reasoning and purpose.</t>
        </r>
      </text>
    </comment>
    <comment ref="AU3" authorId="0" shapeId="0" xr:uid="{9CCFEC04-D0D8-46BB-99AB-3F92A9CFA16A}">
      <text>
        <r>
          <rPr>
            <sz val="9"/>
            <color indexed="81"/>
            <rFont val="Tahoma"/>
            <family val="2"/>
          </rPr>
          <t>NZVD2016 Vertical Position</t>
        </r>
      </text>
    </comment>
    <comment ref="AV3" authorId="0" shapeId="0" xr:uid="{86899062-7894-4C8A-8F84-683F93111897}">
      <text>
        <r>
          <rPr>
            <sz val="9"/>
            <color indexed="81"/>
            <rFont val="Tahoma"/>
            <family val="2"/>
          </rPr>
          <t>Well-known Text (WKT) geometry in NZTM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Roger Hughes</author>
  </authors>
  <commentList>
    <comment ref="A3" authorId="0" shapeId="0" xr:uid="{9B737F72-02A3-4D9E-83C7-ED0CEAFD967C}">
      <text>
        <r>
          <rPr>
            <sz val="9"/>
            <color indexed="81"/>
            <rFont val="Tahoma"/>
            <family val="2"/>
          </rPr>
          <t>prompt</t>
        </r>
      </text>
    </comment>
    <comment ref="B3" authorId="0" shapeId="0" xr:uid="{8CE23256-1E2E-4713-AC19-A59F28F873C4}">
      <text>
        <r>
          <rPr>
            <sz val="9"/>
            <color indexed="81"/>
            <rFont val="Tahoma"/>
            <family val="2"/>
          </rPr>
          <t>Every Custom Asset requires a uniqe identifier so that it is distinguishable from all other Assets</t>
        </r>
      </text>
    </comment>
    <comment ref="C3" authorId="0" shapeId="0" xr:uid="{30CB697E-EB2A-4935-A6EA-3B2171500031}">
      <text>
        <r>
          <rPr>
            <sz val="9"/>
            <color indexed="81"/>
            <rFont val="Tahoma"/>
            <family val="2"/>
          </rPr>
          <t>All standard RAMM items and almost all user-defined items are located on a Road. Most RAMM functions are Road-centric.</t>
        </r>
      </text>
    </comment>
    <comment ref="E3" authorId="0" shapeId="0" xr:uid="{8CEAA3F3-4194-4271-A2D1-AC855430A8FF}">
      <text>
        <r>
          <rPr>
            <sz val="9"/>
            <color indexed="81"/>
            <rFont val="Tahoma"/>
            <family val="2"/>
          </rPr>
          <t>Length assets can be located on the RAMM Map by a combination of Road with Start and End displacements. Displacement is the distance along a Road measured from the start of the first Carriageway Section of the Road. It is stated in metres.</t>
        </r>
      </text>
    </comment>
    <comment ref="F3" authorId="0" shapeId="0" xr:uid="{9968C47A-9B86-4559-AA92-1909ABD98B12}">
      <text>
        <r>
          <rPr>
            <sz val="9"/>
            <color indexed="81"/>
            <rFont val="Tahoma"/>
            <family val="2"/>
          </rPr>
          <t>Length assets can be located on the RAMM Map by a combination of Road with Start and End displacements. Displacement is the distance along a Road measured from the start of the first Carriageway Section of the Road. It is stated in metres.</t>
        </r>
      </text>
    </comment>
    <comment ref="G3" authorId="0" shapeId="0" xr:uid="{33688BE2-C628-4DEF-9C25-419AC1F8ADF6}">
      <text>
        <r>
          <rPr>
            <sz val="9"/>
            <color indexed="81"/>
            <rFont val="Tahoma"/>
            <family val="2"/>
          </rPr>
          <t>An Asset is positioned by defining how far it is offset from the centre line of the carriageway. Offset is always a positive measurement and used in combination with Side to indicate its direction being Centre, Left, Right and Both.</t>
        </r>
      </text>
    </comment>
    <comment ref="H3" authorId="0" shapeId="0" xr:uid="{435A6313-A2E3-42E8-B1E4-4E665557C4B6}">
      <text>
        <r>
          <rPr>
            <sz val="9"/>
            <color indexed="81"/>
            <rFont val="Tahoma"/>
            <family val="2"/>
          </rPr>
          <t>Length and Area Assets are positioned by defining how far their Start and End are offset from the centre line of the carriageway. The Start measurement is just called the Offset. The End measurement is called the End Offset.</t>
        </r>
      </text>
    </comment>
    <comment ref="I3" authorId="0" shapeId="0" xr:uid="{6DB876C1-CBC1-496B-A29D-DAD7501FF2BF}">
      <text>
        <r>
          <rPr>
            <sz val="9"/>
            <color indexed="81"/>
            <rFont val="Tahoma"/>
            <family val="2"/>
          </rPr>
          <t>L=Left hand side, R=Right hand side, B=Both, C=Centre</t>
        </r>
      </text>
    </comment>
    <comment ref="K3" authorId="0" shapeId="0" xr:uid="{B812A8C9-C8C4-47FE-85BB-3767F7004A9E}">
      <text>
        <r>
          <rPr>
            <sz val="9"/>
            <color indexed="81"/>
            <rFont val="Tahoma"/>
            <family val="2"/>
          </rPr>
          <t>Height of the top of the asset above the road surface</t>
        </r>
      </text>
    </comment>
    <comment ref="L3" authorId="0" shapeId="0" xr:uid="{0E14D5B2-C062-48A5-A1F6-54F5A3E6E1AA}">
      <text>
        <r>
          <rPr>
            <sz val="9"/>
            <color indexed="81"/>
            <rFont val="Tahoma"/>
            <family val="2"/>
          </rPr>
          <t>Length in RAMM is calculated from the difference in the Start and End displacements</t>
        </r>
      </text>
    </comment>
    <comment ref="M3" authorId="0" shapeId="0" xr:uid="{29902FD3-3F25-4B77-A8B4-723B82B5AA97}">
      <text>
        <r>
          <rPr>
            <sz val="9"/>
            <color indexed="81"/>
            <rFont val="Tahoma"/>
            <family val="2"/>
          </rPr>
          <t>Where the standard Length calculation does not accurately represent the real-world Length of an item, the user can specify the difference in m.</t>
        </r>
      </text>
    </comment>
    <comment ref="N3" authorId="0" shapeId="0" xr:uid="{119811CA-1659-4DAD-BB10-8D41EA4AFA94}">
      <text>
        <r>
          <rPr>
            <sz val="9"/>
            <color indexed="81"/>
            <rFont val="Tahoma"/>
            <family val="2"/>
          </rPr>
          <t>This is an opportunity for a user to clarify why the standard RAMM Length calculation does not accurately show the Length of an item. For instance, a curved item will be longer than a straight one for the same Start and End displacements.</t>
        </r>
      </text>
    </comment>
    <comment ref="P3" authorId="0" shapeId="0" xr:uid="{3AFB56CA-4757-4B0F-BF52-C15E0BE00670}">
      <text>
        <r>
          <rPr>
            <sz val="9"/>
            <color indexed="81"/>
            <rFont val="Tahoma"/>
            <family val="2"/>
          </rPr>
          <t>What is the asset inside of or on/attached to? e.g. attached to a pole or located inside pavement.</t>
        </r>
      </text>
    </comment>
    <comment ref="R3" authorId="0" shapeId="0" xr:uid="{537D8A7F-F789-47C4-94A2-BB6EACD9CB58}">
      <text>
        <r>
          <rPr>
            <sz val="9"/>
            <color indexed="81"/>
            <rFont val="Tahoma"/>
            <family val="2"/>
          </rPr>
          <t>Rail Type</t>
        </r>
      </text>
    </comment>
    <comment ref="T3" authorId="0" shapeId="0" xr:uid="{4C3B2E09-B72B-4134-B56E-B3E5673E6DFC}">
      <text>
        <r>
          <rPr>
            <sz val="9"/>
            <color indexed="81"/>
            <rFont val="Tahoma"/>
            <family val="2"/>
          </rPr>
          <t>Primary material the rail is made of</t>
        </r>
      </text>
    </comment>
    <comment ref="V3" authorId="0" shapeId="0" xr:uid="{A85CAC76-27EF-4581-89DD-C10A87446824}">
      <text>
        <r>
          <rPr>
            <sz val="9"/>
            <color indexed="81"/>
            <rFont val="Tahoma"/>
            <family val="2"/>
          </rPr>
          <t>Total number of posts holding up the rail. It could be zero if it is mounted on another asset</t>
        </r>
      </text>
    </comment>
    <comment ref="W3" authorId="0" shapeId="0" xr:uid="{C71612E0-FE22-4CA7-887E-F3DF84FA1531}">
      <text>
        <r>
          <rPr>
            <sz val="9"/>
            <color indexed="81"/>
            <rFont val="Tahoma"/>
            <family val="2"/>
          </rPr>
          <t>Primary material the posts are made of</t>
        </r>
      </text>
    </comment>
    <comment ref="Y3" authorId="0" shapeId="0" xr:uid="{1B73B72E-96D9-4075-8C7C-B062093741EF}">
      <text>
        <r>
          <rPr>
            <sz val="9"/>
            <color indexed="81"/>
            <rFont val="Tahoma"/>
            <family val="2"/>
          </rPr>
          <t>Major colour of railing</t>
        </r>
      </text>
    </comment>
    <comment ref="AA3" authorId="0" shapeId="0" xr:uid="{F06375E6-AD12-49EC-9E56-06F51343EBB0}">
      <text>
        <r>
          <rPr>
            <sz val="9"/>
            <color indexed="81"/>
            <rFont val="Tahoma"/>
            <family val="2"/>
          </rPr>
          <t>Attachments found on the railing</t>
        </r>
      </text>
    </comment>
    <comment ref="AC3" authorId="0" shapeId="0" xr:uid="{996DAEFE-87EA-4037-B548-824C6D1D703E}">
      <text>
        <r>
          <rPr>
            <sz val="9"/>
            <color indexed="81"/>
            <rFont val="Tahoma"/>
            <family val="2"/>
          </rPr>
          <t>The date the asset was installed</t>
        </r>
      </text>
    </comment>
    <comment ref="AD3" authorId="0" shapeId="0" xr:uid="{FBB1CDC3-BE2D-46F0-9330-A6C861BB7FA1}">
      <text>
        <r>
          <rPr>
            <sz val="9"/>
            <color indexed="81"/>
            <rFont val="Tahoma"/>
            <family val="2"/>
          </rPr>
          <t>Asset Age in RAMM is calculated by subtracting the Installation Date from today?s date. Asset Age is used in Asset Valuation. Using deterioration modelling, the dbo.pcurrent() Asset Condition (and value) can be determined based on Asset Age.</t>
        </r>
      </text>
    </comment>
    <comment ref="AE3" authorId="0" shapeId="0" xr:uid="{25C2FEDC-69D9-4E23-9BFE-BB2AE0974D7C}">
      <text>
        <r>
          <rPr>
            <sz val="9"/>
            <color indexed="81"/>
            <rFont val="Tahoma"/>
            <family val="2"/>
          </rPr>
          <t>Expected life of asset at the time of design</t>
        </r>
      </text>
    </comment>
    <comment ref="AF3" authorId="0" shapeId="0" xr:uid="{BA15A33F-613C-4D1D-9A6D-DBF5DC476C0D}">
      <text>
        <r>
          <rPr>
            <sz val="9"/>
            <color indexed="81"/>
            <rFont val="Tahoma"/>
            <family val="2"/>
          </rPr>
          <t>Lifecycle status of the asset</t>
        </r>
      </text>
    </comment>
    <comment ref="AH3" authorId="0" shapeId="0" xr:uid="{ECCE92BE-EEC2-42D9-A890-F263654B0EC0}">
      <text>
        <r>
          <rPr>
            <sz val="9"/>
            <color indexed="81"/>
            <rFont val="Tahoma"/>
            <family val="2"/>
          </rPr>
          <t>Removal Date specifies the date when an Asset/Component was removed. They are used for statistical, financial and warranty reporting purposes.</t>
        </r>
      </text>
    </comment>
    <comment ref="AI3" authorId="0" shapeId="0" xr:uid="{2CD42130-6AAA-4B32-BF5E-7D1F0FDB5762}">
      <text>
        <r>
          <rPr>
            <sz val="9"/>
            <color indexed="81"/>
            <rFont val="Tahoma"/>
            <family val="2"/>
          </rPr>
          <t>Removal Reason codes are for Assets where removal records are maintained. They specify the reason for removing an Asset/Component and are user-configurable. They are used for statistical, financial and warranty reporting purposes.</t>
        </r>
      </text>
    </comment>
    <comment ref="AK3" authorId="0" shapeId="0" xr:uid="{EED85F6F-EFBD-485E-9B3D-424B5544120B}">
      <text>
        <r>
          <rPr>
            <sz val="9"/>
            <color indexed="81"/>
            <rFont val="Tahoma"/>
            <family val="2"/>
          </rPr>
          <t>The entity that owns the asset</t>
        </r>
      </text>
    </comment>
    <comment ref="AM3" authorId="0" shapeId="0" xr:uid="{D8F7CB48-2616-4EE7-84EC-DB1F3E73F954}">
      <text>
        <r>
          <rPr>
            <sz val="9"/>
            <color indexed="81"/>
            <rFont val="Tahoma"/>
            <family val="2"/>
          </rPr>
          <t>The entity that manages the asset, on behalf of the owner</t>
        </r>
      </text>
    </comment>
    <comment ref="AO3" authorId="0" shapeId="0" xr:uid="{1DA9CE0E-B2E7-4CE3-812B-8BB43DB2CF4C}">
      <text>
        <r>
          <rPr>
            <sz val="9"/>
            <color indexed="81"/>
            <rFont val="Tahoma"/>
            <family val="2"/>
          </rPr>
          <t>What department or group within the road controlling authority owns the asset? E.g. Parks and Recreation, Property, Housing.</t>
        </r>
      </text>
    </comment>
    <comment ref="AQ3" authorId="0" shapeId="0" xr:uid="{FC9EC77B-9981-4D20-8825-3B9AE2D8D198}">
      <text>
        <r>
          <rPr>
            <sz val="9"/>
            <color indexed="81"/>
            <rFont val="Tahoma"/>
            <family val="2"/>
          </rPr>
          <t>A combination of activity class and work category</t>
        </r>
      </text>
    </comment>
    <comment ref="AS3" authorId="0" shapeId="0" xr:uid="{31CDC84C-A165-4ED8-8941-1A37D12FCA11}">
      <text>
        <r>
          <rPr>
            <sz val="9"/>
            <color indexed="81"/>
            <rFont val="Tahoma"/>
            <family val="2"/>
          </rPr>
          <t>Original cost of installing or constructing this asset</t>
        </r>
      </text>
    </comment>
    <comment ref="AT3" authorId="0" shapeId="0" xr:uid="{7B5C30A9-715A-4A39-87AB-AA34D0A2369E}">
      <text>
        <r>
          <rPr>
            <sz val="9"/>
            <color indexed="81"/>
            <rFont val="Tahoma"/>
            <family val="2"/>
          </rPr>
          <t>Is the maintenance of this asset at least partly funded by the National Land Transport Programme (NLTP) administered by Waka Kotahi?</t>
        </r>
      </text>
    </comment>
    <comment ref="AU3" authorId="0" shapeId="0" xr:uid="{3C8811DB-FD85-4944-A066-0D0C19F8819B}">
      <text>
        <r>
          <rPr>
            <sz val="9"/>
            <color indexed="81"/>
            <rFont val="Tahoma"/>
            <family val="2"/>
          </rPr>
          <t>The Condition of an Asset describes its fitness or readiness for use. Typical RAMM Condition values are Excellent, Good, Average, Poor and Very Poor. Assessment Condition Weighting is used to determine the Risk and Consequences of Failure.</t>
        </r>
      </text>
    </comment>
    <comment ref="AW3" authorId="0" shapeId="0" xr:uid="{8C9EAC16-BD51-4397-B4D9-1198BF8349E4}">
      <text>
        <r>
          <rPr>
            <sz val="9"/>
            <color indexed="81"/>
            <rFont val="Tahoma"/>
            <family val="2"/>
          </rPr>
          <t>The date the Condition of the Asset was established is used in Asset Valuation. Asset Condition deteriorates over time. Using deterioration modelling, the dbo.pcurrent() Asset Condition (and value) can be determined based on the Condition Date.</t>
        </r>
      </text>
    </comment>
    <comment ref="AX3" authorId="0" shapeId="0" xr:uid="{90690090-ED13-49DF-9950-CC24738D06B8}">
      <text>
        <r>
          <rPr>
            <sz val="9"/>
            <color indexed="81"/>
            <rFont val="Tahoma"/>
            <family val="2"/>
          </rPr>
          <t>Notes which are added at the time of Asset and parameter creation or editing can be very useful at a later date. Notes can help if you have forgotten why you did something or if another user needs to understand your reasoning and purpose.</t>
        </r>
      </text>
    </comment>
    <comment ref="AY3" authorId="0" shapeId="0" xr:uid="{A5EE62DC-171C-438E-8077-B8570CDB5D14}">
      <text>
        <r>
          <rPr>
            <sz val="9"/>
            <color indexed="81"/>
            <rFont val="Tahoma"/>
            <family val="2"/>
          </rPr>
          <t>Well-known Text (WKT) geometry in NZTM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Roger Hughes</author>
  </authors>
  <commentList>
    <comment ref="A3" authorId="0" shapeId="0" xr:uid="{BBB3E20E-CD81-4BE7-AB79-4A0B7B7B61B4}">
      <text>
        <r>
          <rPr>
            <sz val="9"/>
            <color indexed="81"/>
            <rFont val="Tahoma"/>
            <family val="2"/>
          </rPr>
          <t>prompt</t>
        </r>
      </text>
    </comment>
    <comment ref="B3" authorId="0" shapeId="0" xr:uid="{9C20DF97-5A05-4070-972D-B07AB065F76B}">
      <text>
        <r>
          <rPr>
            <sz val="9"/>
            <color indexed="81"/>
            <rFont val="Tahoma"/>
            <family val="2"/>
          </rPr>
          <t>Every Custom Asset requires a uniqe identifier so that it is distinguishable from all other Assets</t>
        </r>
      </text>
    </comment>
    <comment ref="C3" authorId="0" shapeId="0" xr:uid="{2C79C283-B7DB-49C6-A2A7-BFBE289A1588}">
      <text>
        <r>
          <rPr>
            <sz val="9"/>
            <color indexed="81"/>
            <rFont val="Tahoma"/>
            <family val="2"/>
          </rPr>
          <t>All standard RAMM items and almost all user-defined items are located on a Road. Most RAMM functions are Road-centric.</t>
        </r>
      </text>
    </comment>
    <comment ref="E3" authorId="0" shapeId="0" xr:uid="{BB12A5E5-028A-4BC3-B9D3-DC5740065467}">
      <text>
        <r>
          <rPr>
            <sz val="9"/>
            <color indexed="81"/>
            <rFont val="Tahoma"/>
            <family val="2"/>
          </rPr>
          <t>Length assets can be located on the RAMM Map by a combination of Road with Start and End displacements. Displacement is the distance along a Road measured from the start of the first Carriageway Section of the Road. It is stated in metres.</t>
        </r>
      </text>
    </comment>
    <comment ref="F3" authorId="0" shapeId="0" xr:uid="{C559B744-1729-4B08-9324-FDEAB7D71609}">
      <text>
        <r>
          <rPr>
            <sz val="9"/>
            <color indexed="81"/>
            <rFont val="Tahoma"/>
            <family val="2"/>
          </rPr>
          <t>Length assets can be located on the RAMM Map by a combination of Road with Start and End displacements. Displacement is the distance along a Road measured from the start of the first Carriageway Section of the Road. It is stated in metres.</t>
        </r>
      </text>
    </comment>
    <comment ref="G3" authorId="0" shapeId="0" xr:uid="{C24565E7-E978-448C-9B54-86A8D7AD633E}">
      <text>
        <r>
          <rPr>
            <sz val="9"/>
            <color indexed="81"/>
            <rFont val="Tahoma"/>
            <family val="2"/>
          </rPr>
          <t>An Asset is positioned by defining how far it is offset from the centre line of the carriageway. Offset is always a positive measurement and used in combination with Side to indicate its direction being Centre, Left, Right and Both.</t>
        </r>
      </text>
    </comment>
    <comment ref="H3" authorId="0" shapeId="0" xr:uid="{1074B22C-F9FC-494F-BF12-1C28BF0ECF11}">
      <text>
        <r>
          <rPr>
            <sz val="9"/>
            <color indexed="81"/>
            <rFont val="Tahoma"/>
            <family val="2"/>
          </rPr>
          <t>Length and Area Assets are positioned by defining how far their Start and End are offset from the centre line of the carriageway. The Start measurement is just called the Offset. The End measurement is called the End Offset.</t>
        </r>
      </text>
    </comment>
    <comment ref="I3" authorId="0" shapeId="0" xr:uid="{1AA5762C-55F3-4530-B68D-7EDF60B99C07}">
      <text>
        <r>
          <rPr>
            <sz val="9"/>
            <color indexed="81"/>
            <rFont val="Tahoma"/>
            <family val="2"/>
          </rPr>
          <t>L=Left hand side, R=Right hand side, B=Both, C=Centre</t>
        </r>
      </text>
    </comment>
    <comment ref="K3" authorId="0" shapeId="0" xr:uid="{9E7BBDC7-7EBF-4AFE-A7AC-8658B7617257}">
      <text>
        <r>
          <rPr>
            <sz val="9"/>
            <color indexed="81"/>
            <rFont val="Tahoma"/>
            <family val="2"/>
          </rPr>
          <t>Minimum height, if there is a difference due to design or sloped terrain</t>
        </r>
      </text>
    </comment>
    <comment ref="L3" authorId="0" shapeId="0" xr:uid="{81B2E278-F4B4-451E-A93A-95DADEF35397}">
      <text>
        <r>
          <rPr>
            <sz val="9"/>
            <color indexed="81"/>
            <rFont val="Tahoma"/>
            <family val="2"/>
          </rPr>
          <t>Average height of the asset</t>
        </r>
      </text>
    </comment>
    <comment ref="M3" authorId="0" shapeId="0" xr:uid="{C63266AD-211D-40E3-956F-7DBFCE3749DD}">
      <text>
        <r>
          <rPr>
            <sz val="9"/>
            <color indexed="81"/>
            <rFont val="Tahoma"/>
            <family val="2"/>
          </rPr>
          <t>Max height above the ground</t>
        </r>
      </text>
    </comment>
    <comment ref="N3" authorId="0" shapeId="0" xr:uid="{63677909-6EBF-47BE-B355-CA88B680DE6E}">
      <text>
        <r>
          <rPr>
            <sz val="9"/>
            <color indexed="81"/>
            <rFont val="Tahoma"/>
            <family val="2"/>
          </rPr>
          <t>Length in RAMM is calculated from the difference in the Start and End displacements</t>
        </r>
      </text>
    </comment>
    <comment ref="O3" authorId="0" shapeId="0" xr:uid="{4F1EBF7B-E9DC-4801-B45A-9E4DA9120CBA}">
      <text>
        <r>
          <rPr>
            <sz val="9"/>
            <color indexed="81"/>
            <rFont val="Tahoma"/>
            <family val="2"/>
          </rPr>
          <t>Where the standard Length calculation does not accurately represent the real-world Length of an item, the user can specify the difference in m.</t>
        </r>
      </text>
    </comment>
    <comment ref="P3" authorId="0" shapeId="0" xr:uid="{8CFC879C-37B9-42F0-9768-641004D4F16D}">
      <text>
        <r>
          <rPr>
            <sz val="9"/>
            <color indexed="81"/>
            <rFont val="Tahoma"/>
            <family val="2"/>
          </rPr>
          <t>This is an opportunity for a user to clarify why the standard RAMM Length calculation does not accurately show the Length of an item. For instance, a curved item will be longer than a straight one for the same Start and End displacements.</t>
        </r>
      </text>
    </comment>
    <comment ref="R3" authorId="0" shapeId="0" xr:uid="{E0DF4973-5F97-4103-BA1F-CBA6FF504F62}">
      <text>
        <r>
          <rPr>
            <sz val="9"/>
            <color indexed="81"/>
            <rFont val="Tahoma"/>
            <family val="2"/>
          </rPr>
          <t>Face area of the wall</t>
        </r>
      </text>
    </comment>
    <comment ref="S3" authorId="0" shapeId="0" xr:uid="{127EEAE4-2CB4-4555-A11E-04122EDB5D52}">
      <text>
        <r>
          <rPr>
            <sz val="9"/>
            <color indexed="81"/>
            <rFont val="Tahoma"/>
            <family val="2"/>
          </rPr>
          <t>What is the asset inside of or on/attached to? e.g. attached to a pole or located inside pavement.</t>
        </r>
      </text>
    </comment>
    <comment ref="U3" authorId="0" shapeId="0" xr:uid="{11D260CD-1871-4C4C-AD78-00C0618FB623}">
      <text>
        <r>
          <rPr>
            <sz val="9"/>
            <color indexed="81"/>
            <rFont val="Tahoma"/>
            <family val="2"/>
          </rPr>
          <t>Is the asset a Wall or a Fence?</t>
        </r>
      </text>
    </comment>
    <comment ref="W3" authorId="0" shapeId="0" xr:uid="{B81FBC32-FED7-4284-BD00-38DAE04ED808}">
      <text>
        <r>
          <rPr>
            <sz val="9"/>
            <color indexed="81"/>
            <rFont val="Tahoma"/>
            <family val="2"/>
          </rPr>
          <t>The style of fence</t>
        </r>
      </text>
    </comment>
    <comment ref="Y3" authorId="0" shapeId="0" xr:uid="{E1F9E9CC-B5F5-44BF-AEE9-3FA027C9B278}">
      <text>
        <r>
          <rPr>
            <sz val="9"/>
            <color indexed="81"/>
            <rFont val="Tahoma"/>
            <family val="2"/>
          </rPr>
          <t>Primary material of the wall</t>
        </r>
      </text>
    </comment>
    <comment ref="AA3" authorId="0" shapeId="0" xr:uid="{6012E4B4-6A99-4795-8E94-9E66105250B4}">
      <text>
        <r>
          <rPr>
            <sz val="9"/>
            <color indexed="81"/>
            <rFont val="Tahoma"/>
            <family val="2"/>
          </rPr>
          <t>Is the Wall uniquely styled through art, sculpture, surface finish, colouring or other design?</t>
        </r>
      </text>
    </comment>
    <comment ref="AB3" authorId="0" shapeId="0" xr:uid="{514476FD-DAEB-40A6-9D98-9222A35CCC90}">
      <text>
        <r>
          <rPr>
            <sz val="9"/>
            <color indexed="81"/>
            <rFont val="Tahoma"/>
            <family val="2"/>
          </rPr>
          <t>Is the wall planted?</t>
        </r>
      </text>
    </comment>
    <comment ref="AC3" authorId="0" shapeId="0" xr:uid="{C6A4437D-DC08-422C-B4DE-4E9520105C0B}">
      <text>
        <r>
          <rPr>
            <sz val="9"/>
            <color indexed="81"/>
            <rFont val="Tahoma"/>
            <family val="2"/>
          </rPr>
          <t>Does the wall have integrated seat?</t>
        </r>
      </text>
    </comment>
    <comment ref="AD3" authorId="0" shapeId="0" xr:uid="{B700C283-BC10-456C-B214-96892C65A3CD}">
      <text>
        <r>
          <rPr>
            <sz val="9"/>
            <color indexed="81"/>
            <rFont val="Tahoma"/>
            <family val="2"/>
          </rPr>
          <t>Does the wall require an Structural Inspection eg S6</t>
        </r>
      </text>
    </comment>
    <comment ref="AE3" authorId="0" shapeId="0" xr:uid="{D4E55EB1-3820-4C7B-9208-255AEEF7BA37}">
      <text>
        <r>
          <rPr>
            <sz val="9"/>
            <color indexed="81"/>
            <rFont val="Tahoma"/>
            <family val="2"/>
          </rPr>
          <t>The date the asset was installed</t>
        </r>
      </text>
    </comment>
    <comment ref="AF3" authorId="0" shapeId="0" xr:uid="{73F3FFFC-CF6B-43C9-83C2-8261C089AD13}">
      <text>
        <r>
          <rPr>
            <sz val="9"/>
            <color indexed="81"/>
            <rFont val="Tahoma"/>
            <family val="2"/>
          </rPr>
          <t>Asset Age in RAMM is calculated by subtracting the Installation Date from today?s date. Asset Age is used in Asset Valuation. Using deterioration modelling, the dbo.pcurrent() Asset Condition (and value) can be determined based on Asset Age.</t>
        </r>
      </text>
    </comment>
    <comment ref="AG3" authorId="0" shapeId="0" xr:uid="{FED7CA52-4802-4BFA-889D-39A9B1B007B9}">
      <text>
        <r>
          <rPr>
            <sz val="9"/>
            <color indexed="81"/>
            <rFont val="Tahoma"/>
            <family val="2"/>
          </rPr>
          <t>Expected life of asset at the time of design</t>
        </r>
      </text>
    </comment>
    <comment ref="AH3" authorId="0" shapeId="0" xr:uid="{0B1896F5-720F-4C0C-8BFF-0C3AA8EE7D27}">
      <text>
        <r>
          <rPr>
            <sz val="9"/>
            <color indexed="81"/>
            <rFont val="Tahoma"/>
            <family val="2"/>
          </rPr>
          <t>Lifecycle status of the asset</t>
        </r>
      </text>
    </comment>
    <comment ref="AJ3" authorId="0" shapeId="0" xr:uid="{A82F4846-0B22-4A85-8158-5DD5F346CFAA}">
      <text>
        <r>
          <rPr>
            <sz val="9"/>
            <color indexed="81"/>
            <rFont val="Tahoma"/>
            <family val="2"/>
          </rPr>
          <t>Removal Date specifies the date when an Asset/Component was removed. They are used for statistical, financial and warranty reporting purposes.</t>
        </r>
      </text>
    </comment>
    <comment ref="AK3" authorId="0" shapeId="0" xr:uid="{FB7B2C48-47E0-4550-B86E-96FF9332D1D8}">
      <text>
        <r>
          <rPr>
            <sz val="9"/>
            <color indexed="81"/>
            <rFont val="Tahoma"/>
            <family val="2"/>
          </rPr>
          <t>Removal Reason codes are for Assets where removal records are maintained. They specify the reason for removing an Asset/Component and are user-configurable. They are used for statistical, financial and warranty reporting purposes.</t>
        </r>
      </text>
    </comment>
    <comment ref="AM3" authorId="0" shapeId="0" xr:uid="{2F40CC1D-5ED9-4B12-BA19-5B58906D7B2B}">
      <text>
        <r>
          <rPr>
            <sz val="9"/>
            <color indexed="81"/>
            <rFont val="Tahoma"/>
            <family val="2"/>
          </rPr>
          <t>The entity that owns the asset</t>
        </r>
      </text>
    </comment>
    <comment ref="AO3" authorId="0" shapeId="0" xr:uid="{784A9210-A163-4A1B-8C09-AD8054F6C6D8}">
      <text>
        <r>
          <rPr>
            <sz val="9"/>
            <color indexed="81"/>
            <rFont val="Tahoma"/>
            <family val="2"/>
          </rPr>
          <t>The entity that manages the asset, on behalf of the owner</t>
        </r>
      </text>
    </comment>
    <comment ref="AQ3" authorId="0" shapeId="0" xr:uid="{2C84506E-869E-49B8-A8BB-61656342F0B0}">
      <text>
        <r>
          <rPr>
            <sz val="9"/>
            <color indexed="81"/>
            <rFont val="Tahoma"/>
            <family val="2"/>
          </rPr>
          <t>What department or group within the road controlling authority owns the asset? E.g. Parks and Recreation, Property, Housing.</t>
        </r>
      </text>
    </comment>
    <comment ref="AS3" authorId="0" shapeId="0" xr:uid="{AFF7ABF7-F839-4172-A003-E542505989D9}">
      <text>
        <r>
          <rPr>
            <sz val="9"/>
            <color indexed="81"/>
            <rFont val="Tahoma"/>
            <family val="2"/>
          </rPr>
          <t>A combination of activity class and work category</t>
        </r>
      </text>
    </comment>
    <comment ref="AU3" authorId="0" shapeId="0" xr:uid="{8C898472-534D-4C38-992A-9F61ADCB76A5}">
      <text>
        <r>
          <rPr>
            <sz val="9"/>
            <color indexed="81"/>
            <rFont val="Tahoma"/>
            <family val="2"/>
          </rPr>
          <t>The Original Cost is an indication of the actual Original Cost for the installation or construction of the Asset/component. It puts the replacement costs in perspective but is not related to the cost of a modern equivalent Asset.</t>
        </r>
      </text>
    </comment>
    <comment ref="AV3" authorId="0" shapeId="0" xr:uid="{C4AEC601-61BD-4C30-AF7B-61140B6ED6D3}">
      <text>
        <r>
          <rPr>
            <sz val="9"/>
            <color indexed="81"/>
            <rFont val="Tahoma"/>
            <family val="2"/>
          </rPr>
          <t>Is the maintenance of this asset at least partly funded by the National Land Transport Programme (NLTP) administered by Waka Kotahi?</t>
        </r>
      </text>
    </comment>
    <comment ref="AW3" authorId="0" shapeId="0" xr:uid="{AC0F2593-5FC5-4AF3-8B5E-0163E3349FF3}">
      <text>
        <r>
          <rPr>
            <sz val="9"/>
            <color indexed="81"/>
            <rFont val="Tahoma"/>
            <family val="2"/>
          </rPr>
          <t>The Condition of an Asset describes its fitness or readiness for use. Typical RAMM Condition values are Excellent, Good, Average, Poor and Very Poor. Assessment Condition Weighting is used to determine the Risk and Consequences of Failure.</t>
        </r>
      </text>
    </comment>
    <comment ref="AY3" authorId="0" shapeId="0" xr:uid="{53704745-D16D-4782-B219-58F19B03EADE}">
      <text>
        <r>
          <rPr>
            <sz val="9"/>
            <color indexed="81"/>
            <rFont val="Tahoma"/>
            <family val="2"/>
          </rPr>
          <t>The date the Condition of the Asset was established is used in Asset Valuation. Asset Condition deteriorates over time. Using deterioration modelling, the dbo.pcurrent() Asset Condition (and value) can be determined based on the Condition Date.</t>
        </r>
      </text>
    </comment>
    <comment ref="AZ3" authorId="0" shapeId="0" xr:uid="{8C8A3656-640F-4F4C-A9BE-A3597742B399}">
      <text>
        <r>
          <rPr>
            <sz val="9"/>
            <color indexed="81"/>
            <rFont val="Tahoma"/>
            <family val="2"/>
          </rPr>
          <t>Notes which are added at the time of Asset and parameter creation or editing can be very useful at a later date. Notes can help if you have forgotten why you did something or if another user needs to understand your reasoning and purpose.</t>
        </r>
      </text>
    </comment>
    <comment ref="BA3" authorId="0" shapeId="0" xr:uid="{FEADB7FC-5D67-4A07-849B-85DC8B10DB78}">
      <text>
        <r>
          <rPr>
            <sz val="9"/>
            <color indexed="81"/>
            <rFont val="Tahoma"/>
            <family val="2"/>
          </rPr>
          <t>Well-known Text (WKT) geometry in NZTM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Roger Hughes</author>
  </authors>
  <commentList>
    <comment ref="A3" authorId="0" shapeId="0" xr:uid="{72165D2D-3B23-4060-8EA6-3C68DC660208}">
      <text>
        <r>
          <rPr>
            <sz val="9"/>
            <color indexed="81"/>
            <rFont val="Tahoma"/>
            <family val="2"/>
          </rPr>
          <t>prompt</t>
        </r>
      </text>
    </comment>
    <comment ref="B3" authorId="0" shapeId="0" xr:uid="{AA8FA9A8-E0D4-4EB8-A30F-BFC1706C56DB}">
      <text>
        <r>
          <rPr>
            <sz val="9"/>
            <color indexed="81"/>
            <rFont val="Tahoma"/>
            <family val="2"/>
          </rPr>
          <t>Every Custom Asset requires a uniqe identifier so that it is distinguishable from all other Assets</t>
        </r>
      </text>
    </comment>
    <comment ref="C3" authorId="0" shapeId="0" xr:uid="{549E55A2-36BD-4FB7-A311-98D6783E05FE}">
      <text>
        <r>
          <rPr>
            <sz val="9"/>
            <color indexed="81"/>
            <rFont val="Tahoma"/>
            <family val="2"/>
          </rPr>
          <t>All standard RAMM items and almost all user-defined items are located on a Road. Most RAMM functions are Road-centric.</t>
        </r>
      </text>
    </comment>
    <comment ref="E3" authorId="0" shapeId="0" xr:uid="{19CA9301-33EE-4726-A9D1-DC23F81E1474}">
      <text>
        <r>
          <rPr>
            <sz val="9"/>
            <color indexed="81"/>
            <rFont val="Tahoma"/>
            <family val="2"/>
          </rPr>
          <t>NZTM2000 Easting</t>
        </r>
      </text>
    </comment>
    <comment ref="F3" authorId="0" shapeId="0" xr:uid="{F6E3505F-5EFE-4679-8E02-A45ACE059E76}">
      <text>
        <r>
          <rPr>
            <sz val="9"/>
            <color indexed="81"/>
            <rFont val="Tahoma"/>
            <family val="2"/>
          </rPr>
          <t>NZTM2000 Northing</t>
        </r>
      </text>
    </comment>
    <comment ref="G3" authorId="0" shapeId="0" xr:uid="{16121CF4-C14C-43D7-98B0-A75AE0092F2A}">
      <text>
        <r>
          <rPr>
            <sz val="9"/>
            <color indexed="81"/>
            <rFont val="Tahoma"/>
            <family val="2"/>
          </rPr>
          <t>Length assets can be located on the RAMM Map by a combination of Road with Start and End displacements. Displacement is the distance along a Road measured from the start of the first Carriageway Section of the Road. It is stated in metres.</t>
        </r>
      </text>
    </comment>
    <comment ref="H3" authorId="0" shapeId="0" xr:uid="{05243127-9238-4AF5-AE6C-20446FBD03E2}">
      <text>
        <r>
          <rPr>
            <sz val="9"/>
            <color indexed="81"/>
            <rFont val="Tahoma"/>
            <family val="2"/>
          </rPr>
          <t>Length assets can be located on the RAMM Map by a combination of Road with Start and End displacements. Displacement is the distance along a Road measured from the start of the first Carriageway Section of the Road. It is stated in metres.</t>
        </r>
      </text>
    </comment>
    <comment ref="I3" authorId="0" shapeId="0" xr:uid="{B6D525C2-2A5D-4FEE-99C3-1A32983E92FA}">
      <text>
        <r>
          <rPr>
            <sz val="9"/>
            <color indexed="81"/>
            <rFont val="Tahoma"/>
            <family val="2"/>
          </rPr>
          <t>An Asset is positioned by defining how far it is offset from the centre line of the carriageway. Offset is always a positive measurement and used in combination with Side to indicate its direction being Centre, Left, Right and Both.</t>
        </r>
      </text>
    </comment>
    <comment ref="J3" authorId="0" shapeId="0" xr:uid="{8D2B58E6-AB7D-462A-8CBA-F1593B684BDC}">
      <text>
        <r>
          <rPr>
            <sz val="9"/>
            <color indexed="81"/>
            <rFont val="Tahoma"/>
            <family val="2"/>
          </rPr>
          <t>Length and Area Assets are positioned by defining how far their Start and End are offset from the centre line of the carriageway. The Start measurement is just called the Offset. The End measurement is called the End Offset.</t>
        </r>
      </text>
    </comment>
    <comment ref="K3" authorId="0" shapeId="0" xr:uid="{A15C0A4D-B740-445F-8585-0B99D81C1774}">
      <text>
        <r>
          <rPr>
            <sz val="9"/>
            <color indexed="81"/>
            <rFont val="Tahoma"/>
            <family val="2"/>
          </rPr>
          <t>L=Left hand side, R=Right hand side, B=Both, C=Centre</t>
        </r>
      </text>
    </comment>
    <comment ref="M3" authorId="0" shapeId="0" xr:uid="{F5746AD0-F12F-40F3-87C8-EF68EFF32B34}">
      <text>
        <r>
          <rPr>
            <sz val="9"/>
            <color indexed="81"/>
            <rFont val="Tahoma"/>
            <family val="2"/>
          </rPr>
          <t>Width is the the measurement of an item from side to side. It is the the lesser of two or the least of three dimensions of an item. It is used in the Area calculation Length * Width + Extra Area.</t>
        </r>
      </text>
    </comment>
    <comment ref="N3" authorId="0" shapeId="0" xr:uid="{5E4EDB90-BD09-4126-BD61-1FA15CE5E9A2}">
      <text>
        <r>
          <rPr>
            <sz val="9"/>
            <color indexed="81"/>
            <rFont val="Tahoma"/>
            <family val="2"/>
          </rPr>
          <t>The height of the wheel stopper.</t>
        </r>
      </text>
    </comment>
    <comment ref="O3" authorId="0" shapeId="0" xr:uid="{6D25321F-03B8-4636-896A-775E6ED096C5}">
      <text>
        <r>
          <rPr>
            <sz val="9"/>
            <color indexed="81"/>
            <rFont val="Tahoma"/>
            <family val="2"/>
          </rPr>
          <t>Length in RAMM is calculated from the difference in the Start and End displacements</t>
        </r>
      </text>
    </comment>
    <comment ref="P3" authorId="0" shapeId="0" xr:uid="{0FC65C92-15EE-4ECB-944F-EF3F96424FA8}">
      <text>
        <r>
          <rPr>
            <sz val="9"/>
            <color indexed="81"/>
            <rFont val="Tahoma"/>
            <family val="2"/>
          </rPr>
          <t>Where the standard Length calculation does not accurately represent the real-world Length of an item, the user can specify the difference in m.</t>
        </r>
      </text>
    </comment>
    <comment ref="Q3" authorId="0" shapeId="0" xr:uid="{DB5215C2-0CE9-40F7-8D85-6C360F458925}">
      <text>
        <r>
          <rPr>
            <sz val="9"/>
            <color indexed="81"/>
            <rFont val="Tahoma"/>
            <family val="2"/>
          </rPr>
          <t>This is an opportunity for a user to clarify why the standard RAMM Length calculation does not accurately show the Length of an item. For instance, a curved item will be longer than a straight one for the same Start and End displacements.</t>
        </r>
      </text>
    </comment>
    <comment ref="S3" authorId="0" shapeId="0" xr:uid="{F8217FE4-AFF4-4F5A-B127-0B395E46F836}">
      <text>
        <r>
          <rPr>
            <sz val="9"/>
            <color indexed="81"/>
            <rFont val="Tahoma"/>
            <family val="2"/>
          </rPr>
          <t>Standard Areas in RAMM are the result of simple calculations of length x width</t>
        </r>
      </text>
    </comment>
    <comment ref="T3" authorId="0" shapeId="0" xr:uid="{E944BABA-2544-43F2-B440-823AD433B8B7}">
      <text>
        <r>
          <rPr>
            <sz val="9"/>
            <color indexed="81"/>
            <rFont val="Tahoma"/>
            <family val="2"/>
          </rPr>
          <t>Where the standard Area calculation does not accurately represent the real-world Area of an item, the user can specify the difference in m2. Both positive and negative values are allowed.</t>
        </r>
      </text>
    </comment>
    <comment ref="U3" authorId="0" shapeId="0" xr:uid="{890435D6-E846-489A-AD1D-895186C24D58}">
      <text>
        <r>
          <rPr>
            <sz val="9"/>
            <color indexed="81"/>
            <rFont val="Tahoma"/>
            <family val="2"/>
          </rPr>
          <t>Where a user has added an Area correction to the standard calculated Area, the two values are summed to give a Total Area.</t>
        </r>
      </text>
    </comment>
    <comment ref="V3" authorId="0" shapeId="0" xr:uid="{3671AED1-E28B-44C2-A5AF-479F2CFBC70A}">
      <text>
        <r>
          <rPr>
            <sz val="9"/>
            <color indexed="81"/>
            <rFont val="Tahoma"/>
            <family val="2"/>
          </rPr>
          <t>The material the wheel stopper is made of.</t>
        </r>
      </text>
    </comment>
    <comment ref="X3" authorId="0" shapeId="0" xr:uid="{8358C1BC-B997-4509-A10D-5686C94F3079}">
      <text>
        <r>
          <rPr>
            <sz val="9"/>
            <color indexed="81"/>
            <rFont val="Tahoma"/>
            <family val="2"/>
          </rPr>
          <t>Installation Date is used with most RAMM Assets but especially for assets such as Street Lights where Installation and Replacement data is critical. Installation Date is also required if there is a manufacturer's warranty for the Asset.</t>
        </r>
      </text>
    </comment>
    <comment ref="Y3" authorId="0" shapeId="0" xr:uid="{AC74F5DD-A0D7-4009-8A00-CF9781503678}">
      <text>
        <r>
          <rPr>
            <sz val="9"/>
            <color indexed="81"/>
            <rFont val="Tahoma"/>
            <family val="2"/>
          </rPr>
          <t>Asset Age in RAMM is calculated by subtracting the Installation Date from today?s date. Asset Age is used in Asset Valuation. Using deterioration modelling, the dbo.pcurrent() Asset Condition (and value) can be determined based on Asset Age.</t>
        </r>
      </text>
    </comment>
    <comment ref="Z3" authorId="0" shapeId="0" xr:uid="{F086614E-4F5D-4A84-ADC8-DFE32CB11D98}">
      <text>
        <r>
          <rPr>
            <sz val="9"/>
            <color indexed="81"/>
            <rFont val="Tahoma"/>
            <family val="2"/>
          </rPr>
          <t>Expected life of asset at the time of design</t>
        </r>
      </text>
    </comment>
    <comment ref="AA3" authorId="0" shapeId="0" xr:uid="{877A2287-C799-4FF0-8611-B9AB5E44B1CD}">
      <text>
        <r>
          <rPr>
            <sz val="9"/>
            <color indexed="81"/>
            <rFont val="Tahoma"/>
            <family val="2"/>
          </rPr>
          <t>Lifecycle Status of the Asset</t>
        </r>
      </text>
    </comment>
    <comment ref="AC3" authorId="0" shapeId="0" xr:uid="{357551E4-7B91-4D05-B23C-592B2DB8CB1D}">
      <text>
        <r>
          <rPr>
            <sz val="9"/>
            <color indexed="81"/>
            <rFont val="Tahoma"/>
            <family val="2"/>
          </rPr>
          <t>Replacement Date specifies the date when an Asset/Component was replaced. They are used for statistical, financial and warranty reporting purposes.</t>
        </r>
      </text>
    </comment>
    <comment ref="AD3" authorId="0" shapeId="0" xr:uid="{2681069B-008F-4B5A-862D-8400F2A9437C}">
      <text>
        <r>
          <rPr>
            <sz val="9"/>
            <color indexed="81"/>
            <rFont val="Tahoma"/>
            <family val="2"/>
          </rPr>
          <t>Replacement Reason codes are for Assets where replacement records are maintained. They specify the reason for replacing an Asset/Component and are user-configurable. They are used for statistical, financial and warranty reporting purposes.</t>
        </r>
      </text>
    </comment>
    <comment ref="AF3" authorId="0" shapeId="0" xr:uid="{EBA25DF1-E072-4A39-9C2D-2943471DD29A}">
      <text>
        <r>
          <rPr>
            <sz val="9"/>
            <color indexed="81"/>
            <rFont val="Tahoma"/>
            <family val="2"/>
          </rPr>
          <t>The entity that owns the asset</t>
        </r>
      </text>
    </comment>
    <comment ref="AH3" authorId="0" shapeId="0" xr:uid="{2C5EF6BD-B4FD-4B65-BAF5-74A68AA7DC24}">
      <text>
        <r>
          <rPr>
            <sz val="9"/>
            <color indexed="81"/>
            <rFont val="Tahoma"/>
            <family val="2"/>
          </rPr>
          <t>The entity that manages the asset, on behalf of the owner</t>
        </r>
      </text>
    </comment>
    <comment ref="AJ3" authorId="0" shapeId="0" xr:uid="{6EB416C3-FEB1-4E96-9A22-B7C3AA084A3B}">
      <text>
        <r>
          <rPr>
            <sz val="9"/>
            <color indexed="81"/>
            <rFont val="Tahoma"/>
            <family val="2"/>
          </rPr>
          <t>What department or group within the road controlling authority owns the asset? E.g. Parks and Recreation, Property, Housing.</t>
        </r>
      </text>
    </comment>
    <comment ref="AL3" authorId="0" shapeId="0" xr:uid="{DD68B41B-DAD7-400C-8CAB-C155420817F9}">
      <text>
        <r>
          <rPr>
            <sz val="9"/>
            <color indexed="81"/>
            <rFont val="Tahoma"/>
            <family val="2"/>
          </rPr>
          <t>A combination of activity class and work category.</t>
        </r>
      </text>
    </comment>
    <comment ref="AN3" authorId="0" shapeId="0" xr:uid="{BAF6F29B-20DF-42C3-80C4-8791BE66A113}">
      <text>
        <r>
          <rPr>
            <sz val="9"/>
            <color indexed="81"/>
            <rFont val="Tahoma"/>
            <family val="2"/>
          </rPr>
          <t>The Original Cost is an indication of the actual Original Cost for the installation or construction of the Asset/component. It puts the replacement costs in perspective but is not related to the cost of a modern equivalent Asset.</t>
        </r>
      </text>
    </comment>
    <comment ref="AO3" authorId="0" shapeId="0" xr:uid="{934E3786-BD1C-418A-A048-8C889DBD0FF8}">
      <text>
        <r>
          <rPr>
            <sz val="9"/>
            <color indexed="81"/>
            <rFont val="Tahoma"/>
            <family val="2"/>
          </rPr>
          <t>Is the maintenance of this asset at least partly funded by the National Land Transport Programme (NLTP) administered by Waka Kotahi?</t>
        </r>
      </text>
    </comment>
    <comment ref="AP3" authorId="0" shapeId="0" xr:uid="{332806C1-4CF9-49BA-8F45-0A87EA16B912}">
      <text>
        <r>
          <rPr>
            <sz val="9"/>
            <color indexed="81"/>
            <rFont val="Tahoma"/>
            <family val="2"/>
          </rPr>
          <t>The Condition of an Asset describes its fitness or readiness for use. Typical RAMM Condition values are Excellent, Good, Average, Poor and Very Poor. Assessment Condition Weighting is used to determine the Risk and Consequences of Failure.</t>
        </r>
      </text>
    </comment>
    <comment ref="AR3" authorId="0" shapeId="0" xr:uid="{E3907E41-4547-424F-A323-830B0E7E8825}">
      <text>
        <r>
          <rPr>
            <sz val="9"/>
            <color indexed="81"/>
            <rFont val="Tahoma"/>
            <family val="2"/>
          </rPr>
          <t>The date the Condition of the Asset was established is used in Asset Valuation. Asset Condition deteriorates over time. Using deterioration modelling, the dbo.pcurrent() Asset Condition (and value) can be determined based on the Condition Date.</t>
        </r>
      </text>
    </comment>
    <comment ref="AS3" authorId="0" shapeId="0" xr:uid="{2F758741-E566-40A5-B73F-600243DDACF0}">
      <text>
        <r>
          <rPr>
            <sz val="9"/>
            <color indexed="81"/>
            <rFont val="Tahoma"/>
            <family val="2"/>
          </rPr>
          <t>Notes which are added at the time of Asset and parameter creation or editing can be very useful at a later date. Notes can help if you have forgotten why you did something or if another user needs to understand your reasoning and purpose.</t>
        </r>
      </text>
    </comment>
    <comment ref="AT3" authorId="0" shapeId="0" xr:uid="{6384D0D4-787F-415E-B6FA-266008B8845F}">
      <text>
        <r>
          <rPr>
            <sz val="9"/>
            <color indexed="81"/>
            <rFont val="Tahoma"/>
            <family val="2"/>
          </rPr>
          <t>NZVD2016 Vertical Position</t>
        </r>
      </text>
    </comment>
    <comment ref="AU3" authorId="0" shapeId="0" xr:uid="{96DD30CB-3F6F-4305-9EE1-5C96445C11A5}">
      <text>
        <r>
          <rPr>
            <sz val="9"/>
            <color indexed="81"/>
            <rFont val="Tahoma"/>
            <family val="2"/>
          </rPr>
          <t>Well-known Text (WKT) geometry in NZTM</t>
        </r>
      </text>
    </comment>
  </commentList>
</comments>
</file>

<file path=xl/sharedStrings.xml><?xml version="1.0" encoding="utf-8"?>
<sst xmlns="http://schemas.openxmlformats.org/spreadsheetml/2006/main" count="8359" uniqueCount="6398">
  <si>
    <t>Asset ID</t>
  </si>
  <si>
    <t>Road</t>
  </si>
  <si>
    <t>Easting</t>
  </si>
  <si>
    <t>Northing</t>
  </si>
  <si>
    <t>Offset</t>
  </si>
  <si>
    <t>Side</t>
  </si>
  <si>
    <t>Height</t>
  </si>
  <si>
    <t>Material</t>
  </si>
  <si>
    <t>Is Removable?</t>
  </si>
  <si>
    <t>Is Lockable?</t>
  </si>
  <si>
    <t>Is Retractable?</t>
  </si>
  <si>
    <t>Install Date</t>
  </si>
  <si>
    <t>Age</t>
  </si>
  <si>
    <t>Asset Design Life</t>
  </si>
  <si>
    <t>Asset Status</t>
  </si>
  <si>
    <t>Removal Date</t>
  </si>
  <si>
    <t>Removal Reason</t>
  </si>
  <si>
    <t>Owned By</t>
  </si>
  <si>
    <t>Managed By</t>
  </si>
  <si>
    <t>Sub-Organisation</t>
  </si>
  <si>
    <t>Work Origin</t>
  </si>
  <si>
    <t>Original Cost</t>
  </si>
  <si>
    <t>NLTP Funded?</t>
  </si>
  <si>
    <t>Condition</t>
  </si>
  <si>
    <t>Condition Date</t>
  </si>
  <si>
    <t>Notes</t>
  </si>
  <si>
    <t>Vertical Position (Z)</t>
  </si>
  <si>
    <t>Well-known Text (WKT) geometry</t>
  </si>
  <si>
    <t>columnName</t>
  </si>
  <si>
    <t>system_id</t>
  </si>
  <si>
    <t>road_id</t>
  </si>
  <si>
    <t>easting</t>
  </si>
  <si>
    <t>northing</t>
  </si>
  <si>
    <t>offset</t>
  </si>
  <si>
    <t>side</t>
  </si>
  <si>
    <t>height</t>
  </si>
  <si>
    <t>bollard_material</t>
  </si>
  <si>
    <t>removable</t>
  </si>
  <si>
    <t>lockable</t>
  </si>
  <si>
    <t>retractable</t>
  </si>
  <si>
    <t>install_date</t>
  </si>
  <si>
    <t>age</t>
  </si>
  <si>
    <t>asset_design_life</t>
  </si>
  <si>
    <t>asset_status</t>
  </si>
  <si>
    <t>replace_date</t>
  </si>
  <si>
    <t>rep_replace_reason</t>
  </si>
  <si>
    <t>owned_by</t>
  </si>
  <si>
    <t>managed_by</t>
  </si>
  <si>
    <t>sub_organisation</t>
  </si>
  <si>
    <t>work_origin</t>
  </si>
  <si>
    <t>original_cost</t>
  </si>
  <si>
    <t>nltp_funded</t>
  </si>
  <si>
    <t>condition</t>
  </si>
  <si>
    <t>condition_date</t>
  </si>
  <si>
    <t>notes</t>
  </si>
  <si>
    <t>z</t>
  </si>
  <si>
    <t>wkt_geom</t>
  </si>
  <si>
    <t>prompt</t>
  </si>
  <si>
    <t>dataType</t>
  </si>
  <si>
    <t>serial(10)</t>
  </si>
  <si>
    <t>integer(6)</t>
  </si>
  <si>
    <t>decimal(12,4)</t>
  </si>
  <si>
    <t>decimal(4,1)</t>
  </si>
  <si>
    <t>char(1)</t>
  </si>
  <si>
    <t>integer(10)</t>
  </si>
  <si>
    <t>boolean</t>
  </si>
  <si>
    <t>date</t>
  </si>
  <si>
    <t>smallint(3)</t>
  </si>
  <si>
    <t>integer</t>
  </si>
  <si>
    <t>char(5)</t>
  </si>
  <si>
    <t>money(12,2)</t>
  </si>
  <si>
    <t>varchar(255)</t>
  </si>
  <si>
    <t>varchar</t>
  </si>
  <si>
    <t>isRequired</t>
  </si>
  <si>
    <t>isCalculated</t>
  </si>
  <si>
    <t>isLookup</t>
  </si>
  <si>
    <t>lookupTable</t>
  </si>
  <si>
    <t>roadnames</t>
  </si>
  <si>
    <t>ud_asset_status</t>
  </si>
  <si>
    <t>ar_replace_reason</t>
  </si>
  <si>
    <t>ud_organisation_owner</t>
  </si>
  <si>
    <t>ud_sub_organisation</t>
  </si>
  <si>
    <t>ud_work_origin</t>
  </si>
  <si>
    <t>suffix</t>
  </si>
  <si>
    <t>m</t>
  </si>
  <si>
    <t>yrs</t>
  </si>
  <si>
    <t>year</t>
  </si>
  <si>
    <t>Start</t>
  </si>
  <si>
    <t>End</t>
  </si>
  <si>
    <t>Position</t>
  </si>
  <si>
    <t>Width</t>
  </si>
  <si>
    <t>Length</t>
  </si>
  <si>
    <t>Adjustment</t>
  </si>
  <si>
    <t>Reason</t>
  </si>
  <si>
    <t>Area</t>
  </si>
  <si>
    <t>Extra Area</t>
  </si>
  <si>
    <t>Total Area</t>
  </si>
  <si>
    <t>Cattle Stop Material</t>
  </si>
  <si>
    <t>Grid Coating System</t>
  </si>
  <si>
    <t>Filled In?</t>
  </si>
  <si>
    <t>Pit Depth</t>
  </si>
  <si>
    <t>start_m</t>
  </si>
  <si>
    <t>end_m</t>
  </si>
  <si>
    <t>position</t>
  </si>
  <si>
    <t>width</t>
  </si>
  <si>
    <t>length_m</t>
  </si>
  <si>
    <t>length_adjust_m</t>
  </si>
  <si>
    <t>len_adjust_rsn</t>
  </si>
  <si>
    <t>area</t>
  </si>
  <si>
    <t>extra_area</t>
  </si>
  <si>
    <t>total_area</t>
  </si>
  <si>
    <t>cattle_stop_material</t>
  </si>
  <si>
    <t>grid_coating_system</t>
  </si>
  <si>
    <t>filled_in</t>
  </si>
  <si>
    <t>pit_depth</t>
  </si>
  <si>
    <t>decimal(5,1)</t>
  </si>
  <si>
    <t>decimal(7,1)</t>
  </si>
  <si>
    <t>integer(5)</t>
  </si>
  <si>
    <t>decimal(8,1)</t>
  </si>
  <si>
    <t>ud_position</t>
  </si>
  <si>
    <t>ud_coating_system</t>
  </si>
  <si>
    <t>m2</t>
  </si>
  <si>
    <t>mm</t>
  </si>
  <si>
    <t>Offset (End)</t>
  </si>
  <si>
    <t>Placement</t>
  </si>
  <si>
    <t>Rail Type</t>
  </si>
  <si>
    <t>Rail Material</t>
  </si>
  <si>
    <t>Post Count</t>
  </si>
  <si>
    <t>Post Material</t>
  </si>
  <si>
    <t>Railing Colour</t>
  </si>
  <si>
    <t>Railing Attachment</t>
  </si>
  <si>
    <t>offset_end</t>
  </si>
  <si>
    <t>placement</t>
  </si>
  <si>
    <t>rail_type</t>
  </si>
  <si>
    <t>rail_material</t>
  </si>
  <si>
    <t>post_count</t>
  </si>
  <si>
    <t>post_material</t>
  </si>
  <si>
    <t>railing_colour</t>
  </si>
  <si>
    <t>railing_attach</t>
  </si>
  <si>
    <t>char(2)</t>
  </si>
  <si>
    <t>ud_placement</t>
  </si>
  <si>
    <t>ud_amds_rail_type</t>
  </si>
  <si>
    <t>Minimum Height</t>
  </si>
  <si>
    <t>Average Height</t>
  </si>
  <si>
    <t>Maximum Height</t>
  </si>
  <si>
    <t>Face Area</t>
  </si>
  <si>
    <t>Wall Type</t>
  </si>
  <si>
    <t>Style</t>
  </si>
  <si>
    <t>Stylised Design?</t>
  </si>
  <si>
    <t>Is Planted?</t>
  </si>
  <si>
    <t>Has Integrated Seat?</t>
  </si>
  <si>
    <t>Structural Inspection</t>
  </si>
  <si>
    <t>min_height</t>
  </si>
  <si>
    <t>average_height</t>
  </si>
  <si>
    <t>max_height</t>
  </si>
  <si>
    <t>face_area</t>
  </si>
  <si>
    <t>wall_type</t>
  </si>
  <si>
    <t>fence_style</t>
  </si>
  <si>
    <t>wall_material</t>
  </si>
  <si>
    <t>stylised_design</t>
  </si>
  <si>
    <t>planted</t>
  </si>
  <si>
    <t>integrated_seat</t>
  </si>
  <si>
    <t>structural_inspection</t>
  </si>
  <si>
    <t>decimal(10,2)</t>
  </si>
  <si>
    <t>ud_wall_type</t>
  </si>
  <si>
    <t>ud_fence_style</t>
  </si>
  <si>
    <t>Replace Date</t>
  </si>
  <si>
    <t>Replace Reason</t>
  </si>
  <si>
    <t>wheel_stop_height</t>
  </si>
  <si>
    <t>material</t>
  </si>
  <si>
    <t>wheel_stop_material</t>
  </si>
  <si>
    <t>lookupKey</t>
  </si>
  <si>
    <t>lookupValue</t>
  </si>
  <si>
    <t>parentKey</t>
  </si>
  <si>
    <t>parentDescription</t>
  </si>
  <si>
    <t>isActive</t>
  </si>
  <si>
    <t>3017</t>
  </si>
  <si>
    <t>2ND STREET</t>
  </si>
  <si>
    <t>3018</t>
  </si>
  <si>
    <t>3RD STREET</t>
  </si>
  <si>
    <t>1954</t>
  </si>
  <si>
    <t>ABBOTTSWOOD LANE</t>
  </si>
  <si>
    <t>2056</t>
  </si>
  <si>
    <t>ABERDARE COURT</t>
  </si>
  <si>
    <t>2976</t>
  </si>
  <si>
    <t>ABOUR LANE</t>
  </si>
  <si>
    <t>1836</t>
  </si>
  <si>
    <t>ACHERON PLACE</t>
  </si>
  <si>
    <t>1315</t>
  </si>
  <si>
    <t>ACHILLES PLACE</t>
  </si>
  <si>
    <t>2393</t>
  </si>
  <si>
    <t>ACHILLES PLACE RESERVE 1 H1</t>
  </si>
  <si>
    <t>2394</t>
  </si>
  <si>
    <t>ACHILLES PLACE RESERVE 2 H1</t>
  </si>
  <si>
    <t>2447</t>
  </si>
  <si>
    <t>ADA PL/FRANKTON LADIES MILE RESERVE ACCESSWAY F1</t>
  </si>
  <si>
    <t>1825</t>
  </si>
  <si>
    <t>ADA PLACE</t>
  </si>
  <si>
    <t>210</t>
  </si>
  <si>
    <t>ADAMSON DRIVE</t>
  </si>
  <si>
    <t>93</t>
  </si>
  <si>
    <t>ADELAIDE STREET</t>
  </si>
  <si>
    <t>1775</t>
  </si>
  <si>
    <t>ADVANCE TERRACE</t>
  </si>
  <si>
    <t>658</t>
  </si>
  <si>
    <t>AEOLUS PLACE</t>
  </si>
  <si>
    <t>2057</t>
  </si>
  <si>
    <t>AFTON LANE</t>
  </si>
  <si>
    <t>2012</t>
  </si>
  <si>
    <t>AIRPORT WAY</t>
  </si>
  <si>
    <t>3640</t>
  </si>
  <si>
    <t>AIRSTRIP LANE</t>
  </si>
  <si>
    <t>2972</t>
  </si>
  <si>
    <t>AITKEN LANE</t>
  </si>
  <si>
    <t>3039</t>
  </si>
  <si>
    <t>AKITU RISE</t>
  </si>
  <si>
    <t>3408</t>
  </si>
  <si>
    <t>ALAN BRADY CRESCENT</t>
  </si>
  <si>
    <t>1860</t>
  </si>
  <si>
    <t>ALAN REIDS ROAD</t>
  </si>
  <si>
    <t>2947</t>
  </si>
  <si>
    <t>ALANDALE PLACE</t>
  </si>
  <si>
    <t>3270</t>
  </si>
  <si>
    <t>ALASKA STREET</t>
  </si>
  <si>
    <t>963</t>
  </si>
  <si>
    <t>ALBERT TOWN BOAT RAMP ACCESS</t>
  </si>
  <si>
    <t>2328</t>
  </si>
  <si>
    <t>ALBERT TOWN CAMP GROUND H1</t>
  </si>
  <si>
    <t>3182</t>
  </si>
  <si>
    <t>ALBERT TOWN OUTLET ROAD</t>
  </si>
  <si>
    <t>2329</t>
  </si>
  <si>
    <t>ALBERT TOWN RECREATION RESERVE H1</t>
  </si>
  <si>
    <t>2155</t>
  </si>
  <si>
    <t>ALBERT TOWN RIVER RESERVE F1</t>
  </si>
  <si>
    <t>1374</t>
  </si>
  <si>
    <t>ALDER AVENUE</t>
  </si>
  <si>
    <t>1862</t>
  </si>
  <si>
    <t>ALEC ROBINS ROAD</t>
  </si>
  <si>
    <t>2486</t>
  </si>
  <si>
    <t>ALEC ROBINS ROAD_ PVT</t>
  </si>
  <si>
    <t>2557</t>
  </si>
  <si>
    <t>ALEX TAYLOR ACCESS</t>
  </si>
  <si>
    <t>1773</t>
  </si>
  <si>
    <t>ALEXANDER PLACE</t>
  </si>
  <si>
    <t>1945</t>
  </si>
  <si>
    <t>ALFRED DUNCAN DRIVE</t>
  </si>
  <si>
    <t>1927</t>
  </si>
  <si>
    <t>ALICE BURN DRIVE</t>
  </si>
  <si>
    <t>3180</t>
  </si>
  <si>
    <t>ALICE BURN DRIVE (PRIVATE)</t>
  </si>
  <si>
    <t>2926</t>
  </si>
  <si>
    <t>ALICE BURN DRIVE EAST</t>
  </si>
  <si>
    <t>901</t>
  </si>
  <si>
    <t>ALISON AVENUE</t>
  </si>
  <si>
    <t>176</t>
  </si>
  <si>
    <t>ALLAN CRESCENT</t>
  </si>
  <si>
    <t>2396</t>
  </si>
  <si>
    <t>ALLENBY PARK CAR PARK 1 H1</t>
  </si>
  <si>
    <t>2397</t>
  </si>
  <si>
    <t>ALLENBY PARK CAR PARK 2 H1</t>
  </si>
  <si>
    <t>2395</t>
  </si>
  <si>
    <t>ALLENBY PARK H1</t>
  </si>
  <si>
    <t>1759</t>
  </si>
  <si>
    <t>ALLENBY PLACE</t>
  </si>
  <si>
    <t>2835</t>
  </si>
  <si>
    <t>ALLENBY PLACE RESERVE</t>
  </si>
  <si>
    <t>2398</t>
  </si>
  <si>
    <t>ALLENBY PLACE RESERVE H1</t>
  </si>
  <si>
    <t>2176</t>
  </si>
  <si>
    <t>ALLUVIAL COURT</t>
  </si>
  <si>
    <t>1910</t>
  </si>
  <si>
    <t>ALPHA CLOSE</t>
  </si>
  <si>
    <t>3045</t>
  </si>
  <si>
    <t>ALPINE AVENUE</t>
  </si>
  <si>
    <t>2558</t>
  </si>
  <si>
    <t>ALPINE LAKES DRIVE</t>
  </si>
  <si>
    <t>1608</t>
  </si>
  <si>
    <t>ALPINE RETREAT ROAD</t>
  </si>
  <si>
    <t>3046</t>
  </si>
  <si>
    <t>ALPS VIEW PLACE</t>
  </si>
  <si>
    <t>3178</t>
  </si>
  <si>
    <t>ALPS VIEW PLACE (WEST)</t>
  </si>
  <si>
    <t>49</t>
  </si>
  <si>
    <t>ALTA PLACE</t>
  </si>
  <si>
    <t>1867</t>
  </si>
  <si>
    <t>AMBER CLOSE</t>
  </si>
  <si>
    <t>2156</t>
  </si>
  <si>
    <t>AMBER CLOSE RESERVE 01</t>
  </si>
  <si>
    <t>3443</t>
  </si>
  <si>
    <t>AMBER CLOSE RESERVE 02</t>
  </si>
  <si>
    <t>2013</t>
  </si>
  <si>
    <t>AMPHION WAY</t>
  </si>
  <si>
    <t>116</t>
  </si>
  <si>
    <t>ANDERSON HEIGHTS</t>
  </si>
  <si>
    <t>2448</t>
  </si>
  <si>
    <t>ANDERSON RD/ACHILLES PL ACCESSWAY F1</t>
  </si>
  <si>
    <t>652</t>
  </si>
  <si>
    <t>ANDERSON ROAD</t>
  </si>
  <si>
    <t>80</t>
  </si>
  <si>
    <t>ANDREWS ROAD</t>
  </si>
  <si>
    <t>1940</t>
  </si>
  <si>
    <t>ANGELO DRIVE</t>
  </si>
  <si>
    <t>219</t>
  </si>
  <si>
    <t>ANGLESEA STREET</t>
  </si>
  <si>
    <t>3691</t>
  </si>
  <si>
    <t>ANNAHS PLACE</t>
  </si>
  <si>
    <t>1896</t>
  </si>
  <si>
    <t>ANNES WAY</t>
  </si>
  <si>
    <t>1800</t>
  </si>
  <si>
    <t>ANRECA LANE</t>
  </si>
  <si>
    <t>1761</t>
  </si>
  <si>
    <t>ANSTED PLACE</t>
  </si>
  <si>
    <t>255</t>
  </si>
  <si>
    <t>ANTRIM STREET</t>
  </si>
  <si>
    <t>1313</t>
  </si>
  <si>
    <t>APOLLO PLACE</t>
  </si>
  <si>
    <t>2567</t>
  </si>
  <si>
    <t>APPIN COURT</t>
  </si>
  <si>
    <t>3628</t>
  </si>
  <si>
    <t>APPLEWOOD PLACE</t>
  </si>
  <si>
    <t>166</t>
  </si>
  <si>
    <t>ARAWATA TERRACE</t>
  </si>
  <si>
    <t>2971</t>
  </si>
  <si>
    <t>ARCADIA LANE</t>
  </si>
  <si>
    <t>2537</t>
  </si>
  <si>
    <t>ARCHIE DOUGLAS DRIVE</t>
  </si>
  <si>
    <t>600</t>
  </si>
  <si>
    <t>ARDMORE STREET</t>
  </si>
  <si>
    <t>3160</t>
  </si>
  <si>
    <t>ARDMORE STREET PARKING</t>
  </si>
  <si>
    <t>3426</t>
  </si>
  <si>
    <t>ARDMORE STREET RESERVE 03</t>
  </si>
  <si>
    <t>2157</t>
  </si>
  <si>
    <t>ARDMORE STREET RESERVE 1 F1</t>
  </si>
  <si>
    <t>2158</t>
  </si>
  <si>
    <t>ARDMORE STREET RESERVE 2 F1</t>
  </si>
  <si>
    <t>2625</t>
  </si>
  <si>
    <t>ARDMORE STREET(UPPER)</t>
  </si>
  <si>
    <t>3161</t>
  </si>
  <si>
    <t>ARDMORE/DUNMORE ACCESSWAY</t>
  </si>
  <si>
    <t>205</t>
  </si>
  <si>
    <t>ARGYLE PLACE</t>
  </si>
  <si>
    <t>308</t>
  </si>
  <si>
    <t>ARGYLE STREET</t>
  </si>
  <si>
    <t>2167</t>
  </si>
  <si>
    <t>ARGYLE STREET RESERVE H1</t>
  </si>
  <si>
    <t>1185</t>
  </si>
  <si>
    <t>ARKLOW STREET</t>
  </si>
  <si>
    <t>3098</t>
  </si>
  <si>
    <t>ARMIDALE CRESCENT</t>
  </si>
  <si>
    <t>2058</t>
  </si>
  <si>
    <t>ARRAN LANE</t>
  </si>
  <si>
    <t>2059</t>
  </si>
  <si>
    <t>ARROW JUNCTION ROAD</t>
  </si>
  <si>
    <t>227</t>
  </si>
  <si>
    <t>ARROW LANE</t>
  </si>
  <si>
    <t>3288</t>
  </si>
  <si>
    <t>ARROW RIVER BRIDGES RIDE 01</t>
  </si>
  <si>
    <t>3287</t>
  </si>
  <si>
    <t>ARROW RIVER BRIDGES RIDE 02</t>
  </si>
  <si>
    <t>3285</t>
  </si>
  <si>
    <t>ARROW RIVER BRIDGES RIDE 03</t>
  </si>
  <si>
    <t>2321</t>
  </si>
  <si>
    <t>ARROW RIVER RESERVE 1 H1</t>
  </si>
  <si>
    <t>2320</t>
  </si>
  <si>
    <t>ARROW RIVER RESERVE 2 H1</t>
  </si>
  <si>
    <t>2159</t>
  </si>
  <si>
    <t>ARROW RIVER RESERVE F1</t>
  </si>
  <si>
    <t>2160</t>
  </si>
  <si>
    <t>ARROWTOWN CEMETERY H1</t>
  </si>
  <si>
    <t>3102</t>
  </si>
  <si>
    <t>ARROWTOWN HOLIDAY PARK</t>
  </si>
  <si>
    <t>3103</t>
  </si>
  <si>
    <t>ARROWTOWN HOLIDAY PARK 02</t>
  </si>
  <si>
    <t>2161</t>
  </si>
  <si>
    <t>ARROWTOWN LIBRARY 1 H1</t>
  </si>
  <si>
    <t>2311</t>
  </si>
  <si>
    <t>ARROWTOWN LIBRARY 2 H1</t>
  </si>
  <si>
    <t>3289</t>
  </si>
  <si>
    <t>ARROWTOWN MILLENNIUM TRACK 01</t>
  </si>
  <si>
    <t>3290</t>
  </si>
  <si>
    <t>ARROWTOWN MILLENNIUM TRACK 02</t>
  </si>
  <si>
    <t>406</t>
  </si>
  <si>
    <t>ARROWTOWN-LAKE HAYES ROAD</t>
  </si>
  <si>
    <t>400</t>
  </si>
  <si>
    <t>ARTHURS POINT ROAD</t>
  </si>
  <si>
    <t>1368</t>
  </si>
  <si>
    <t>ARTHURS TRACK</t>
  </si>
  <si>
    <t>1802</t>
  </si>
  <si>
    <t>ASH AVENUE</t>
  </si>
  <si>
    <t>2597</t>
  </si>
  <si>
    <t>ASHENHURST WAY</t>
  </si>
  <si>
    <t>3012</t>
  </si>
  <si>
    <t>ASHGROVE LANE</t>
  </si>
  <si>
    <t>1345</t>
  </si>
  <si>
    <t>ASPEN GROVE</t>
  </si>
  <si>
    <t>2500</t>
  </si>
  <si>
    <t>ASPEN/RICHARDS PARK ROUNDABOUT</t>
  </si>
  <si>
    <t>1359</t>
  </si>
  <si>
    <t>ASPINALL STREET</t>
  </si>
  <si>
    <t>1306</t>
  </si>
  <si>
    <t>ASPIRING TERRACE</t>
  </si>
  <si>
    <t>3638</t>
  </si>
  <si>
    <t>ASTRAL RISE</t>
  </si>
  <si>
    <t>1311</t>
  </si>
  <si>
    <t>ATHERTON PLACE</t>
  </si>
  <si>
    <t>2656</t>
  </si>
  <si>
    <t>ATHERTON PLACE RECREATION RESERVE F1</t>
  </si>
  <si>
    <t>284</t>
  </si>
  <si>
    <t>ATHOL STREET</t>
  </si>
  <si>
    <t>3695</t>
  </si>
  <si>
    <t>ATKINS / LAKE MCKAY ROUNDABOUT</t>
  </si>
  <si>
    <t>919</t>
  </si>
  <si>
    <t>ATKINS ROAD</t>
  </si>
  <si>
    <t>3509</t>
  </si>
  <si>
    <t>ATLEY / ARTHURS POINT LINK PATH</t>
  </si>
  <si>
    <t>408</t>
  </si>
  <si>
    <t>ATLEY ROAD</t>
  </si>
  <si>
    <t>2591</t>
  </si>
  <si>
    <t>ATLEY ROAD CONNECTION</t>
  </si>
  <si>
    <t>3338</t>
  </si>
  <si>
    <t>ATLEY ROAD PRIVATE 1</t>
  </si>
  <si>
    <t>2649</t>
  </si>
  <si>
    <t>ATLEY ROAD PRIVATE 2</t>
  </si>
  <si>
    <t>3452</t>
  </si>
  <si>
    <t>ATLEY ROAD ROUNDABOUT</t>
  </si>
  <si>
    <t>2449</t>
  </si>
  <si>
    <t>AUBREY RD/EWING PLACE ACCESSWAY</t>
  </si>
  <si>
    <t>620</t>
  </si>
  <si>
    <t>AUBREY ROAD</t>
  </si>
  <si>
    <t>2513</t>
  </si>
  <si>
    <t>AUBREY/GUNN ROUNDABOUT</t>
  </si>
  <si>
    <t>3067</t>
  </si>
  <si>
    <t>AURORA LANE</t>
  </si>
  <si>
    <t>1609</t>
  </si>
  <si>
    <t>AURUM LANE</t>
  </si>
  <si>
    <t>2487</t>
  </si>
  <si>
    <t>AVALANCHE PLACE</t>
  </si>
  <si>
    <t>154</t>
  </si>
  <si>
    <t>AVALON CRESCENT</t>
  </si>
  <si>
    <t>2936</t>
  </si>
  <si>
    <t>AVALON STATION DRIVE</t>
  </si>
  <si>
    <t>3431</t>
  </si>
  <si>
    <t>AWA WAY</t>
  </si>
  <si>
    <t>3140</t>
  </si>
  <si>
    <t>AYR AVENUE</t>
  </si>
  <si>
    <t>2014</t>
  </si>
  <si>
    <t>AYRBURN RIDGE</t>
  </si>
  <si>
    <t>2060</t>
  </si>
  <si>
    <t>BACK SHED ROAD</t>
  </si>
  <si>
    <t>2015</t>
  </si>
  <si>
    <t>BAIRD LANE</t>
  </si>
  <si>
    <t>1610</t>
  </si>
  <si>
    <t>BAKER GROVE</t>
  </si>
  <si>
    <t>3023</t>
  </si>
  <si>
    <t>BALE ROAD</t>
  </si>
  <si>
    <t>935</t>
  </si>
  <si>
    <t>BALLANTYNE ROAD</t>
  </si>
  <si>
    <t>2163</t>
  </si>
  <si>
    <t>BALLANTYNE ROAD RESERVE</t>
  </si>
  <si>
    <t>3560</t>
  </si>
  <si>
    <t>BALLARAT STREET (TEMP) CARPARK</t>
  </si>
  <si>
    <t>2674</t>
  </si>
  <si>
    <t>BALLARAT STREET CARPARK</t>
  </si>
  <si>
    <t>111</t>
  </si>
  <si>
    <t>BALLARAT STREET(EAST)</t>
  </si>
  <si>
    <t>288</t>
  </si>
  <si>
    <t>BALLARAT STREET(WEST)</t>
  </si>
  <si>
    <t>73</t>
  </si>
  <si>
    <t>BALMORAL DRIVE</t>
  </si>
  <si>
    <t>1889</t>
  </si>
  <si>
    <t>BALNEAVES LANE</t>
  </si>
  <si>
    <t>2585</t>
  </si>
  <si>
    <t>BANBURY TERRACE</t>
  </si>
  <si>
    <t>2905</t>
  </si>
  <si>
    <t>BANNISTER STREET</t>
  </si>
  <si>
    <t>2774</t>
  </si>
  <si>
    <t>BARCLAY PLACE</t>
  </si>
  <si>
    <t>3612</t>
  </si>
  <si>
    <t>BARCLAY PLACE TO RESERVE FP</t>
  </si>
  <si>
    <t>2941</t>
  </si>
  <si>
    <t>BARGOUR ROAD</t>
  </si>
  <si>
    <t>3149</t>
  </si>
  <si>
    <t>BARLEY COURT</t>
  </si>
  <si>
    <t>3500</t>
  </si>
  <si>
    <t>BARN HILL DRIVE</t>
  </si>
  <si>
    <t>3020</t>
  </si>
  <si>
    <t>BARN ROAD</t>
  </si>
  <si>
    <t>3698</t>
  </si>
  <si>
    <t>BARTON STREET</t>
  </si>
  <si>
    <t>3384</t>
  </si>
  <si>
    <t>BARTON STREET (PROSPECTIVE)</t>
  </si>
  <si>
    <t>2572</t>
  </si>
  <si>
    <t>BATSFORD LANE</t>
  </si>
  <si>
    <t>3064</t>
  </si>
  <si>
    <t>BATTERY RISE</t>
  </si>
  <si>
    <t>2935</t>
  </si>
  <si>
    <t>BAY RISE</t>
  </si>
  <si>
    <t>638</t>
  </si>
  <si>
    <t>BAY VIEW DRIVE</t>
  </si>
  <si>
    <t>3350</t>
  </si>
  <si>
    <t>BAY VIEW JETTY</t>
  </si>
  <si>
    <t>72</t>
  </si>
  <si>
    <t>BAY VIEW ROAD</t>
  </si>
  <si>
    <t>1612</t>
  </si>
  <si>
    <t>BAYONET PEAK PLACE</t>
  </si>
  <si>
    <t>2418</t>
  </si>
  <si>
    <t>BAYVIEW RESERVE 2 H1</t>
  </si>
  <si>
    <t>2164</t>
  </si>
  <si>
    <t>BAYVIEW RESERVE F1</t>
  </si>
  <si>
    <t>1611</t>
  </si>
  <si>
    <t>BAYWATERS LANE</t>
  </si>
  <si>
    <t>134</t>
  </si>
  <si>
    <t>BEACH STREET</t>
  </si>
  <si>
    <t>621</t>
  </si>
  <si>
    <t>BEACON POINT ROAD</t>
  </si>
  <si>
    <t>3675</t>
  </si>
  <si>
    <t>BEAGLE LANE</t>
  </si>
  <si>
    <t>646</t>
  </si>
  <si>
    <t>BEAUMONT STREET</t>
  </si>
  <si>
    <t>2868</t>
  </si>
  <si>
    <t>BECON POINT ROAD (PARKS SECTION)</t>
  </si>
  <si>
    <t>207</t>
  </si>
  <si>
    <t>BEDFORD STREET</t>
  </si>
  <si>
    <t>2316</t>
  </si>
  <si>
    <t>BEDFORD STREET RECREATION RESERVE H1</t>
  </si>
  <si>
    <t>641</t>
  </si>
  <si>
    <t>BEECH STREET</t>
  </si>
  <si>
    <t>2608</t>
  </si>
  <si>
    <t>BEECHWOOD LANE</t>
  </si>
  <si>
    <t>110</t>
  </si>
  <si>
    <t>BEETHAM STREET</t>
  </si>
  <si>
    <t>100</t>
  </si>
  <si>
    <t>BELFAST TERRACE</t>
  </si>
  <si>
    <t>2360</t>
  </si>
  <si>
    <t>BELFAST TERRACE RESERVE H1</t>
  </si>
  <si>
    <t>1974</t>
  </si>
  <si>
    <t>BELL STREET</t>
  </si>
  <si>
    <t>2882</t>
  </si>
  <si>
    <t>BELLAMORE STREET</t>
  </si>
  <si>
    <t>1613</t>
  </si>
  <si>
    <t>BELLBIRD LANE</t>
  </si>
  <si>
    <t>3635</t>
  </si>
  <si>
    <t>BELLFIELD LANE</t>
  </si>
  <si>
    <t>2392</t>
  </si>
  <si>
    <t>BEN LOMOND RESERVE H1</t>
  </si>
  <si>
    <t>2361</t>
  </si>
  <si>
    <t>BENDEMEER BAY RESERVE H1</t>
  </si>
  <si>
    <t>2016</t>
  </si>
  <si>
    <t>BENDEMEER LANE</t>
  </si>
  <si>
    <t>3538</t>
  </si>
  <si>
    <t>BENFIDDICH LANE</t>
  </si>
  <si>
    <t>305</t>
  </si>
  <si>
    <t>BENMORE PLACE</t>
  </si>
  <si>
    <t>2165</t>
  </si>
  <si>
    <t>BENMORE PLACE RESERVE F1</t>
  </si>
  <si>
    <t>2169</t>
  </si>
  <si>
    <t>BENMORE PLACE RESERVE H1 1</t>
  </si>
  <si>
    <t>2348</t>
  </si>
  <si>
    <t>BENMORE PLACE RESERVE H1 2</t>
  </si>
  <si>
    <t>2349</t>
  </si>
  <si>
    <t>BENMORE PLACE RESERVE H1 3</t>
  </si>
  <si>
    <t>2350</t>
  </si>
  <si>
    <t>BENMORE PLACE RESERVE H1 4</t>
  </si>
  <si>
    <t>2836</t>
  </si>
  <si>
    <t>BENMORE RESERVE 2</t>
  </si>
  <si>
    <t>3331</t>
  </si>
  <si>
    <t>BENNETTS BLUFF BUSPARK</t>
  </si>
  <si>
    <t>3330</t>
  </si>
  <si>
    <t>BENNETTS BLUFF CARPARK</t>
  </si>
  <si>
    <t>3333</t>
  </si>
  <si>
    <t>BENNETTS BLUFF CP PATH</t>
  </si>
  <si>
    <t>3332</t>
  </si>
  <si>
    <t>BENNETTS BLUFF FOOTPATH</t>
  </si>
  <si>
    <t>235</t>
  </si>
  <si>
    <t>BERKSHIRE STREET</t>
  </si>
  <si>
    <t>2514</t>
  </si>
  <si>
    <t>BERKSHIRE/WHILTSHIRE ROUNDABOUT</t>
  </si>
  <si>
    <t>1193</t>
  </si>
  <si>
    <t>BERNARD ROAD</t>
  </si>
  <si>
    <t>3622</t>
  </si>
  <si>
    <t>BERRY FARM DRIVE</t>
  </si>
  <si>
    <t>1978</t>
  </si>
  <si>
    <t>BEVAN PLACE</t>
  </si>
  <si>
    <t>2166</t>
  </si>
  <si>
    <t>BEVAN PLACE RESERVE 1 F1</t>
  </si>
  <si>
    <t>2446</t>
  </si>
  <si>
    <t>BEVAN PLACE RESERVE 2 F1</t>
  </si>
  <si>
    <t>3122</t>
  </si>
  <si>
    <t>BIBLE TERRACE RISE</t>
  </si>
  <si>
    <t>2078</t>
  </si>
  <si>
    <t>BIG VALLEY DRIVE</t>
  </si>
  <si>
    <t>2934</t>
  </si>
  <si>
    <t>BIGGIN HILL ROAD</t>
  </si>
  <si>
    <t>611</t>
  </si>
  <si>
    <t>BILLS WAY</t>
  </si>
  <si>
    <t>1900</t>
  </si>
  <si>
    <t>BIRCH LANE</t>
  </si>
  <si>
    <t>1347</t>
  </si>
  <si>
    <t>BIRCHDALE PLACE</t>
  </si>
  <si>
    <t>2579</t>
  </si>
  <si>
    <t>BIRCHWOOD ROAD</t>
  </si>
  <si>
    <t>1615</t>
  </si>
  <si>
    <t>BIRD PLACE</t>
  </si>
  <si>
    <t>2609</t>
  </si>
  <si>
    <t>BIRDLIP RISE</t>
  </si>
  <si>
    <t>3218</t>
  </si>
  <si>
    <t>BIRDSONG RISE</t>
  </si>
  <si>
    <t>1959</t>
  </si>
  <si>
    <t>BIRLEY RISE</t>
  </si>
  <si>
    <t>41</t>
  </si>
  <si>
    <t>BIRSE STREET</t>
  </si>
  <si>
    <t>2018</t>
  </si>
  <si>
    <t>BLACK PEAK ROAD</t>
  </si>
  <si>
    <t>3135</t>
  </si>
  <si>
    <t>BLACK SPUR LANE</t>
  </si>
  <si>
    <t>3417</t>
  </si>
  <si>
    <t>BLACKBIRD HILL</t>
  </si>
  <si>
    <t>1711</t>
  </si>
  <si>
    <t>BLACKSMITHS LANE</t>
  </si>
  <si>
    <t>2017</t>
  </si>
  <si>
    <t>BLOXHAM LANE</t>
  </si>
  <si>
    <t>3145</t>
  </si>
  <si>
    <t>BLUFF LANE</t>
  </si>
  <si>
    <t>1652</t>
  </si>
  <si>
    <t>BLUFF VIEW TERRACE</t>
  </si>
  <si>
    <t>1768</t>
  </si>
  <si>
    <t>BOB LEE PLACE</t>
  </si>
  <si>
    <t>3347</t>
  </si>
  <si>
    <t>BOBS COVE JETTY</t>
  </si>
  <si>
    <t>3183</t>
  </si>
  <si>
    <t>BOBS COVE TRACK ACCESS</t>
  </si>
  <si>
    <t>806</t>
  </si>
  <si>
    <t>BODKIN STREET</t>
  </si>
  <si>
    <t>2335</t>
  </si>
  <si>
    <t>BODKIN STREET RESERVE H1</t>
  </si>
  <si>
    <t>1305</t>
  </si>
  <si>
    <t>BOLTON LANE</t>
  </si>
  <si>
    <t>3096</t>
  </si>
  <si>
    <t>BONSPIEL ROAD</t>
  </si>
  <si>
    <t>664</t>
  </si>
  <si>
    <t>BOTTING PLACE</t>
  </si>
  <si>
    <t>2651</t>
  </si>
  <si>
    <t>BOTTING PLACE PRIVATE</t>
  </si>
  <si>
    <t>3513</t>
  </si>
  <si>
    <t>BOULDER / CASTERWAY LINKPATH</t>
  </si>
  <si>
    <t>3366</t>
  </si>
  <si>
    <t>BOULDER LANE</t>
  </si>
  <si>
    <t>932</t>
  </si>
  <si>
    <t>BOUNDARY ROAD</t>
  </si>
  <si>
    <t>217</t>
  </si>
  <si>
    <t>BOUNDARY STREET (ARROWTOWN)</t>
  </si>
  <si>
    <t>251</t>
  </si>
  <si>
    <t>BOUNDARY STREET (QUEENSTOWN)</t>
  </si>
  <si>
    <t>2673</t>
  </si>
  <si>
    <t>BOUNDARY STREET CARPARK</t>
  </si>
  <si>
    <t>3281</t>
  </si>
  <si>
    <t>BOUNDARY STREET CARPARK SOUTH</t>
  </si>
  <si>
    <t>3181</t>
  </si>
  <si>
    <t>BOUNDARY STREET WEST</t>
  </si>
  <si>
    <t>3450</t>
  </si>
  <si>
    <t>BOUNDARY STREET WEST TO CARPARK</t>
  </si>
  <si>
    <t>1873</t>
  </si>
  <si>
    <t>BOVETT PLACE</t>
  </si>
  <si>
    <t>250</t>
  </si>
  <si>
    <t>BOWEN STREET</t>
  </si>
  <si>
    <t>453</t>
  </si>
  <si>
    <t>BOYD ROAD</t>
  </si>
  <si>
    <t>454</t>
  </si>
  <si>
    <t>BOYD ROAD TRIANGLE ROAD</t>
  </si>
  <si>
    <t>1617</t>
  </si>
  <si>
    <t>BOYDTOWN WAY</t>
  </si>
  <si>
    <t>54</t>
  </si>
  <si>
    <t>BOYES CRESCENT</t>
  </si>
  <si>
    <t>3325</t>
  </si>
  <si>
    <t>BOYES CRESCENT TO REMARKS PRIMARY</t>
  </si>
  <si>
    <t>186</t>
  </si>
  <si>
    <t>BRACKEN STREET</t>
  </si>
  <si>
    <t>1728</t>
  </si>
  <si>
    <t>BRADBOURNE WAY</t>
  </si>
  <si>
    <t>3136</t>
  </si>
  <si>
    <t>BRADEN PLACE</t>
  </si>
  <si>
    <t>3379</t>
  </si>
  <si>
    <t>BRADSHAW STREET</t>
  </si>
  <si>
    <t>1778</t>
  </si>
  <si>
    <t>BRAMBLE CLOSE</t>
  </si>
  <si>
    <t>3083</t>
  </si>
  <si>
    <t>BRAMPTON LANE</t>
  </si>
  <si>
    <t>1727</t>
  </si>
  <si>
    <t>BRAMSHILL DRIVE</t>
  </si>
  <si>
    <t>1704</t>
  </si>
  <si>
    <t>BRANCH CREEK ROAD</t>
  </si>
  <si>
    <t>2061</t>
  </si>
  <si>
    <t>BRANIGAN COURT</t>
  </si>
  <si>
    <t>2898</t>
  </si>
  <si>
    <t>BREAKER LANE</t>
  </si>
  <si>
    <t>137</t>
  </si>
  <si>
    <t>BRECON ST (UPPER)</t>
  </si>
  <si>
    <t>136</t>
  </si>
  <si>
    <t>BRECON ST(LOWER)</t>
  </si>
  <si>
    <t>2294</t>
  </si>
  <si>
    <t>BRECON STREET CARPARK 1 H1</t>
  </si>
  <si>
    <t>2295</t>
  </si>
  <si>
    <t>BRECON STREET CARPARK 2 H1</t>
  </si>
  <si>
    <t>2296</t>
  </si>
  <si>
    <t>BRECON STREET CARPARK 3 H1</t>
  </si>
  <si>
    <t>2279</t>
  </si>
  <si>
    <t>BRECON STREET RAMP</t>
  </si>
  <si>
    <t>2450</t>
  </si>
  <si>
    <t>BRECON STREET STEPS 1</t>
  </si>
  <si>
    <t>2451</t>
  </si>
  <si>
    <t>BRECON STREET STEPS 2</t>
  </si>
  <si>
    <t>2338</t>
  </si>
  <si>
    <t>BREMNER BAY RECREATION RESERVE H1</t>
  </si>
  <si>
    <t>637</t>
  </si>
  <si>
    <t>BREMNER PARK ROAD</t>
  </si>
  <si>
    <t>2062</t>
  </si>
  <si>
    <t>BRETBY COURT</t>
  </si>
  <si>
    <t>2063</t>
  </si>
  <si>
    <t>BRETT LANE</t>
  </si>
  <si>
    <t>2913</t>
  </si>
  <si>
    <t>BREWSTER CRESCENT</t>
  </si>
  <si>
    <t>2848</t>
  </si>
  <si>
    <t>BRIAN SMITH PARK</t>
  </si>
  <si>
    <t>2236</t>
  </si>
  <si>
    <t>BRIAN SMITH PARK F1</t>
  </si>
  <si>
    <t>1618</t>
  </si>
  <si>
    <t>BRIAR BANK DRIVE</t>
  </si>
  <si>
    <t>3312</t>
  </si>
  <si>
    <t>BRIDESDALE 01</t>
  </si>
  <si>
    <t>3313</t>
  </si>
  <si>
    <t>BRIDESDALE 02</t>
  </si>
  <si>
    <t>3314</t>
  </si>
  <si>
    <t>BRIDESDALE 03</t>
  </si>
  <si>
    <t>3315</t>
  </si>
  <si>
    <t>BRIDESDALE 04</t>
  </si>
  <si>
    <t>3316</t>
  </si>
  <si>
    <t>BRIDESDALE 05</t>
  </si>
  <si>
    <t>1849</t>
  </si>
  <si>
    <t>BRIDESDALE DRIVE</t>
  </si>
  <si>
    <t>3311</t>
  </si>
  <si>
    <t>BRIDESDALE TO TWIN RIVERS</t>
  </si>
  <si>
    <t>178</t>
  </si>
  <si>
    <t>BRIDGE STREET</t>
  </si>
  <si>
    <t>2252</t>
  </si>
  <si>
    <t>BRIDGEMAN GREEN F1</t>
  </si>
  <si>
    <t>1763</t>
  </si>
  <si>
    <t>BRIDGEWATER TERRACE</t>
  </si>
  <si>
    <t>1953</t>
  </si>
  <si>
    <t>BRIDGEWELL LANE</t>
  </si>
  <si>
    <t>2538</t>
  </si>
  <si>
    <t>BRIDLE PATH LANE</t>
  </si>
  <si>
    <t>95</t>
  </si>
  <si>
    <t>BRISBANE STREET</t>
  </si>
  <si>
    <t>2221</t>
  </si>
  <si>
    <t>BRISBANE STREET RESERVE F1</t>
  </si>
  <si>
    <t>163</t>
  </si>
  <si>
    <t>BROADVIEW RISE</t>
  </si>
  <si>
    <t>2569</t>
  </si>
  <si>
    <t>BROCKWORTH LANE</t>
  </si>
  <si>
    <t>3014</t>
  </si>
  <si>
    <t>BRODIE AVENUE</t>
  </si>
  <si>
    <t>2781</t>
  </si>
  <si>
    <t>BROOKES ROAD</t>
  </si>
  <si>
    <t>3694</t>
  </si>
  <si>
    <t>BROOKES ROAD (PAPER ROAD)</t>
  </si>
  <si>
    <t>3494</t>
  </si>
  <si>
    <t>BROW PEAK LANE</t>
  </si>
  <si>
    <t>1380</t>
  </si>
  <si>
    <t>BROWNSTON STREET (EAST)</t>
  </si>
  <si>
    <t>674</t>
  </si>
  <si>
    <t>BROWNSTON STREET (WEST)</t>
  </si>
  <si>
    <t>2253</t>
  </si>
  <si>
    <t>BROWNSTON STREET CARPARK 1 F1</t>
  </si>
  <si>
    <t>2254</t>
  </si>
  <si>
    <t>BROWNSTON STREET CARPARK 2 F1</t>
  </si>
  <si>
    <t>145</t>
  </si>
  <si>
    <t>BRUNSWICK STREET</t>
  </si>
  <si>
    <t>2064</t>
  </si>
  <si>
    <t>BUCHANAN RISE</t>
  </si>
  <si>
    <t>3239</t>
  </si>
  <si>
    <t>BUCHANAN RISE PAPER ROAD</t>
  </si>
  <si>
    <t>3237</t>
  </si>
  <si>
    <t>BUCHANAN RISE PRIVATE</t>
  </si>
  <si>
    <t>2313</t>
  </si>
  <si>
    <t>BUCKINGHAM STREET COTTAGE RESERVE 1 H1</t>
  </si>
  <si>
    <t>2314</t>
  </si>
  <si>
    <t>BUCKINGHAM STREET COTTAGE RESERVE 2 H1</t>
  </si>
  <si>
    <t>233</t>
  </si>
  <si>
    <t>BUCKINGHAM STREET(EAST)</t>
  </si>
  <si>
    <t>268</t>
  </si>
  <si>
    <t>BUCKINGHAM STREET(WEST)</t>
  </si>
  <si>
    <t>3123</t>
  </si>
  <si>
    <t>BUCKLER BURN STREET</t>
  </si>
  <si>
    <t>2564</t>
  </si>
  <si>
    <t>BUCKLER COURT</t>
  </si>
  <si>
    <t>2488</t>
  </si>
  <si>
    <t>BULL RIDGE</t>
  </si>
  <si>
    <t>2897</t>
  </si>
  <si>
    <t>BULLENDALE DRIVE</t>
  </si>
  <si>
    <t>3614</t>
  </si>
  <si>
    <t>BULLENDALE FP 01</t>
  </si>
  <si>
    <t>2260</t>
  </si>
  <si>
    <t>BULLOCK CREEK F1</t>
  </si>
  <si>
    <t>2624</t>
  </si>
  <si>
    <t>BULLOCK CREEK LANE</t>
  </si>
  <si>
    <t>2261</t>
  </si>
  <si>
    <t>BULLOCK CREEK RESERVE 1 F1</t>
  </si>
  <si>
    <t>2262</t>
  </si>
  <si>
    <t>BULLOCK CREEK RESERVE 2 F1</t>
  </si>
  <si>
    <t>2263</t>
  </si>
  <si>
    <t>BULLOCK CREEK RESERVE 3 F1</t>
  </si>
  <si>
    <t>3624</t>
  </si>
  <si>
    <t>BURBANK ROAD</t>
  </si>
  <si>
    <t>3629</t>
  </si>
  <si>
    <t>BURBANK ROAD (PROSPECTIVE)</t>
  </si>
  <si>
    <t>3699</t>
  </si>
  <si>
    <t>BURDON LOOP</t>
  </si>
  <si>
    <t>3377</t>
  </si>
  <si>
    <t>BURDON LOOP (PROSPECTIVE)</t>
  </si>
  <si>
    <t>2318</t>
  </si>
  <si>
    <t>BUSH CREEK RECREATION RESERVE CARPARK H1</t>
  </si>
  <si>
    <t>2319</t>
  </si>
  <si>
    <t>BUSH CREEK RECREATION RESERVE H1</t>
  </si>
  <si>
    <t>443</t>
  </si>
  <si>
    <t>BUSH CREEK ROAD</t>
  </si>
  <si>
    <t>212</t>
  </si>
  <si>
    <t>BUTE STREET</t>
  </si>
  <si>
    <t>206</t>
  </si>
  <si>
    <t>BUTEL AVENUE</t>
  </si>
  <si>
    <t>407</t>
  </si>
  <si>
    <t>BUTEL ROAD</t>
  </si>
  <si>
    <t>1619</t>
  </si>
  <si>
    <t>BUTEMENT STREET</t>
  </si>
  <si>
    <t>2687</t>
  </si>
  <si>
    <t>BUTLER GREEN</t>
  </si>
  <si>
    <t>2764</t>
  </si>
  <si>
    <t>BUTLER LANE</t>
  </si>
  <si>
    <t>918</t>
  </si>
  <si>
    <t>BUTTERFIELD ROAD</t>
  </si>
  <si>
    <t>3205</t>
  </si>
  <si>
    <t>BYRE LANE</t>
  </si>
  <si>
    <t>3010</t>
  </si>
  <si>
    <t>CABLE LANE</t>
  </si>
  <si>
    <t>229</t>
  </si>
  <si>
    <t>CAERNARVON STREET</t>
  </si>
  <si>
    <t>3564</t>
  </si>
  <si>
    <t>CAIRNMUIR / MALVERN FP</t>
  </si>
  <si>
    <t>3093</t>
  </si>
  <si>
    <t>CAIRNMUIR STREET</t>
  </si>
  <si>
    <t>2065</t>
  </si>
  <si>
    <t>CAITHNESS COURT</t>
  </si>
  <si>
    <t>2019</t>
  </si>
  <si>
    <t>CALDWELL LANE</t>
  </si>
  <si>
    <t>3134</t>
  </si>
  <si>
    <t>CALTEX ACCESS</t>
  </si>
  <si>
    <t>3100</t>
  </si>
  <si>
    <t>CAMBRIAN STREET</t>
  </si>
  <si>
    <t>1050</t>
  </si>
  <si>
    <t>CAMBRIDGE STREET</t>
  </si>
  <si>
    <t>3542</t>
  </si>
  <si>
    <t>CAMBRIDGE STREET (PAPER ROAD)</t>
  </si>
  <si>
    <t>3541</t>
  </si>
  <si>
    <t>CAMBRIDGE STREET (SOUTH)</t>
  </si>
  <si>
    <t>2668</t>
  </si>
  <si>
    <t>CAMERON FLAT PAPER ROAD</t>
  </si>
  <si>
    <t>772</t>
  </si>
  <si>
    <t>CAMERON FLAT ROAD</t>
  </si>
  <si>
    <t>161</t>
  </si>
  <si>
    <t>CAMERON PLACE</t>
  </si>
  <si>
    <t>2243</t>
  </si>
  <si>
    <t>CAMERON PLACE RESERVE F1</t>
  </si>
  <si>
    <t>910</t>
  </si>
  <si>
    <t>CAMP HILL ROAD</t>
  </si>
  <si>
    <t>271</t>
  </si>
  <si>
    <t>CAMP LANE</t>
  </si>
  <si>
    <t>130</t>
  </si>
  <si>
    <t>CAMP STREET(EAST)</t>
  </si>
  <si>
    <t>279</t>
  </si>
  <si>
    <t>CAMP STREET(WEST)</t>
  </si>
  <si>
    <t>2504</t>
  </si>
  <si>
    <t>CAMP/CHURCH ROUNDABOUT</t>
  </si>
  <si>
    <t>2645</t>
  </si>
  <si>
    <t>CAMPBELL LANE</t>
  </si>
  <si>
    <t>3002</t>
  </si>
  <si>
    <t>CAMPBELL ROAD</t>
  </si>
  <si>
    <t>2586</t>
  </si>
  <si>
    <t>CAMPDEN COURT</t>
  </si>
  <si>
    <t>1620</t>
  </si>
  <si>
    <t>CANTIRE STREET</t>
  </si>
  <si>
    <t>800</t>
  </si>
  <si>
    <t>CAPELL AVENUE</t>
  </si>
  <si>
    <t>158</t>
  </si>
  <si>
    <t>CAPLES PLACE</t>
  </si>
  <si>
    <t>222</t>
  </si>
  <si>
    <t>CARDIGAN STREET</t>
  </si>
  <si>
    <t>2688</t>
  </si>
  <si>
    <t>CARDRONA CEMETERY</t>
  </si>
  <si>
    <t>2689</t>
  </si>
  <si>
    <t>CARDRONA HALL</t>
  </si>
  <si>
    <t>3175</t>
  </si>
  <si>
    <t>CARDRONA SKIFIELD ROAD</t>
  </si>
  <si>
    <t>1301</t>
  </si>
  <si>
    <t>CARDRONA VALLEY ROAD</t>
  </si>
  <si>
    <t>1705</t>
  </si>
  <si>
    <t>CARLIN CREEK DRIVE</t>
  </si>
  <si>
    <t>1181</t>
  </si>
  <si>
    <t>CARLOW STREET</t>
  </si>
  <si>
    <t>2850</t>
  </si>
  <si>
    <t>CARPARK1</t>
  </si>
  <si>
    <t>3405</t>
  </si>
  <si>
    <t>CARRICK LANE</t>
  </si>
  <si>
    <t>3373</t>
  </si>
  <si>
    <t>CARRICKMORE CRESCENT</t>
  </si>
  <si>
    <t>3679</t>
  </si>
  <si>
    <t>CARRICKMORE CRESCENT (PROSPECTIVE)</t>
  </si>
  <si>
    <t>3680</t>
  </si>
  <si>
    <t>CARRICKMORE TO NULL FP</t>
  </si>
  <si>
    <t>1925</t>
  </si>
  <si>
    <t>CASCADE DRIVE</t>
  </si>
  <si>
    <t>1839</t>
  </si>
  <si>
    <t>CASTALIA DRIVE</t>
  </si>
  <si>
    <t>3304</t>
  </si>
  <si>
    <t>CASTALIA DRIVE RESERVE 01</t>
  </si>
  <si>
    <t>2208</t>
  </si>
  <si>
    <t>CASTALIA DRIVE RESERVE 02</t>
  </si>
  <si>
    <t>3512</t>
  </si>
  <si>
    <t>CASTERWAY / BOULDER LINKPATH</t>
  </si>
  <si>
    <t>3365</t>
  </si>
  <si>
    <t>CASTERWAY CRESCENT</t>
  </si>
  <si>
    <t>3380</t>
  </si>
  <si>
    <t>CATON STREET</t>
  </si>
  <si>
    <t>1621</t>
  </si>
  <si>
    <t>CECIL PEAK HOMESTEAD ROAD</t>
  </si>
  <si>
    <t>2556</t>
  </si>
  <si>
    <t>CECIL ROAD</t>
  </si>
  <si>
    <t>2903</t>
  </si>
  <si>
    <t>CECIL ROAD RESERVE WALKWAY</t>
  </si>
  <si>
    <t>64</t>
  </si>
  <si>
    <t>CEDAR DRIVE</t>
  </si>
  <si>
    <t>2857</t>
  </si>
  <si>
    <t>CEMETERY ACCESS ROAD</t>
  </si>
  <si>
    <t>3185</t>
  </si>
  <si>
    <t>CEMETERY RD (SKIPPERS)</t>
  </si>
  <si>
    <t>909</t>
  </si>
  <si>
    <t>CEMETERY ROAD (HAWEA)</t>
  </si>
  <si>
    <t>141</t>
  </si>
  <si>
    <t>CEMETERY ROAD (QUEENSTOWN)</t>
  </si>
  <si>
    <t>208</t>
  </si>
  <si>
    <t>CENTENNIAL AVENUE</t>
  </si>
  <si>
    <t>2892</t>
  </si>
  <si>
    <t>CENTENNIAL AVENUE ACCESSWAY</t>
  </si>
  <si>
    <t>3066</t>
  </si>
  <si>
    <t>CENTRAL PARK AVENUE</t>
  </si>
  <si>
    <t>2980</t>
  </si>
  <si>
    <t>CENTRAL STREET</t>
  </si>
  <si>
    <t>2130</t>
  </si>
  <si>
    <t>CENTRE CRESCENT</t>
  </si>
  <si>
    <t>3369</t>
  </si>
  <si>
    <t>CENTURION COURT</t>
  </si>
  <si>
    <t>2765</t>
  </si>
  <si>
    <t>CHADLINGTON WAY</t>
  </si>
  <si>
    <t>2117</t>
  </si>
  <si>
    <t>CHALMERS CLOSE</t>
  </si>
  <si>
    <t>189</t>
  </si>
  <si>
    <t>CHALMERS PLACE</t>
  </si>
  <si>
    <t>609</t>
  </si>
  <si>
    <t>CHALMERS STREET</t>
  </si>
  <si>
    <t>2067</t>
  </si>
  <si>
    <t>CHANDLER LANE</t>
  </si>
  <si>
    <t>3238</t>
  </si>
  <si>
    <t>CHANDLER LANE PRIVATE</t>
  </si>
  <si>
    <t>3114</t>
  </si>
  <si>
    <t>CHAPMAN ROAD</t>
  </si>
  <si>
    <t>508</t>
  </si>
  <si>
    <t>CHARD ROAD</t>
  </si>
  <si>
    <t>1798</t>
  </si>
  <si>
    <t>CHARLES COURT</t>
  </si>
  <si>
    <t>2188</t>
  </si>
  <si>
    <t>CHARLES COURT RESERVE F1</t>
  </si>
  <si>
    <t>1858</t>
  </si>
  <si>
    <t>CHARTRES LANE</t>
  </si>
  <si>
    <t>2630</t>
  </si>
  <si>
    <t>CHELTENHAM ROAD</t>
  </si>
  <si>
    <t>2559</t>
  </si>
  <si>
    <t>CHERRY BLOSSOM AVENUE</t>
  </si>
  <si>
    <t>631</t>
  </si>
  <si>
    <t>CHERRY COURT</t>
  </si>
  <si>
    <t>632</t>
  </si>
  <si>
    <t>CHERRY COURT(LEFT)</t>
  </si>
  <si>
    <t>633</t>
  </si>
  <si>
    <t>CHERRY COURT(RIGHT)</t>
  </si>
  <si>
    <t>2766</t>
  </si>
  <si>
    <t>CHERWELL LANE</t>
  </si>
  <si>
    <t>1375</t>
  </si>
  <si>
    <t>CHESTNUT CIRCLE</t>
  </si>
  <si>
    <t>3256</t>
  </si>
  <si>
    <t>CHEVIOT STREET</t>
  </si>
  <si>
    <t>2965</t>
  </si>
  <si>
    <t>CHIEF REKO ROAD</t>
  </si>
  <si>
    <t>2068</t>
  </si>
  <si>
    <t>CHIMNEY LANE</t>
  </si>
  <si>
    <t>974</t>
  </si>
  <si>
    <t>CHURCH ROAD</t>
  </si>
  <si>
    <t>133</t>
  </si>
  <si>
    <t>CHURCH STREET</t>
  </si>
  <si>
    <t>1010</t>
  </si>
  <si>
    <t>CHURCHILL STREET</t>
  </si>
  <si>
    <t>2280</t>
  </si>
  <si>
    <t>CIVIC OFFICES F1</t>
  </si>
  <si>
    <t>1961</t>
  </si>
  <si>
    <t>CLAN MAC ROAD</t>
  </si>
  <si>
    <t>1990</t>
  </si>
  <si>
    <t>CLEARVIEW STREET</t>
  </si>
  <si>
    <t>2977</t>
  </si>
  <si>
    <t>CLELAND CLOSE</t>
  </si>
  <si>
    <t>644</t>
  </si>
  <si>
    <t>CLEMATIS COURT</t>
  </si>
  <si>
    <t>1732</t>
  </si>
  <si>
    <t>CLIFF WILSON STREET</t>
  </si>
  <si>
    <t>1736</t>
  </si>
  <si>
    <t>CLOSEBURN ROAD</t>
  </si>
  <si>
    <t>2884</t>
  </si>
  <si>
    <t>CLOVER LANE</t>
  </si>
  <si>
    <t>2873</t>
  </si>
  <si>
    <t>CLUDEN CRESCENT</t>
  </si>
  <si>
    <t>2330</t>
  </si>
  <si>
    <t>CLUTHA OUTLET RESERVE H1</t>
  </si>
  <si>
    <t>2131</t>
  </si>
  <si>
    <t>CLUTHA PLACE</t>
  </si>
  <si>
    <t>2452</t>
  </si>
  <si>
    <t>CLUTHA PLACE ACCESSWAY F1</t>
  </si>
  <si>
    <t>1883</t>
  </si>
  <si>
    <t>CLYDESDALE COURT</t>
  </si>
  <si>
    <t>510</t>
  </si>
  <si>
    <t>COAL PIT ROAD</t>
  </si>
  <si>
    <t>1841</t>
  </si>
  <si>
    <t>COBURN PLACE</t>
  </si>
  <si>
    <t>3598</t>
  </si>
  <si>
    <t>COCHRANE CLOSE</t>
  </si>
  <si>
    <t>1938</t>
  </si>
  <si>
    <t>COCKERELL LANE</t>
  </si>
  <si>
    <t>1952</t>
  </si>
  <si>
    <t>COLESHILL LANE</t>
  </si>
  <si>
    <t>310</t>
  </si>
  <si>
    <t>COLL STREET(EAST)</t>
  </si>
  <si>
    <t>1717</t>
  </si>
  <si>
    <t>COLL STREET(WEST)</t>
  </si>
  <si>
    <t>3260</t>
  </si>
  <si>
    <t>COLLIE ROAD</t>
  </si>
  <si>
    <t>626</t>
  </si>
  <si>
    <t>COLLINS STREET</t>
  </si>
  <si>
    <t>3321</t>
  </si>
  <si>
    <t>COMMON LANE 01</t>
  </si>
  <si>
    <t>3322</t>
  </si>
  <si>
    <t>COMMON LANE 02</t>
  </si>
  <si>
    <t>3323</t>
  </si>
  <si>
    <t>COMMON LANE 03</t>
  </si>
  <si>
    <t>3324</t>
  </si>
  <si>
    <t>COMMON LANE 04</t>
  </si>
  <si>
    <t>3298</t>
  </si>
  <si>
    <t>COMMUTER TRAIL 01</t>
  </si>
  <si>
    <t>3299</t>
  </si>
  <si>
    <t>COMMUTER TRAIL 02</t>
  </si>
  <si>
    <t>3300</t>
  </si>
  <si>
    <t>COMMUTER TRAIL 03</t>
  </si>
  <si>
    <t>3301</t>
  </si>
  <si>
    <t>COMMUTER TRAIL 04</t>
  </si>
  <si>
    <t>3302</t>
  </si>
  <si>
    <t>COMMUTER TRAIL 05</t>
  </si>
  <si>
    <t>3303</t>
  </si>
  <si>
    <t>COMMUTER TRAIL 06</t>
  </si>
  <si>
    <t>2199</t>
  </si>
  <si>
    <t>CONE PEAK CLOSE</t>
  </si>
  <si>
    <t>3631</t>
  </si>
  <si>
    <t>CONEBURN PLACE</t>
  </si>
  <si>
    <t>1899</t>
  </si>
  <si>
    <t>CONIFER LANE</t>
  </si>
  <si>
    <t>1811</t>
  </si>
  <si>
    <t>CONNELL TERRACE</t>
  </si>
  <si>
    <t>671</t>
  </si>
  <si>
    <t>CONNOR STREET</t>
  </si>
  <si>
    <t>3011</t>
  </si>
  <si>
    <t>CONS TRACK</t>
  </si>
  <si>
    <t>2927</t>
  </si>
  <si>
    <t>COOPER CRESCENT</t>
  </si>
  <si>
    <t>3042</t>
  </si>
  <si>
    <t>COOPWORTH ROAD</t>
  </si>
  <si>
    <t>3059</t>
  </si>
  <si>
    <t>COOPWORTH ROAD A</t>
  </si>
  <si>
    <t>3060</t>
  </si>
  <si>
    <t>COOPWORTH ROAD B</t>
  </si>
  <si>
    <t>1378</t>
  </si>
  <si>
    <t>COPPER BEECH AVENUE(NORTH)</t>
  </si>
  <si>
    <t>1337</t>
  </si>
  <si>
    <t>COPPER BEECH AVEUNE(SOUTH)</t>
  </si>
  <si>
    <t>3641</t>
  </si>
  <si>
    <t>CORNER PEAK LANE</t>
  </si>
  <si>
    <t>200</t>
  </si>
  <si>
    <t>CORNWALL STREET (ARROWTOWN)</t>
  </si>
  <si>
    <t>1007</t>
  </si>
  <si>
    <t>CORNWALL STREET(KINGSTON)</t>
  </si>
  <si>
    <t>1909</t>
  </si>
  <si>
    <t>COROMANDEL STREET</t>
  </si>
  <si>
    <t>109</t>
  </si>
  <si>
    <t>CORONATION DRIVE</t>
  </si>
  <si>
    <t>3339</t>
  </si>
  <si>
    <t>CORONET PEAK CHAIN BAY 1</t>
  </si>
  <si>
    <t>503</t>
  </si>
  <si>
    <t>CORONET PEAK ROAD</t>
  </si>
  <si>
    <t>519</t>
  </si>
  <si>
    <t>CORONET PEAK STATION ROAD</t>
  </si>
  <si>
    <t>1320</t>
  </si>
  <si>
    <t>CORONET VIEW ROAD</t>
  </si>
  <si>
    <t>3040</t>
  </si>
  <si>
    <t>CORRIEDALE ROAD</t>
  </si>
  <si>
    <t>1622</t>
  </si>
  <si>
    <t>CORSICAN DRIVE</t>
  </si>
  <si>
    <t>2973</t>
  </si>
  <si>
    <t>COSMOS LANE</t>
  </si>
  <si>
    <t>2583</t>
  </si>
  <si>
    <t>COTSWOLD COURT</t>
  </si>
  <si>
    <t>3164</t>
  </si>
  <si>
    <t>COTTAGE LANE</t>
  </si>
  <si>
    <t>2691</t>
  </si>
  <si>
    <t>COTTER AVE RESERVE</t>
  </si>
  <si>
    <t>198</t>
  </si>
  <si>
    <t>COTTER AVENUE</t>
  </si>
  <si>
    <t>2245</t>
  </si>
  <si>
    <t>COTTER AVENUE ADVANCE TERRACE WALKWAY F1</t>
  </si>
  <si>
    <t>2247</t>
  </si>
  <si>
    <t>COTTER AVENUE RESERVE F1</t>
  </si>
  <si>
    <t>3090</t>
  </si>
  <si>
    <t>COTTESBROOK STREET</t>
  </si>
  <si>
    <t>3062</t>
  </si>
  <si>
    <t>COTTONWOOD LANE</t>
  </si>
  <si>
    <t>2940</t>
  </si>
  <si>
    <t>COURTHILL LANE</t>
  </si>
  <si>
    <t>1623</t>
  </si>
  <si>
    <t>COVE LANE</t>
  </si>
  <si>
    <t>2600</t>
  </si>
  <si>
    <t>COVENTRY CRESCENT</t>
  </si>
  <si>
    <t>285</t>
  </si>
  <si>
    <t>COW LANE</t>
  </si>
  <si>
    <t>3197</t>
  </si>
  <si>
    <t>CRAB APPLE LANE</t>
  </si>
  <si>
    <t>1850</t>
  </si>
  <si>
    <t>CRAWFORD PLACE</t>
  </si>
  <si>
    <t>57</t>
  </si>
  <si>
    <t>CRESTA LANE</t>
  </si>
  <si>
    <t>1846</t>
  </si>
  <si>
    <t>CRICHTON LANE</t>
  </si>
  <si>
    <t>1928</t>
  </si>
  <si>
    <t>CRIFFEL PLACE</t>
  </si>
  <si>
    <t>214</t>
  </si>
  <si>
    <t>CRITERION STREET</t>
  </si>
  <si>
    <t>3021</t>
  </si>
  <si>
    <t>CROP STREET</t>
  </si>
  <si>
    <t>3367</t>
  </si>
  <si>
    <t>CROSSFALL LANE</t>
  </si>
  <si>
    <t>3268</t>
  </si>
  <si>
    <t>CROSSHILL ROAD</t>
  </si>
  <si>
    <t>3336</t>
  </si>
  <si>
    <t>CROWN RANGE LOOKOUT</t>
  </si>
  <si>
    <t>1300</t>
  </si>
  <si>
    <t>CROWN RANGE ROAD</t>
  </si>
  <si>
    <t>3337</t>
  </si>
  <si>
    <t>CROWN RANGE SUMMIT CARPARK</t>
  </si>
  <si>
    <t>2115</t>
  </si>
  <si>
    <t>CROWS NEST ROAD</t>
  </si>
  <si>
    <t>1844</t>
  </si>
  <si>
    <t>CRYSTAL LANE</t>
  </si>
  <si>
    <t>2989</t>
  </si>
  <si>
    <t>CUMBERLAND ROAD</t>
  </si>
  <si>
    <t>2489</t>
  </si>
  <si>
    <t>CUNNINGHAMS DRIVE</t>
  </si>
  <si>
    <t>1815</t>
  </si>
  <si>
    <t>CURTIS ROAD</t>
  </si>
  <si>
    <t>3368</t>
  </si>
  <si>
    <t>CURVEY COURT</t>
  </si>
  <si>
    <t>65</t>
  </si>
  <si>
    <t>CYPRESS COURT</t>
  </si>
  <si>
    <t>1190</t>
  </si>
  <si>
    <t>DALE STREET</t>
  </si>
  <si>
    <t>420</t>
  </si>
  <si>
    <t>DALEFIELD ROAD</t>
  </si>
  <si>
    <t>2020</t>
  </si>
  <si>
    <t>DALESMAN LANE</t>
  </si>
  <si>
    <t>2550</t>
  </si>
  <si>
    <t>DALGLEISH LANE</t>
  </si>
  <si>
    <t>2659</t>
  </si>
  <si>
    <t>DAMPER BAY LAKESIDE REC RESERVE F2</t>
  </si>
  <si>
    <t>2902</t>
  </si>
  <si>
    <t>DANDYS LANE</t>
  </si>
  <si>
    <t>2133</t>
  </si>
  <si>
    <t>DANIELS TERRACE</t>
  </si>
  <si>
    <t>160</t>
  </si>
  <si>
    <t>DART PLACE</t>
  </si>
  <si>
    <t>1379</t>
  </si>
  <si>
    <t>DAVEYS PLACE</t>
  </si>
  <si>
    <t>1797</t>
  </si>
  <si>
    <t>DE LA MARE PLACE</t>
  </si>
  <si>
    <t>3278</t>
  </si>
  <si>
    <t>DE LA MARE PLACE (PRIVATE)</t>
  </si>
  <si>
    <t>3209</t>
  </si>
  <si>
    <t>DE LA PERELLE LANE</t>
  </si>
  <si>
    <t>2453</t>
  </si>
  <si>
    <t>DE LA PERELLE PARK ACCESSWAY F1</t>
  </si>
  <si>
    <t>2937</t>
  </si>
  <si>
    <t>DEANS DRIVE</t>
  </si>
  <si>
    <t>2917</t>
  </si>
  <si>
    <t>DEERING STREET</t>
  </si>
  <si>
    <t>232</t>
  </si>
  <si>
    <t>DENBIGH STREET</t>
  </si>
  <si>
    <t>1782</t>
  </si>
  <si>
    <t>DENNISON WAY</t>
  </si>
  <si>
    <t>2282</t>
  </si>
  <si>
    <t>DENNISON WEIR RESERVE F1</t>
  </si>
  <si>
    <t>912</t>
  </si>
  <si>
    <t>DENNISTON ROAD</t>
  </si>
  <si>
    <t>231</t>
  </si>
  <si>
    <t>DERBY STREET</t>
  </si>
  <si>
    <t>211</t>
  </si>
  <si>
    <t>DEVON STREET</t>
  </si>
  <si>
    <t>2248</t>
  </si>
  <si>
    <t>DEVON STREET RESERVE 1 F1</t>
  </si>
  <si>
    <t>2249</t>
  </si>
  <si>
    <t>DEVON STREET RESERVE 2 F1</t>
  </si>
  <si>
    <t>2251</t>
  </si>
  <si>
    <t>DEVON STREET RESERVE 3 F1</t>
  </si>
  <si>
    <t>2865</t>
  </si>
  <si>
    <t>DEWAR STREET</t>
  </si>
  <si>
    <t>3184</t>
  </si>
  <si>
    <t>DIAMOND LAKE AMENITY AREA ACCESS</t>
  </si>
  <si>
    <t>2490</t>
  </si>
  <si>
    <t>DIAMOND LANE</t>
  </si>
  <si>
    <t>1720</t>
  </si>
  <si>
    <t>DINGLE BURN STATION ROAD</t>
  </si>
  <si>
    <t>3277</t>
  </si>
  <si>
    <t>DINGLE BURN STATION ROAD (PRIVATE)</t>
  </si>
  <si>
    <t>2911</t>
  </si>
  <si>
    <t>DINGLE STREET</t>
  </si>
  <si>
    <t>2575</t>
  </si>
  <si>
    <t>DISPUTE WAY</t>
  </si>
  <si>
    <t>3047</t>
  </si>
  <si>
    <t>DIVERS LANE</t>
  </si>
  <si>
    <t>2611</t>
  </si>
  <si>
    <t>DOC WELLS LANE</t>
  </si>
  <si>
    <t>907</t>
  </si>
  <si>
    <t>DOMAIN ROAD (LAKE HAWEA)</t>
  </si>
  <si>
    <t>410</t>
  </si>
  <si>
    <t>DOMAIN ROAD (LAKE HAYES)</t>
  </si>
  <si>
    <t>2693</t>
  </si>
  <si>
    <t>DOMINI PARK</t>
  </si>
  <si>
    <t>2399</t>
  </si>
  <si>
    <t>DOMINI PARK 1 H1</t>
  </si>
  <si>
    <t>2400</t>
  </si>
  <si>
    <t>DOMINI PARK 2 H1</t>
  </si>
  <si>
    <t>2194</t>
  </si>
  <si>
    <t>DOMINI PARK F1</t>
  </si>
  <si>
    <t>3540</t>
  </si>
  <si>
    <t>DORSET PRIVATE DRIVEWAY</t>
  </si>
  <si>
    <t>1624</t>
  </si>
  <si>
    <t>DORSET STREET</t>
  </si>
  <si>
    <t>2069</t>
  </si>
  <si>
    <t>DOUBLE CONE ROAD</t>
  </si>
  <si>
    <t>3406</t>
  </si>
  <si>
    <t>DOUBLE ROCK LANE</t>
  </si>
  <si>
    <t>3001</t>
  </si>
  <si>
    <t>DOUG LEDGERWOOD DRIVE</t>
  </si>
  <si>
    <t>190</t>
  </si>
  <si>
    <t>DOUGLAS AVENUE</t>
  </si>
  <si>
    <t>51</t>
  </si>
  <si>
    <t>DOUGLAS STREET</t>
  </si>
  <si>
    <t>3402</t>
  </si>
  <si>
    <t>DOUGLASVALE RISE</t>
  </si>
  <si>
    <t>2964</t>
  </si>
  <si>
    <t>DOW CLOSE</t>
  </si>
  <si>
    <t>1790</t>
  </si>
  <si>
    <t>DRAKE PLACE</t>
  </si>
  <si>
    <t>1339</t>
  </si>
  <si>
    <t>DRIFT BAY ROAD</t>
  </si>
  <si>
    <t>3231</t>
  </si>
  <si>
    <t>DRY FLY AVENUE</t>
  </si>
  <si>
    <t>3226</t>
  </si>
  <si>
    <t>DRYSDALE ROAD</t>
  </si>
  <si>
    <t>2021</t>
  </si>
  <si>
    <t>DUBLIN BAY ACCESS ROAD</t>
  </si>
  <si>
    <t>966</t>
  </si>
  <si>
    <t>DUBLIN BAY ROAD</t>
  </si>
  <si>
    <t>98</t>
  </si>
  <si>
    <t>DUBLIN STREET</t>
  </si>
  <si>
    <t>2491</t>
  </si>
  <si>
    <t>DUBLIN STREET 1</t>
  </si>
  <si>
    <t>2454</t>
  </si>
  <si>
    <t>DUBLIN STREET RESERVE ACCESSWAY F1</t>
  </si>
  <si>
    <t>138</t>
  </si>
  <si>
    <t>DUKE STREET</t>
  </si>
  <si>
    <t>1783</t>
  </si>
  <si>
    <t>DUNCANS PLACE</t>
  </si>
  <si>
    <t>604</t>
  </si>
  <si>
    <t>DUNGARVON STREET</t>
  </si>
  <si>
    <t>602</t>
  </si>
  <si>
    <t>DUNMORE STREET</t>
  </si>
  <si>
    <t>2401</t>
  </si>
  <si>
    <t>DUNMORE STREET CAR PARK H1</t>
  </si>
  <si>
    <t>2257</t>
  </si>
  <si>
    <t>DUNMORE STREET TO BROWNSTONE STREET</t>
  </si>
  <si>
    <t>3381</t>
  </si>
  <si>
    <t>DUNN STREET</t>
  </si>
  <si>
    <t>3553</t>
  </si>
  <si>
    <t>DUNNOCK STREET</t>
  </si>
  <si>
    <t>237</t>
  </si>
  <si>
    <t>DURHAM STREET</t>
  </si>
  <si>
    <t>2566</t>
  </si>
  <si>
    <t>DURNESS COURT</t>
  </si>
  <si>
    <t>3477</t>
  </si>
  <si>
    <t>DURRY LANE</t>
  </si>
  <si>
    <t>132</t>
  </si>
  <si>
    <t>EARL STREET</t>
  </si>
  <si>
    <t>3186</t>
  </si>
  <si>
    <t>EARNSLAW BURN AMENITY AREA ACCESS</t>
  </si>
  <si>
    <t>2802</t>
  </si>
  <si>
    <t>EARNSLAW PARK</t>
  </si>
  <si>
    <t>3469</t>
  </si>
  <si>
    <t>EARNSLAW PARK 01</t>
  </si>
  <si>
    <t>2234</t>
  </si>
  <si>
    <t>EARNSLAW PARK 02</t>
  </si>
  <si>
    <t>2235</t>
  </si>
  <si>
    <t>EARNSLAW PARK 03</t>
  </si>
  <si>
    <t>3460</t>
  </si>
  <si>
    <t>EARNSLAW PARK BOARDWALK</t>
  </si>
  <si>
    <t>3468</t>
  </si>
  <si>
    <t>EARNSLAW PARK TO WHARF</t>
  </si>
  <si>
    <t>254</t>
  </si>
  <si>
    <t>EARNSLAW STREET</t>
  </si>
  <si>
    <t>87</t>
  </si>
  <si>
    <t>EARNSLAW TERRACE</t>
  </si>
  <si>
    <t>3467</t>
  </si>
  <si>
    <t>EARNSLAW WHARF</t>
  </si>
  <si>
    <t>505</t>
  </si>
  <si>
    <t>EASTBURN ROAD</t>
  </si>
  <si>
    <t>3465</t>
  </si>
  <si>
    <t>EASTBURN ROAD (PRIVATE)</t>
  </si>
  <si>
    <t>3058</t>
  </si>
  <si>
    <t>EASTWOOD LANE</t>
  </si>
  <si>
    <t>2620</t>
  </si>
  <si>
    <t>EDEN CLOSE</t>
  </si>
  <si>
    <t>106</t>
  </si>
  <si>
    <t>EDGAR STREET</t>
  </si>
  <si>
    <t>2492</t>
  </si>
  <si>
    <t>EDGEWOOD PLACE</t>
  </si>
  <si>
    <t>2797</t>
  </si>
  <si>
    <t>EDGEWOOD PLACE PRIVATE</t>
  </si>
  <si>
    <t>99</t>
  </si>
  <si>
    <t>EDINBURGH DRIVE</t>
  </si>
  <si>
    <t>2879</t>
  </si>
  <si>
    <t>EDNA LANE</t>
  </si>
  <si>
    <t>704</t>
  </si>
  <si>
    <t>EELY POINT ACCESS</t>
  </si>
  <si>
    <t>2810</t>
  </si>
  <si>
    <t>EELY POINT RECREATION RESERVE</t>
  </si>
  <si>
    <t>2423</t>
  </si>
  <si>
    <t>EELY POINT RECREATION RESERVE 1 H1</t>
  </si>
  <si>
    <t>2424</t>
  </si>
  <si>
    <t>EELY POINT RECREATION RESERVE 2 H1</t>
  </si>
  <si>
    <t>2425</t>
  </si>
  <si>
    <t>EELY POINT RECREATION RESERVE 3 H1</t>
  </si>
  <si>
    <t>624</t>
  </si>
  <si>
    <t>EELY POINT ROAD</t>
  </si>
  <si>
    <t>3329</t>
  </si>
  <si>
    <t>EICHARDT PLACE</t>
  </si>
  <si>
    <t>3075</t>
  </si>
  <si>
    <t xml:space="preserve">EIGHTH AVENUE </t>
  </si>
  <si>
    <t>1794</t>
  </si>
  <si>
    <t>ELDERBERRY CRESCENT</t>
  </si>
  <si>
    <t>3364</t>
  </si>
  <si>
    <t>ELEVATOR LANE</t>
  </si>
  <si>
    <t>3078</t>
  </si>
  <si>
    <t>ELEVENTH AVENUE</t>
  </si>
  <si>
    <t>1330</t>
  </si>
  <si>
    <t>ELIZABETH PLACE</t>
  </si>
  <si>
    <t>805</t>
  </si>
  <si>
    <t>ELIZABETH STREET</t>
  </si>
  <si>
    <t>2895</t>
  </si>
  <si>
    <t>ELK PLACE</t>
  </si>
  <si>
    <t>3388</t>
  </si>
  <si>
    <t>ELLACOTT LANE</t>
  </si>
  <si>
    <t>1943</t>
  </si>
  <si>
    <t>ELLEN JOHNSON TERRACE</t>
  </si>
  <si>
    <t>2071</t>
  </si>
  <si>
    <t>ELLESMERE AVENUE</t>
  </si>
  <si>
    <t>1365</t>
  </si>
  <si>
    <t>ELLIE PLACE</t>
  </si>
  <si>
    <t>3206</t>
  </si>
  <si>
    <t>ELLIOT CLOSE</t>
  </si>
  <si>
    <t>1338</t>
  </si>
  <si>
    <t>ELM TREE AVENUE</t>
  </si>
  <si>
    <t>1372</t>
  </si>
  <si>
    <t>ELVA DAWSON PLACE</t>
  </si>
  <si>
    <t>2022</t>
  </si>
  <si>
    <t>ELYSIUM WAY</t>
  </si>
  <si>
    <t>2545</t>
  </si>
  <si>
    <t>EMERALD BLUFFS LANE</t>
  </si>
  <si>
    <t>2546</t>
  </si>
  <si>
    <t>EMERALD BLUFFS LANE 2</t>
  </si>
  <si>
    <t>2547</t>
  </si>
  <si>
    <t>EMERALD BLUFFS LANE 3</t>
  </si>
  <si>
    <t>2548</t>
  </si>
  <si>
    <t>EMERALD BLUFFS LANE 4</t>
  </si>
  <si>
    <t>2582</t>
  </si>
  <si>
    <t>EMERALD BLUFFS LANE 5</t>
  </si>
  <si>
    <t>3025</t>
  </si>
  <si>
    <t>ENDEAVOUR STREET</t>
  </si>
  <si>
    <t>295</t>
  </si>
  <si>
    <t>ENRIGHT LANE</t>
  </si>
  <si>
    <t>1738</t>
  </si>
  <si>
    <t>ENSTONE LANE</t>
  </si>
  <si>
    <t>2484</t>
  </si>
  <si>
    <t>ENTERPRISE DRIVE</t>
  </si>
  <si>
    <t>3372</t>
  </si>
  <si>
    <t>EREWHON CRESCENT</t>
  </si>
  <si>
    <t>3526</t>
  </si>
  <si>
    <t>ERNIES WAY</t>
  </si>
  <si>
    <t>1824</t>
  </si>
  <si>
    <t>ERSKINE STREET</t>
  </si>
  <si>
    <t>3363</t>
  </si>
  <si>
    <t>ESCALATOR AVENUE</t>
  </si>
  <si>
    <t>1820</t>
  </si>
  <si>
    <t>ESSEX AVENUE</t>
  </si>
  <si>
    <t>2519</t>
  </si>
  <si>
    <t>ESSEX AVENUE - INNER SECTION</t>
  </si>
  <si>
    <t>3579</t>
  </si>
  <si>
    <t>ESSEX AVENUE FP</t>
  </si>
  <si>
    <t>3119</t>
  </si>
  <si>
    <t>EUREKA STREET</t>
  </si>
  <si>
    <t>2493</t>
  </si>
  <si>
    <t>EVENING STAR ROAD</t>
  </si>
  <si>
    <t>3166</t>
  </si>
  <si>
    <t>EVENTS CENTRE CARPARK</t>
  </si>
  <si>
    <t>3167</t>
  </si>
  <si>
    <t>EVENTS CENTRE CARPARK 2</t>
  </si>
  <si>
    <t>169</t>
  </si>
  <si>
    <t>EVERGREEN PLACE</t>
  </si>
  <si>
    <t>1848</t>
  </si>
  <si>
    <t>EWING PLACE</t>
  </si>
  <si>
    <t>2109</t>
  </si>
  <si>
    <t>FAIRWAY DRIVE</t>
  </si>
  <si>
    <t>2072</t>
  </si>
  <si>
    <t>FALCON HEIGHTS</t>
  </si>
  <si>
    <t>2646</t>
  </si>
  <si>
    <t>FALCONER RISE</t>
  </si>
  <si>
    <t>2978</t>
  </si>
  <si>
    <t>FALLOW STREET</t>
  </si>
  <si>
    <t>2073</t>
  </si>
  <si>
    <t>FANTAIL LANE</t>
  </si>
  <si>
    <t>1758</t>
  </si>
  <si>
    <t>FAR HORIZON DRIVE</t>
  </si>
  <si>
    <t>1870</t>
  </si>
  <si>
    <t>FARRANT DRIVE</t>
  </si>
  <si>
    <t>1854</t>
  </si>
  <si>
    <t>FARRYCROFT ROW</t>
  </si>
  <si>
    <t>1875</t>
  </si>
  <si>
    <t>FASTNESS CRESCENT</t>
  </si>
  <si>
    <t>934</t>
  </si>
  <si>
    <t>FAULKS ROAD</t>
  </si>
  <si>
    <t>661</t>
  </si>
  <si>
    <t>FAULKS TERRACE</t>
  </si>
  <si>
    <t>3235</t>
  </si>
  <si>
    <t>FENTON AVENUE</t>
  </si>
  <si>
    <t>3008</t>
  </si>
  <si>
    <t>FERGUSON DRIVE</t>
  </si>
  <si>
    <t>3501</t>
  </si>
  <si>
    <t>FERN BURN CLOSE</t>
  </si>
  <si>
    <t>148</t>
  </si>
  <si>
    <t>FERNHILL ROAD</t>
  </si>
  <si>
    <t>2695</t>
  </si>
  <si>
    <t>FERNHILL ROAD PLAYGROUND</t>
  </si>
  <si>
    <t>2244</t>
  </si>
  <si>
    <t>FERNHILL ROAD PLAYGROUND F1</t>
  </si>
  <si>
    <t>2299</t>
  </si>
  <si>
    <t>FERNHILL ROAD PLAYGROUND H1</t>
  </si>
  <si>
    <t>3672</t>
  </si>
  <si>
    <t>FERNHILL ROAD RESERVE H1</t>
  </si>
  <si>
    <t>2455</t>
  </si>
  <si>
    <t>FERNHILL WYNYARD RESERVE F1</t>
  </si>
  <si>
    <t>1730</t>
  </si>
  <si>
    <t>FERRY HILL DRIVE</t>
  </si>
  <si>
    <t>3462</t>
  </si>
  <si>
    <t>FERRY HILL RESERVE FP1</t>
  </si>
  <si>
    <t>3463</t>
  </si>
  <si>
    <t>FERRY HILL RESERVE FP2</t>
  </si>
  <si>
    <t>2074</t>
  </si>
  <si>
    <t>FIFE COURT</t>
  </si>
  <si>
    <t>3072</t>
  </si>
  <si>
    <t>FIFTH AVENUE</t>
  </si>
  <si>
    <t>2137</t>
  </si>
  <si>
    <t>FINCH STREET</t>
  </si>
  <si>
    <t>3068</t>
  </si>
  <si>
    <t>FIRST AVENUE</t>
  </si>
  <si>
    <t>1220</t>
  </si>
  <si>
    <t>FISHERMANS LANE</t>
  </si>
  <si>
    <t>1324</t>
  </si>
  <si>
    <t>FITZPATRICK ROAD</t>
  </si>
  <si>
    <t>3133</t>
  </si>
  <si>
    <t xml:space="preserve">FIVE MILE ENTRANCE </t>
  </si>
  <si>
    <t>3550</t>
  </si>
  <si>
    <t>FLAX STREET</t>
  </si>
  <si>
    <t>1455</t>
  </si>
  <si>
    <t>FLETCHER WAY</t>
  </si>
  <si>
    <t>807</t>
  </si>
  <si>
    <t>FLORA DORA PARADE</t>
  </si>
  <si>
    <t>2890</t>
  </si>
  <si>
    <t>FLORENCE CLOSE</t>
  </si>
  <si>
    <t>3423</t>
  </si>
  <si>
    <t>FLORENCE PARK 01</t>
  </si>
  <si>
    <t>2896</t>
  </si>
  <si>
    <t>FLYNN LANE</t>
  </si>
  <si>
    <t>3172</t>
  </si>
  <si>
    <t>FOOTE LANE</t>
  </si>
  <si>
    <t>3546</t>
  </si>
  <si>
    <t>FORAGE ROAD</t>
  </si>
  <si>
    <t>3649</t>
  </si>
  <si>
    <t>FORAGE ROAD (PROSPECTIVE)</t>
  </si>
  <si>
    <t>304</t>
  </si>
  <si>
    <t>FORBES PLACE</t>
  </si>
  <si>
    <t>209</t>
  </si>
  <si>
    <t>FORD STREET</t>
  </si>
  <si>
    <t>1985</t>
  </si>
  <si>
    <t>FOREST HEIGHTS</t>
  </si>
  <si>
    <t>2494</t>
  </si>
  <si>
    <t>FORESTLINES RISE</t>
  </si>
  <si>
    <t>2661</t>
  </si>
  <si>
    <t>FORESTRY ROAD F1</t>
  </si>
  <si>
    <t>1807</t>
  </si>
  <si>
    <t>FORT PLACE</t>
  </si>
  <si>
    <t>2075</t>
  </si>
  <si>
    <t>FORTUNE LANE</t>
  </si>
  <si>
    <t>3129</t>
  </si>
  <si>
    <t>FOUR PEAKS ROAD</t>
  </si>
  <si>
    <t>68</t>
  </si>
  <si>
    <t>FOUR VIEWS AVENUE</t>
  </si>
  <si>
    <t>3071</t>
  </si>
  <si>
    <t>FOURTH AVENUE</t>
  </si>
  <si>
    <t>3458</t>
  </si>
  <si>
    <t>FOWLER LANE</t>
  </si>
  <si>
    <t>1777</t>
  </si>
  <si>
    <t>FOXGLOVE HEIGHTS</t>
  </si>
  <si>
    <t>1707</t>
  </si>
  <si>
    <t>FOXS RUSH</t>
  </si>
  <si>
    <t>199</t>
  </si>
  <si>
    <t>FOXS TERRACE</t>
  </si>
  <si>
    <t>2696</t>
  </si>
  <si>
    <t>FOXS TERRACE RECREATION RESERVE</t>
  </si>
  <si>
    <t>2205</t>
  </si>
  <si>
    <t>FOXS TERRACE RECREATION RESERVE F1</t>
  </si>
  <si>
    <t>3551</t>
  </si>
  <si>
    <t>FOXTAIL ROAD</t>
  </si>
  <si>
    <t>2767</t>
  </si>
  <si>
    <t>FOXWELL WAY</t>
  </si>
  <si>
    <t>2880</t>
  </si>
  <si>
    <t>FRANCIS LANE</t>
  </si>
  <si>
    <t>3351</t>
  </si>
  <si>
    <t>FRANKTON ARM JETTY</t>
  </si>
  <si>
    <t>242</t>
  </si>
  <si>
    <t>FRANKTON BEACH ACCESS</t>
  </si>
  <si>
    <t>1222</t>
  </si>
  <si>
    <t>FRANKTON BUS STOP</t>
  </si>
  <si>
    <t>2362</t>
  </si>
  <si>
    <t>FRANKTON DOMAIN 1 H1</t>
  </si>
  <si>
    <t>2363</t>
  </si>
  <si>
    <t>FRANKTON DOMAIN 2 H1</t>
  </si>
  <si>
    <t>2456</t>
  </si>
  <si>
    <t>FRANKTON DOMAIN F1</t>
  </si>
  <si>
    <t>3224</t>
  </si>
  <si>
    <t>FRANKTON GOLF COURSE ACCESS</t>
  </si>
  <si>
    <t>2521</t>
  </si>
  <si>
    <t>FRANKTON KINDERGARTEN</t>
  </si>
  <si>
    <t>2365</t>
  </si>
  <si>
    <t>FRANKTON LADIES MILE RESERVE 1 H1</t>
  </si>
  <si>
    <t>2364</t>
  </si>
  <si>
    <t>FRANKTON LADIES MILE RESERVE 2 H1</t>
  </si>
  <si>
    <t>2841</t>
  </si>
  <si>
    <t>FRANKTON MARINA</t>
  </si>
  <si>
    <t>3511</t>
  </si>
  <si>
    <t>FRANKTON MARINA CARPARK 1</t>
  </si>
  <si>
    <t>2366</t>
  </si>
  <si>
    <t>FRANKTON MARINA CARPARK 2</t>
  </si>
  <si>
    <t>2310</t>
  </si>
  <si>
    <t>FRANKTON RD ACCESSWAY 1006-1052</t>
  </si>
  <si>
    <t>2345</t>
  </si>
  <si>
    <t>FRANKTON RD ACCESSWAY 239-255</t>
  </si>
  <si>
    <t>3249</t>
  </si>
  <si>
    <t>FRANKTON RD ACCESSWAY 255-293</t>
  </si>
  <si>
    <t>2306</t>
  </si>
  <si>
    <t>FRANKTON RD ACCESSWAY 384-418</t>
  </si>
  <si>
    <t>2305</t>
  </si>
  <si>
    <t>FRANKTON RD ACCESSWAY 415-451</t>
  </si>
  <si>
    <t>2304</t>
  </si>
  <si>
    <t>FRANKTON RD ACCESSWAY 467-523</t>
  </si>
  <si>
    <t>2303</t>
  </si>
  <si>
    <t>FRANKTON RD ACCESSWAY 669-705</t>
  </si>
  <si>
    <t>3244</t>
  </si>
  <si>
    <t>FRANKTON RD ACCESSWAY 669-723</t>
  </si>
  <si>
    <t>3248</t>
  </si>
  <si>
    <t>FRANKTON RD ACCESSWAY 748-764</t>
  </si>
  <si>
    <t>2302</t>
  </si>
  <si>
    <t>FRANKTON RD ACCESSWAY 764-786</t>
  </si>
  <si>
    <t>2309</t>
  </si>
  <si>
    <t>FRANKTON RD ACCESSWAY 85-93</t>
  </si>
  <si>
    <t>2308</t>
  </si>
  <si>
    <t>FRANKTON RD ACCESSWAY 95-135</t>
  </si>
  <si>
    <t>97</t>
  </si>
  <si>
    <t>FRANKTON ROAD</t>
  </si>
  <si>
    <t>249</t>
  </si>
  <si>
    <t>FRANKTON SHOPPING CENTRE STREET</t>
  </si>
  <si>
    <t>2916</t>
  </si>
  <si>
    <t>FRANKTON TRACK</t>
  </si>
  <si>
    <t>1812</t>
  </si>
  <si>
    <t>FREDERICK STREET</t>
  </si>
  <si>
    <t>3637</t>
  </si>
  <si>
    <t>FRENCHMANS CREEK LANE</t>
  </si>
  <si>
    <t>3461</t>
  </si>
  <si>
    <t>FRIESIAN CLOSE</t>
  </si>
  <si>
    <t>3525</t>
  </si>
  <si>
    <t>FRONTIER ELM AVENUE</t>
  </si>
  <si>
    <t>1189</t>
  </si>
  <si>
    <t>FRYE CRESCENT</t>
  </si>
  <si>
    <t>2186</t>
  </si>
  <si>
    <t>FRYE CRESCENT RESERVE 1 F1</t>
  </si>
  <si>
    <t>2457</t>
  </si>
  <si>
    <t>FRYE CRESCENT RESERVE 2 F1</t>
  </si>
  <si>
    <t>123</t>
  </si>
  <si>
    <t>FRYER STREET</t>
  </si>
  <si>
    <t>3517</t>
  </si>
  <si>
    <t>FRYER STREET EXTENSION</t>
  </si>
  <si>
    <t>1882</t>
  </si>
  <si>
    <t>GALLOWAY TERRACE</t>
  </si>
  <si>
    <t>1817</t>
  </si>
  <si>
    <t>GALWAY COURT</t>
  </si>
  <si>
    <t>1328</t>
  </si>
  <si>
    <t>GARLAND TERRACE</t>
  </si>
  <si>
    <t>2855</t>
  </si>
  <si>
    <t>GARNET GROVE (ROW A)</t>
  </si>
  <si>
    <t>2540</t>
  </si>
  <si>
    <t>GAWN LANE</t>
  </si>
  <si>
    <t>1625</t>
  </si>
  <si>
    <t>GEARY LANE</t>
  </si>
  <si>
    <t>3063</t>
  </si>
  <si>
    <t>GEORGE BULLEN LANE</t>
  </si>
  <si>
    <t>2862</t>
  </si>
  <si>
    <t>GEORGE DRIVE</t>
  </si>
  <si>
    <t>3599</t>
  </si>
  <si>
    <t>GEORGE WHITE PLACE</t>
  </si>
  <si>
    <t>511</t>
  </si>
  <si>
    <t>GIBBSTON BACK ROAD</t>
  </si>
  <si>
    <t>2839</t>
  </si>
  <si>
    <t>GIBBSTON COMMUNITY RESERVE</t>
  </si>
  <si>
    <t>3286</t>
  </si>
  <si>
    <t>GIBBSTON RIVER TRAIL</t>
  </si>
  <si>
    <t>3319</t>
  </si>
  <si>
    <t>GIBBSTON RIVER TRAIL TO GIBBSTON BACK ROAD</t>
  </si>
  <si>
    <t>3385</t>
  </si>
  <si>
    <t>GILLESPIE STREET</t>
  </si>
  <si>
    <t>1814</t>
  </si>
  <si>
    <t>GIN AND RASPBERRY LANE</t>
  </si>
  <si>
    <t>2949</t>
  </si>
  <si>
    <t>GINKGO AVENUE</t>
  </si>
  <si>
    <t>1903</t>
  </si>
  <si>
    <t>GLACIER WAY</t>
  </si>
  <si>
    <t>3094</t>
  </si>
  <si>
    <t>GLADBROOK STREET</t>
  </si>
  <si>
    <t>911</t>
  </si>
  <si>
    <t>GLADSTONE ROAD</t>
  </si>
  <si>
    <t>2664</t>
  </si>
  <si>
    <t>GLADSTONE TRACK</t>
  </si>
  <si>
    <t>146</t>
  </si>
  <si>
    <t>GLASGOW STREET</t>
  </si>
  <si>
    <t>2874</t>
  </si>
  <si>
    <t>GLEN DENE CRESCENT</t>
  </si>
  <si>
    <t>564</t>
  </si>
  <si>
    <t>GLEN NEVIS STATION ROAD</t>
  </si>
  <si>
    <t>2527</t>
  </si>
  <si>
    <t>GLENARAY CRESCENT</t>
  </si>
  <si>
    <t>3563</t>
  </si>
  <si>
    <t>GLENAVON / CAIRNMUIR FP</t>
  </si>
  <si>
    <t>3091</t>
  </si>
  <si>
    <t>GLENAVON GREEN</t>
  </si>
  <si>
    <t>3530</t>
  </si>
  <si>
    <t>GLENBRAE CRESCENT</t>
  </si>
  <si>
    <t>3531</t>
  </si>
  <si>
    <t>GLENBROOK LANE</t>
  </si>
  <si>
    <t>502</t>
  </si>
  <si>
    <t>GLENCOE ROAD</t>
  </si>
  <si>
    <t>2782</t>
  </si>
  <si>
    <t>GLENDA DRIVE</t>
  </si>
  <si>
    <t>2283</t>
  </si>
  <si>
    <t>GLENDHU BAY CAR PARK F1</t>
  </si>
  <si>
    <t>2842</t>
  </si>
  <si>
    <t>GLENDHU BAY RECREATION RESERVE FORESHORE</t>
  </si>
  <si>
    <t>2658</t>
  </si>
  <si>
    <t>GLENDHU BAY TRACK 01</t>
  </si>
  <si>
    <t>3212</t>
  </si>
  <si>
    <t>GLENDINNING ACCESS ROAD</t>
  </si>
  <si>
    <t>2994</t>
  </si>
  <si>
    <t>GLENDINNING CRESCENT</t>
  </si>
  <si>
    <t>2076</t>
  </si>
  <si>
    <t>GLENELG LANE</t>
  </si>
  <si>
    <t>2077</t>
  </si>
  <si>
    <t>GLENFIDDICH ROAD</t>
  </si>
  <si>
    <t>2458</t>
  </si>
  <si>
    <t>GLENFINNON PL/MOUNT IRON LOOP RD ACCESSWAY  F1</t>
  </si>
  <si>
    <t>708</t>
  </si>
  <si>
    <t>GLENFINNON PLACE</t>
  </si>
  <si>
    <t>2195</t>
  </si>
  <si>
    <t>GLENFINNON PLACE RESERVE F1</t>
  </si>
  <si>
    <t>993</t>
  </si>
  <si>
    <t>GLENFOYLE ROAD</t>
  </si>
  <si>
    <t>2562</t>
  </si>
  <si>
    <t>GLENGARRY COURT</t>
  </si>
  <si>
    <t>656</t>
  </si>
  <si>
    <t>GLENGYLE WAY</t>
  </si>
  <si>
    <t>2699</t>
  </si>
  <si>
    <t>GLENORCHY DOMAIN</t>
  </si>
  <si>
    <t>2346</t>
  </si>
  <si>
    <t>GLENORCHY DOMAIN H1</t>
  </si>
  <si>
    <t>2148</t>
  </si>
  <si>
    <t>GLENORCHY FIRESTATION CARPARK F1</t>
  </si>
  <si>
    <t>3352</t>
  </si>
  <si>
    <t>GLENORCHY JETTY</t>
  </si>
  <si>
    <t>2347</t>
  </si>
  <si>
    <t>GLENORCHY LIBRARY H1</t>
  </si>
  <si>
    <t>2149</t>
  </si>
  <si>
    <t>GLENORCHY SKATEPARK CARPARK</t>
  </si>
  <si>
    <t>3297</t>
  </si>
  <si>
    <t>GLENORCHY WALKWAY</t>
  </si>
  <si>
    <t>306</t>
  </si>
  <si>
    <t>GLENORCHY WATER FRONT RESERVE ROAD</t>
  </si>
  <si>
    <t>2969</t>
  </si>
  <si>
    <t>GLENORCHY-PARADISE ROAD</t>
  </si>
  <si>
    <t>3581</t>
  </si>
  <si>
    <t>GLENORCHY-PARADISE ROAD (DOC)</t>
  </si>
  <si>
    <t>350</t>
  </si>
  <si>
    <t>GLENORCHY-QUEENSTOWN ROAD</t>
  </si>
  <si>
    <t>352</t>
  </si>
  <si>
    <t>GLENORCHY-ROUTEBURN ROAD</t>
  </si>
  <si>
    <t>3092</t>
  </si>
  <si>
    <t>GLENSHEE STREET</t>
  </si>
  <si>
    <t>1001</t>
  </si>
  <si>
    <t>GLOUCESTER STREET</t>
  </si>
  <si>
    <t>3117</t>
  </si>
  <si>
    <t>GOLDEN ELM LANE</t>
  </si>
  <si>
    <t>3592</t>
  </si>
  <si>
    <t>GOLDEN RIVER LANE</t>
  </si>
  <si>
    <t>77</t>
  </si>
  <si>
    <t>GOLDEN TERRACE</t>
  </si>
  <si>
    <t>3535</t>
  </si>
  <si>
    <t>GOLDEN TERRACE (PRIVATE)</t>
  </si>
  <si>
    <t>76</t>
  </si>
  <si>
    <t>GOLDFIELD HEIGHTS</t>
  </si>
  <si>
    <t>2197</t>
  </si>
  <si>
    <t>GOLDFIELD HEIGHTS PLAYGROUND F1</t>
  </si>
  <si>
    <t>2367</t>
  </si>
  <si>
    <t>GOLDFIELD HEIGHTS PLAYGROUND H1</t>
  </si>
  <si>
    <t>3632</t>
  </si>
  <si>
    <t>GOLDIE LANE</t>
  </si>
  <si>
    <t>1626</t>
  </si>
  <si>
    <t>GOLDLEAF HILL</t>
  </si>
  <si>
    <t>1627</t>
  </si>
  <si>
    <t>GOLDRIDGE WAY</t>
  </si>
  <si>
    <t>2023</t>
  </si>
  <si>
    <t>GOLDRUSH WAY</t>
  </si>
  <si>
    <t>1628</t>
  </si>
  <si>
    <t>GOLDSTON COURT</t>
  </si>
  <si>
    <t>1229</t>
  </si>
  <si>
    <t>GOLF COURSE LOOP ROAD</t>
  </si>
  <si>
    <t>936</t>
  </si>
  <si>
    <t>GOLF COURSE ROAD</t>
  </si>
  <si>
    <t>992</t>
  </si>
  <si>
    <t>GORDON ROAD</t>
  </si>
  <si>
    <t>1603</t>
  </si>
  <si>
    <t>GORGE ROAD</t>
  </si>
  <si>
    <t>3084</t>
  </si>
  <si>
    <t>GOWANBRAE LANE</t>
  </si>
  <si>
    <t>3033</t>
  </si>
  <si>
    <t>GRACE WRIGHT DRIVE</t>
  </si>
  <si>
    <t>2950</t>
  </si>
  <si>
    <t>GRACEFILED LANE</t>
  </si>
  <si>
    <t>3686</t>
  </si>
  <si>
    <t>GRAFTERS CRESCENT</t>
  </si>
  <si>
    <t>3521</t>
  </si>
  <si>
    <t>GRAIN CLOSE</t>
  </si>
  <si>
    <t>3210</t>
  </si>
  <si>
    <t>GRAND TERRACE SQUARE</t>
  </si>
  <si>
    <t>1813</t>
  </si>
  <si>
    <t>GRANDVIEW ROAD</t>
  </si>
  <si>
    <t>3663</t>
  </si>
  <si>
    <t>GRANDVIEW TO SAM JOHN FP</t>
  </si>
  <si>
    <t>3191</t>
  </si>
  <si>
    <t>GRANDVIEW TRACK ACCESS</t>
  </si>
  <si>
    <t>3609</t>
  </si>
  <si>
    <t>GRANITE TERRACE</t>
  </si>
  <si>
    <t>3604</t>
  </si>
  <si>
    <t>GRANITE TERRACE (PROSPECTIVE)</t>
  </si>
  <si>
    <t>1629</t>
  </si>
  <si>
    <t>GRANT ROAD</t>
  </si>
  <si>
    <t>914</t>
  </si>
  <si>
    <t>GRAY ROAD</t>
  </si>
  <si>
    <t>42</t>
  </si>
  <si>
    <t>GRAY STREET</t>
  </si>
  <si>
    <t>3168</t>
  </si>
  <si>
    <t>GRAY STREET CARPARK</t>
  </si>
  <si>
    <t>3539</t>
  </si>
  <si>
    <t>GRAYBURN LANE</t>
  </si>
  <si>
    <t>1995</t>
  </si>
  <si>
    <t>GREENBELT PLACE</t>
  </si>
  <si>
    <t>2119</t>
  </si>
  <si>
    <t>GREENBELT PLACE SOUTH</t>
  </si>
  <si>
    <t>155</t>
  </si>
  <si>
    <t>GREENSTONE PLACE</t>
  </si>
  <si>
    <t>1630</t>
  </si>
  <si>
    <t>GREENSTONE STATION ROAD</t>
  </si>
  <si>
    <t>1913</t>
  </si>
  <si>
    <t>GREENSTONE TRACK ACCESS ROAD</t>
  </si>
  <si>
    <t>3159</t>
  </si>
  <si>
    <t>GREENWOOD LANE</t>
  </si>
  <si>
    <t>2213</t>
  </si>
  <si>
    <t>GRETTON PARK 1 F1</t>
  </si>
  <si>
    <t>2214</t>
  </si>
  <si>
    <t>GRETTON PARK 2 F1</t>
  </si>
  <si>
    <t>2368</t>
  </si>
  <si>
    <t>GRETTON PARK H1</t>
  </si>
  <si>
    <t>1725</t>
  </si>
  <si>
    <t>GRETTON WAY</t>
  </si>
  <si>
    <t>1920</t>
  </si>
  <si>
    <t>GRIERSON LANE</t>
  </si>
  <si>
    <t>69</t>
  </si>
  <si>
    <t>GROVE LANE</t>
  </si>
  <si>
    <t>303</t>
  </si>
  <si>
    <t>GROVES STREET</t>
  </si>
  <si>
    <t>2079</t>
  </si>
  <si>
    <t>GUERNSEY LANE</t>
  </si>
  <si>
    <t>1631</t>
  </si>
  <si>
    <t>GUM LANE</t>
  </si>
  <si>
    <t>1194</t>
  </si>
  <si>
    <t>GUNN ROAD</t>
  </si>
  <si>
    <t>3383</t>
  </si>
  <si>
    <t>GUTHRIE STREET</t>
  </si>
  <si>
    <t>3165</t>
  </si>
  <si>
    <t>HAAST EAGLE ROAD</t>
  </si>
  <si>
    <t>2080</t>
  </si>
  <si>
    <t>HACKETT ROAD</t>
  </si>
  <si>
    <t>1851</t>
  </si>
  <si>
    <t>HADDOWS PLACE</t>
  </si>
  <si>
    <t>2460</t>
  </si>
  <si>
    <t>HADDOWS PLACE ACCESSWAY 1 F1</t>
  </si>
  <si>
    <t>2459</t>
  </si>
  <si>
    <t>HADDOWS PLACE ACCESSWAY 2 F1</t>
  </si>
  <si>
    <t>2024</t>
  </si>
  <si>
    <t>HAGGITT LANE</t>
  </si>
  <si>
    <t>2025</t>
  </si>
  <si>
    <t>HAINES WAY</t>
  </si>
  <si>
    <t>3536</t>
  </si>
  <si>
    <t>HALES RISE</t>
  </si>
  <si>
    <t>3279</t>
  </si>
  <si>
    <t>HALL STREET</t>
  </si>
  <si>
    <t>2997</t>
  </si>
  <si>
    <t>HALL STREET (PRIVATE)</t>
  </si>
  <si>
    <t>102</t>
  </si>
  <si>
    <t>HALLENSTEIN STREET</t>
  </si>
  <si>
    <t>930</t>
  </si>
  <si>
    <t>HALLIDAY ROAD</t>
  </si>
  <si>
    <t>122</t>
  </si>
  <si>
    <t>HAMILTON ROAD</t>
  </si>
  <si>
    <t>1005</t>
  </si>
  <si>
    <t>HAMPSHIRE STREET</t>
  </si>
  <si>
    <t>3543</t>
  </si>
  <si>
    <t>HAMPSHIRE STREET (EAST)</t>
  </si>
  <si>
    <t>3596</t>
  </si>
  <si>
    <t>HAMPSHIRE STREET (EAST) PVT ACCESS</t>
  </si>
  <si>
    <t>1716</t>
  </si>
  <si>
    <t>HAMPSHIRE STREET (WEST)</t>
  </si>
  <si>
    <t>2574</t>
  </si>
  <si>
    <t>HANBURY LANE</t>
  </si>
  <si>
    <t>2081</t>
  </si>
  <si>
    <t>HANLEY DRIVE</t>
  </si>
  <si>
    <t>2082</t>
  </si>
  <si>
    <t>HANLEY LANE</t>
  </si>
  <si>
    <t>452</t>
  </si>
  <si>
    <t>HANSEN ROAD</t>
  </si>
  <si>
    <t>1918</t>
  </si>
  <si>
    <t>HANSEN ROAD NORTH</t>
  </si>
  <si>
    <t>1726</t>
  </si>
  <si>
    <t>HANSLOPE WAY</t>
  </si>
  <si>
    <t>1922</t>
  </si>
  <si>
    <t>HARDIE PLACE</t>
  </si>
  <si>
    <t>439</t>
  </si>
  <si>
    <t>HARDWARE LANE</t>
  </si>
  <si>
    <t>2833</t>
  </si>
  <si>
    <t>HARDWARE/PLACEMAKERS ROUNDABOUT</t>
  </si>
  <si>
    <t>3588</t>
  </si>
  <si>
    <t>HARLIWICH RISE</t>
  </si>
  <si>
    <t>3692</t>
  </si>
  <si>
    <t>HARLIWICH RISE (PROSPECTIVE)</t>
  </si>
  <si>
    <t>1949</t>
  </si>
  <si>
    <t>HARRIER LANE</t>
  </si>
  <si>
    <t>1956</t>
  </si>
  <si>
    <t>HARRIS PLACE</t>
  </si>
  <si>
    <t>2192</t>
  </si>
  <si>
    <t>HARRIS PLACE RESERVE F1</t>
  </si>
  <si>
    <t>1980</t>
  </si>
  <si>
    <t>HARRYS CLOSE</t>
  </si>
  <si>
    <t>3222</t>
  </si>
  <si>
    <t>HART PARR ROAD</t>
  </si>
  <si>
    <t>2794</t>
  </si>
  <si>
    <t>HARVEST LANE</t>
  </si>
  <si>
    <t>924</t>
  </si>
  <si>
    <t>HAWEA BACK ROAD</t>
  </si>
  <si>
    <t>977</t>
  </si>
  <si>
    <t>HAWEA BACK TRIANGLE ROAD</t>
  </si>
  <si>
    <t>1310</t>
  </si>
  <si>
    <t>HAWEA BOAT RAMP ACCESS</t>
  </si>
  <si>
    <t>2336</t>
  </si>
  <si>
    <t>HAWEA BOAT RAMP H1</t>
  </si>
  <si>
    <t>971</t>
  </si>
  <si>
    <t>HAWEA CONTROL STRUCTURE ACCESS</t>
  </si>
  <si>
    <t>3276</t>
  </si>
  <si>
    <t>HAWEA CONTROL STRUCTURE ACCESS (PRIVATE)</t>
  </si>
  <si>
    <t>831</t>
  </si>
  <si>
    <t>HAWEA ESPLANADE ROAD</t>
  </si>
  <si>
    <t>1309</t>
  </si>
  <si>
    <t>HAWEA MOTOR CAMP ROAD</t>
  </si>
  <si>
    <t>3345</t>
  </si>
  <si>
    <t>HAWEA RIVER TRACK 01</t>
  </si>
  <si>
    <t>3346</t>
  </si>
  <si>
    <t>HAWEA RIVER TRACK 02</t>
  </si>
  <si>
    <t>3101</t>
  </si>
  <si>
    <t>HAWKDUN PLACE</t>
  </si>
  <si>
    <t>2983</t>
  </si>
  <si>
    <t>HAWKSBURN LANE</t>
  </si>
  <si>
    <t>2827</t>
  </si>
  <si>
    <t>HAWTHORNE DRIVE</t>
  </si>
  <si>
    <t>2819</t>
  </si>
  <si>
    <t>HAWTHORNE DRIVE NZTA SECTION</t>
  </si>
  <si>
    <t>3533</t>
  </si>
  <si>
    <t>HAWTHORNE TO MUNRO FP</t>
  </si>
  <si>
    <t>2826</t>
  </si>
  <si>
    <t>HAWTHORNE/GLENDA ROUNDABOUT</t>
  </si>
  <si>
    <t>2443</t>
  </si>
  <si>
    <t>HAWTHORNE/LUCAS ROUNDABOUT</t>
  </si>
  <si>
    <t>2237</t>
  </si>
  <si>
    <t>HAY STREET RESERVE 1 F1</t>
  </si>
  <si>
    <t>2238</t>
  </si>
  <si>
    <t>HAY STREET RESERVE 2 F1</t>
  </si>
  <si>
    <t>259</t>
  </si>
  <si>
    <t>HAY STREET(NORTH)</t>
  </si>
  <si>
    <t>142</t>
  </si>
  <si>
    <t>HAY STREET(SOUTH)</t>
  </si>
  <si>
    <t>2886</t>
  </si>
  <si>
    <t>HAYES CREEK ROAD</t>
  </si>
  <si>
    <t>3317</t>
  </si>
  <si>
    <t>HAYES CREEK ROAD H1</t>
  </si>
  <si>
    <t>2026</t>
  </si>
  <si>
    <t>HAYES VIEW LANE</t>
  </si>
  <si>
    <t>3410</t>
  </si>
  <si>
    <t>HEAD PLACE</t>
  </si>
  <si>
    <t>2768</t>
  </si>
  <si>
    <t>HEADLEY DRIVE</t>
  </si>
  <si>
    <t>3673</t>
  </si>
  <si>
    <t>HEADLEY DRIVE RESERVE H1</t>
  </si>
  <si>
    <t>1905</t>
  </si>
  <si>
    <t>HEALECOTE LANE</t>
  </si>
  <si>
    <t>3107</t>
  </si>
  <si>
    <t>HEATON PARK DRIVE</t>
  </si>
  <si>
    <t>2863</t>
  </si>
  <si>
    <t>HEBBARD COURT</t>
  </si>
  <si>
    <t>2138</t>
  </si>
  <si>
    <t>HEBE COURT</t>
  </si>
  <si>
    <t>1947</t>
  </si>
  <si>
    <t>HECTOR CLOSE</t>
  </si>
  <si>
    <t>650</t>
  </si>
  <si>
    <t>HEDDITCH STREET</t>
  </si>
  <si>
    <t>2011</t>
  </si>
  <si>
    <t>HEDDITCH STREET CONNECTION</t>
  </si>
  <si>
    <t>2162</t>
  </si>
  <si>
    <t>HEDDITCH STREET RESERVE</t>
  </si>
  <si>
    <t>2644</t>
  </si>
  <si>
    <t>HEENAN LANE</t>
  </si>
  <si>
    <t>1745</t>
  </si>
  <si>
    <t>HELMORES LANE</t>
  </si>
  <si>
    <t>1776</t>
  </si>
  <si>
    <t>HELMS COURT</t>
  </si>
  <si>
    <t>601</t>
  </si>
  <si>
    <t>HELWICK STREET</t>
  </si>
  <si>
    <t>3415</t>
  </si>
  <si>
    <t>HENLEY FARM PLAYGROUND 01</t>
  </si>
  <si>
    <t>3416</t>
  </si>
  <si>
    <t>HENLEY FARM PLAYGROUND 02</t>
  </si>
  <si>
    <t>1321</t>
  </si>
  <si>
    <t>HENRY STREET</t>
  </si>
  <si>
    <t>81</t>
  </si>
  <si>
    <t>HENSMAN ROAD</t>
  </si>
  <si>
    <t>2654</t>
  </si>
  <si>
    <t>HENSMAN ROAD/HIGHVIEW TERRACE RESERVE F1</t>
  </si>
  <si>
    <t>3138</t>
  </si>
  <si>
    <t>HERITAGE PARK LANE</t>
  </si>
  <si>
    <t>2142</t>
  </si>
  <si>
    <t>HERON GREEN</t>
  </si>
  <si>
    <t>1934</t>
  </si>
  <si>
    <t>HERRIES LANE</t>
  </si>
  <si>
    <t>220</t>
  </si>
  <si>
    <t>HERTFORD STREET</t>
  </si>
  <si>
    <t>616</t>
  </si>
  <si>
    <t>HEUCHAN LANE</t>
  </si>
  <si>
    <t>2461</t>
  </si>
  <si>
    <t>HEUCHAN LANE RESERVE AND ACCESSWAY 1 F1</t>
  </si>
  <si>
    <t>2462</t>
  </si>
  <si>
    <t>HEUCHAN LANE RESERVE AND ACCESSWAY 2 F1</t>
  </si>
  <si>
    <t>1973</t>
  </si>
  <si>
    <t>HEWSON CRESCENT</t>
  </si>
  <si>
    <t>2769</t>
  </si>
  <si>
    <t>HICKS ROAD</t>
  </si>
  <si>
    <t>2134</t>
  </si>
  <si>
    <t>HIDDEN HILLS DRIVE</t>
  </si>
  <si>
    <t>2463</t>
  </si>
  <si>
    <t>HIDDEN HILLS DRIVE ACCESSWAY F3</t>
  </si>
  <si>
    <t>2083</t>
  </si>
  <si>
    <t>HIDDEN ISLAND ROAD</t>
  </si>
  <si>
    <t>2495</t>
  </si>
  <si>
    <t>HIGHCOUNTRY LANE 1</t>
  </si>
  <si>
    <t>2496</t>
  </si>
  <si>
    <t>HIGHCOUNTRY LANE 2</t>
  </si>
  <si>
    <t>2135</t>
  </si>
  <si>
    <t>HIGHFIELD RIDGE</t>
  </si>
  <si>
    <t>2182</t>
  </si>
  <si>
    <t>HIGHFIELD RIDGE RESERVE F1</t>
  </si>
  <si>
    <t>3267</t>
  </si>
  <si>
    <t>HIGHLANDS CLOSE</t>
  </si>
  <si>
    <t>2789</t>
  </si>
  <si>
    <t>HIGHLINE ROAD</t>
  </si>
  <si>
    <t>3341</t>
  </si>
  <si>
    <t>HIGHRIDGE TERRACE</t>
  </si>
  <si>
    <t>3455</t>
  </si>
  <si>
    <t>HIGHRIDGE TERRACE ROW 1</t>
  </si>
  <si>
    <t>3456</t>
  </si>
  <si>
    <t>HIGHRIDGE TERRACE ROW 2</t>
  </si>
  <si>
    <t>3457</t>
  </si>
  <si>
    <t>HIGHRIDGE TERRACE ROW 3</t>
  </si>
  <si>
    <t>293</t>
  </si>
  <si>
    <t>HIGHVIEW TERRACE</t>
  </si>
  <si>
    <t>2703</t>
  </si>
  <si>
    <t>HIGHVIEW TERRACE RESERVE</t>
  </si>
  <si>
    <t>1924</t>
  </si>
  <si>
    <t>HIKUWAI DRIVE</t>
  </si>
  <si>
    <t>2181</t>
  </si>
  <si>
    <t>HIKUWAI DRIVE RESERVE F1</t>
  </si>
  <si>
    <t>3515</t>
  </si>
  <si>
    <t>HIKUWAI DRIVE RESERVE FP2</t>
  </si>
  <si>
    <t>3516</t>
  </si>
  <si>
    <t>HIKUWAI DRIVE RESERVE FP3</t>
  </si>
  <si>
    <t>2497</t>
  </si>
  <si>
    <t>HILLEND STATION ROAD</t>
  </si>
  <si>
    <t>1358</t>
  </si>
  <si>
    <t>HILLVIEW PLACE</t>
  </si>
  <si>
    <t>94</t>
  </si>
  <si>
    <t>HOBART STREET</t>
  </si>
  <si>
    <t>3464</t>
  </si>
  <si>
    <t>HOBART STREET RESERVE FP1</t>
  </si>
  <si>
    <t>927</t>
  </si>
  <si>
    <t>HODGKINSON STREET</t>
  </si>
  <si>
    <t>1769</t>
  </si>
  <si>
    <t>HOGAN LANE</t>
  </si>
  <si>
    <t>404</t>
  </si>
  <si>
    <t>HOGANS GULLY ROAD</t>
  </si>
  <si>
    <t>2523</t>
  </si>
  <si>
    <t>HOHERIA RISE</t>
  </si>
  <si>
    <t>67</t>
  </si>
  <si>
    <t>HOLLY COURT</t>
  </si>
  <si>
    <t>1779</t>
  </si>
  <si>
    <t>HOLLYHOCK LANE</t>
  </si>
  <si>
    <t>2615</t>
  </si>
  <si>
    <t>HOLLYWOOD RISE</t>
  </si>
  <si>
    <t>3633</t>
  </si>
  <si>
    <t>HOME HILL DRIVE</t>
  </si>
  <si>
    <t>1731</t>
  </si>
  <si>
    <t>HOMESTEAD CLOSE</t>
  </si>
  <si>
    <t>3155</t>
  </si>
  <si>
    <t>HOMEWARD BOUND DRIVE</t>
  </si>
  <si>
    <t>188</t>
  </si>
  <si>
    <t>HOOD CRESCENT</t>
  </si>
  <si>
    <t>1829</t>
  </si>
  <si>
    <t>HOPE AVE NORTH</t>
  </si>
  <si>
    <t>1830</t>
  </si>
  <si>
    <t>HOPE AVE SOUTH</t>
  </si>
  <si>
    <t>1837</t>
  </si>
  <si>
    <t>HOPE AVENUE</t>
  </si>
  <si>
    <t>1100</t>
  </si>
  <si>
    <t>HOPKINS STREET</t>
  </si>
  <si>
    <t>2704</t>
  </si>
  <si>
    <t>HOPKINS STREET RECREATION RESERVE</t>
  </si>
  <si>
    <t>2189</t>
  </si>
  <si>
    <t>HOPKINS STREET RECREATION RESERVE F1</t>
  </si>
  <si>
    <t>2356</t>
  </si>
  <si>
    <t>HOPKINS STREET RECREATION RESERVE H1 1</t>
  </si>
  <si>
    <t>2355</t>
  </si>
  <si>
    <t>HOPKINS STREET RECREATION RESERVE H1 2</t>
  </si>
  <si>
    <t>3013</t>
  </si>
  <si>
    <t>HORRELL LANE</t>
  </si>
  <si>
    <t>3236</t>
  </si>
  <si>
    <t>HORSESHOE BEND DRIVE</t>
  </si>
  <si>
    <t>980</t>
  </si>
  <si>
    <t>HOSPITAL CREEK ROAD</t>
  </si>
  <si>
    <t>2228</t>
  </si>
  <si>
    <t>HOTOPS RISE</t>
  </si>
  <si>
    <t>2619</t>
  </si>
  <si>
    <t>HOULISTON CLOSE</t>
  </si>
  <si>
    <t>2085</t>
  </si>
  <si>
    <t>HOVINGHAM COURT</t>
  </si>
  <si>
    <t>1826</t>
  </si>
  <si>
    <t>HOWARDS DRIVE</t>
  </si>
  <si>
    <t>1828</t>
  </si>
  <si>
    <t>HOWARDS DRIVE NORTH</t>
  </si>
  <si>
    <t>3308</t>
  </si>
  <si>
    <t>HOWARDS DRIVE POND RESERVE</t>
  </si>
  <si>
    <t>3671</t>
  </si>
  <si>
    <t>HOWARDS DRIVE RESERVE H1</t>
  </si>
  <si>
    <t>1827</t>
  </si>
  <si>
    <t>HOWARDS DRIVE SOUTH</t>
  </si>
  <si>
    <t>2445</t>
  </si>
  <si>
    <t>HOWARDS/SYLVAN ROUNDABOUT</t>
  </si>
  <si>
    <t>3019</t>
  </si>
  <si>
    <t>HOWDEN DRIVE</t>
  </si>
  <si>
    <t>3646</t>
  </si>
  <si>
    <t>HOWDEN DRIVE (PROPECTIVE)</t>
  </si>
  <si>
    <t>124</t>
  </si>
  <si>
    <t>HUFF STREET</t>
  </si>
  <si>
    <t>3487</t>
  </si>
  <si>
    <t>HUIA TERRACE</t>
  </si>
  <si>
    <t>1341</t>
  </si>
  <si>
    <t>HUMBOLDT LANE</t>
  </si>
  <si>
    <t>1632</t>
  </si>
  <si>
    <t>HUMES ROAD</t>
  </si>
  <si>
    <t>52</t>
  </si>
  <si>
    <t>HUMPHREY STREET</t>
  </si>
  <si>
    <t>1892</t>
  </si>
  <si>
    <t>HUNT PLACE</t>
  </si>
  <si>
    <t>2184</t>
  </si>
  <si>
    <t>HUNT PLACE RESERVE F1</t>
  </si>
  <si>
    <t>630</t>
  </si>
  <si>
    <t>HUNTER CRESCENT</t>
  </si>
  <si>
    <t>416</t>
  </si>
  <si>
    <t>HUNTER ROAD</t>
  </si>
  <si>
    <t>2669</t>
  </si>
  <si>
    <t>HUNTER VALLEY STATION ROAD</t>
  </si>
  <si>
    <t>3272</t>
  </si>
  <si>
    <t>HUNTER VALLEY STATION ROAD (NON-MAINTAINED)</t>
  </si>
  <si>
    <t>3273</t>
  </si>
  <si>
    <t>HUNTER VALLEY STATION ROAD PRIVATE</t>
  </si>
  <si>
    <t>1006</t>
  </si>
  <si>
    <t>HUNTINGDON STREET</t>
  </si>
  <si>
    <t>2887</t>
  </si>
  <si>
    <t>HUXLEY PLACE</t>
  </si>
  <si>
    <t>2889</t>
  </si>
  <si>
    <t>HUXLEY PLACE EAST</t>
  </si>
  <si>
    <t>2888</t>
  </si>
  <si>
    <t>HUXLEY PLACE WEST</t>
  </si>
  <si>
    <t>1789</t>
  </si>
  <si>
    <t>HYLAND STREET</t>
  </si>
  <si>
    <t>125</t>
  </si>
  <si>
    <t>HYLTON PLACE</t>
  </si>
  <si>
    <t>3112</t>
  </si>
  <si>
    <t>INDER STREET</t>
  </si>
  <si>
    <t>129</t>
  </si>
  <si>
    <t>INDUSTRIAL LANE</t>
  </si>
  <si>
    <t>128</t>
  </si>
  <si>
    <t>INDUSTRIAL PLACE</t>
  </si>
  <si>
    <t>1984</t>
  </si>
  <si>
    <t>INFINITY DRIVE</t>
  </si>
  <si>
    <t>2464</t>
  </si>
  <si>
    <t>INFINITY DRIVE ACCESSWAY F1</t>
  </si>
  <si>
    <t>1792</t>
  </si>
  <si>
    <t>INNES PLACE</t>
  </si>
  <si>
    <t>204</t>
  </si>
  <si>
    <t>INVERNESS CRESCENT</t>
  </si>
  <si>
    <t>1349</t>
  </si>
  <si>
    <t>INVINCIBLE DRIVE</t>
  </si>
  <si>
    <t>1771</t>
  </si>
  <si>
    <t>IRONSIDE DRIVE</t>
  </si>
  <si>
    <t>2792</t>
  </si>
  <si>
    <t>IRONVIEW LANE</t>
  </si>
  <si>
    <t>1793</t>
  </si>
  <si>
    <t>ISABEL COURT</t>
  </si>
  <si>
    <t>2642</t>
  </si>
  <si>
    <t>ISHII LANE</t>
  </si>
  <si>
    <t>1987</t>
  </si>
  <si>
    <t>ISLAND VIEW PLACE</t>
  </si>
  <si>
    <t>307</t>
  </si>
  <si>
    <t>ISLAY STREET</t>
  </si>
  <si>
    <t>140</t>
  </si>
  <si>
    <t>ISLE STREET</t>
  </si>
  <si>
    <t>2369</t>
  </si>
  <si>
    <t>ISLE STREET RESERVE H1</t>
  </si>
  <si>
    <t>1979</t>
  </si>
  <si>
    <t>ISLINGTON PLACE</t>
  </si>
  <si>
    <t>2912</t>
  </si>
  <si>
    <t>ISTHMUS PLACE</t>
  </si>
  <si>
    <t>1893</t>
  </si>
  <si>
    <t>IVY LANE</t>
  </si>
  <si>
    <t>2643</t>
  </si>
  <si>
    <t>JACK DAGG LANE</t>
  </si>
  <si>
    <t>2904</t>
  </si>
  <si>
    <t>JACK HANLEY DRIVE</t>
  </si>
  <si>
    <t>3126</t>
  </si>
  <si>
    <t>JACK HANLEY DRIVE/HOWDEN DRIVE ROUNDABOUT</t>
  </si>
  <si>
    <t>2705</t>
  </si>
  <si>
    <t>JACK REID PARK</t>
  </si>
  <si>
    <t>2289</t>
  </si>
  <si>
    <t>JACK REID PARK 1 F1</t>
  </si>
  <si>
    <t>2322</t>
  </si>
  <si>
    <t>JACK REID PARK 1 H1</t>
  </si>
  <si>
    <t>2290</t>
  </si>
  <si>
    <t>JACK REID PARK 2 F1</t>
  </si>
  <si>
    <t>2323</t>
  </si>
  <si>
    <t>JACK REID PARK 2 H1</t>
  </si>
  <si>
    <t>2291</t>
  </si>
  <si>
    <t>JACK REID PARK 3 F1</t>
  </si>
  <si>
    <t>2292</t>
  </si>
  <si>
    <t>JACK REID PARK 4 F1</t>
  </si>
  <si>
    <t>2293</t>
  </si>
  <si>
    <t>JACK TEWA PARK 01</t>
  </si>
  <si>
    <t>2439</t>
  </si>
  <si>
    <t>JACK TEWA PARK 01 H1</t>
  </si>
  <si>
    <t>2440</t>
  </si>
  <si>
    <t>JACK TEWA PARK 02 H1</t>
  </si>
  <si>
    <t>2180</t>
  </si>
  <si>
    <t>JACK YOUNG PLACE</t>
  </si>
  <si>
    <t>2465</t>
  </si>
  <si>
    <t>JACK YOUNG PLACE ACCESSWAY F1</t>
  </si>
  <si>
    <t>2086</t>
  </si>
  <si>
    <t>JACKBY COURT</t>
  </si>
  <si>
    <t>2066</t>
  </si>
  <si>
    <t>JACKS POINT RISE</t>
  </si>
  <si>
    <t>2968</t>
  </si>
  <si>
    <t>JACKSON RISE</t>
  </si>
  <si>
    <t>2956</t>
  </si>
  <si>
    <t>JADE DRIVE</t>
  </si>
  <si>
    <t>3523</t>
  </si>
  <si>
    <t>JADE LAKE CRESCENT</t>
  </si>
  <si>
    <t>2110</t>
  </si>
  <si>
    <t>JAMES ROAD</t>
  </si>
  <si>
    <t>1967</t>
  </si>
  <si>
    <t>JANE WILLIAMS PLACE</t>
  </si>
  <si>
    <t>2822</t>
  </si>
  <si>
    <t>JANE WILLIAMS PLACE PRIVATE</t>
  </si>
  <si>
    <t>2370</t>
  </si>
  <si>
    <t>JARDINE PARK 1 H1</t>
  </si>
  <si>
    <t>2371</t>
  </si>
  <si>
    <t>JARDINE PARK 2 H1</t>
  </si>
  <si>
    <t>3054</t>
  </si>
  <si>
    <t>JASMINE LANE</t>
  </si>
  <si>
    <t>3265</t>
  </si>
  <si>
    <t>JASPER PLACE</t>
  </si>
  <si>
    <t>1944</t>
  </si>
  <si>
    <t>JEAN ROBINS DRIVE</t>
  </si>
  <si>
    <t>1335</t>
  </si>
  <si>
    <t>JEFFERY ROAD</t>
  </si>
  <si>
    <t>203</t>
  </si>
  <si>
    <t>JENKINS PLACE</t>
  </si>
  <si>
    <t>1788</t>
  </si>
  <si>
    <t>JESSIES CRESCENT</t>
  </si>
  <si>
    <t>2891</t>
  </si>
  <si>
    <t>JETTY CREEK PARK ACCESS</t>
  </si>
  <si>
    <t>1634</t>
  </si>
  <si>
    <t>JETTY STREET</t>
  </si>
  <si>
    <t>411</t>
  </si>
  <si>
    <t>JIMS WAY</t>
  </si>
  <si>
    <t>1818</t>
  </si>
  <si>
    <t>JOCK BOYD PLACE</t>
  </si>
  <si>
    <t>3157</t>
  </si>
  <si>
    <t>JOE BROWN DR/RUA ST ROUNDABOUT</t>
  </si>
  <si>
    <t>3048</t>
  </si>
  <si>
    <t>JOE BROWN DRIVE</t>
  </si>
  <si>
    <t>3169</t>
  </si>
  <si>
    <t>JOE OCONNELL CARPARK LOWER</t>
  </si>
  <si>
    <t>3170</t>
  </si>
  <si>
    <t>JOE OCONNELL CARPARK UPPER</t>
  </si>
  <si>
    <t>1346</t>
  </si>
  <si>
    <t>JOE OCONNELL DRIVE</t>
  </si>
  <si>
    <t>2840</t>
  </si>
  <si>
    <t>JOHNS CREEK HAWEA</t>
  </si>
  <si>
    <t>127</t>
  </si>
  <si>
    <t>JOHNSON PLACE</t>
  </si>
  <si>
    <t>2027</t>
  </si>
  <si>
    <t>JONES AVENUE</t>
  </si>
  <si>
    <t>1791</t>
  </si>
  <si>
    <t>JOPP STREET</t>
  </si>
  <si>
    <t>2372</t>
  </si>
  <si>
    <t>JUBILEE PARK H1</t>
  </si>
  <si>
    <t>2578</t>
  </si>
  <si>
    <t>JUDES LANE</t>
  </si>
  <si>
    <t>2198</t>
  </si>
  <si>
    <t>JUDGE AND JURY DRIVE</t>
  </si>
  <si>
    <t>3657</t>
  </si>
  <si>
    <t>JUNCTION ROAD</t>
  </si>
  <si>
    <t>3652</t>
  </si>
  <si>
    <t>JUNCTION ROAD (NZTA)</t>
  </si>
  <si>
    <t>1376</t>
  </si>
  <si>
    <t>JUNIPER PLACE</t>
  </si>
  <si>
    <t>1801</t>
  </si>
  <si>
    <t>JUNO PLACE</t>
  </si>
  <si>
    <t>2196</t>
  </si>
  <si>
    <t>JUNO PLACE RESERVE F1</t>
  </si>
  <si>
    <t>3334</t>
  </si>
  <si>
    <t>JURA STREET</t>
  </si>
  <si>
    <t>3427</t>
  </si>
  <si>
    <t>KAHIWI DRIVE</t>
  </si>
  <si>
    <t>3428</t>
  </si>
  <si>
    <t>KAHIWI DRIVE (PVT)</t>
  </si>
  <si>
    <t>2153</t>
  </si>
  <si>
    <t>KAHU CLOSE</t>
  </si>
  <si>
    <t>942</t>
  </si>
  <si>
    <t>KAKA STREET</t>
  </si>
  <si>
    <t>2152</t>
  </si>
  <si>
    <t>KAKAPO COURT</t>
  </si>
  <si>
    <t>2150</t>
  </si>
  <si>
    <t>KAMAHI STREET</t>
  </si>
  <si>
    <t>921</t>
  </si>
  <si>
    <t>KANE ROAD</t>
  </si>
  <si>
    <t>1948</t>
  </si>
  <si>
    <t>KANUKA RISE</t>
  </si>
  <si>
    <t>2154</t>
  </si>
  <si>
    <t>KAPUKA LANE</t>
  </si>
  <si>
    <t>2627</t>
  </si>
  <si>
    <t>KAREAREA RISE</t>
  </si>
  <si>
    <t>1888</t>
  </si>
  <si>
    <t>KATIES WAY</t>
  </si>
  <si>
    <t>2028</t>
  </si>
  <si>
    <t>KAVANAGH LANE</t>
  </si>
  <si>
    <t>2373</t>
  </si>
  <si>
    <t>KAWARAU FALLS RESERVE H1</t>
  </si>
  <si>
    <t>3399</t>
  </si>
  <si>
    <t>KAWARAU HEIGHTS BOULEVARD (LEFT)</t>
  </si>
  <si>
    <t>3401</t>
  </si>
  <si>
    <t>KAWARAU HEIGHTS BOULEVARD (LOOP)</t>
  </si>
  <si>
    <t>3400</t>
  </si>
  <si>
    <t>KAWARAU HEIGHTS BOULEVARD (RIGHT)</t>
  </si>
  <si>
    <t>47</t>
  </si>
  <si>
    <t>KAWARAU PLACE</t>
  </si>
  <si>
    <t>2466</t>
  </si>
  <si>
    <t>KAWARAU ROAD RESERVE 1 F1</t>
  </si>
  <si>
    <t>2467</t>
  </si>
  <si>
    <t>KAWARAU ROAD RESERVE 2 F1</t>
  </si>
  <si>
    <t>2215</t>
  </si>
  <si>
    <t>KAWARAU ROAD RESERVE 3 F1</t>
  </si>
  <si>
    <t>2468</t>
  </si>
  <si>
    <t>KAWARAU ROAD RESERVE 4 F1</t>
  </si>
  <si>
    <t>2469</t>
  </si>
  <si>
    <t>KAWARAU ROAD RESERVE 5 F1</t>
  </si>
  <si>
    <t>943</t>
  </si>
  <si>
    <t>KEA STREET</t>
  </si>
  <si>
    <t>2635</t>
  </si>
  <si>
    <t>KEBLE LANE</t>
  </si>
  <si>
    <t>1885</t>
  </si>
  <si>
    <t>KELLIHER DRIVE</t>
  </si>
  <si>
    <t>2444</t>
  </si>
  <si>
    <t>KELLIHER/OLD STATION ROUNDABOUT</t>
  </si>
  <si>
    <t>2374</t>
  </si>
  <si>
    <t>KELVIN GROVE H1</t>
  </si>
  <si>
    <t>184</t>
  </si>
  <si>
    <t>KELVIN HEIGHTS GOLF COURSE ROAD</t>
  </si>
  <si>
    <t>2375</t>
  </si>
  <si>
    <t>KELVIN HEIGHTS LAKESIDE RESERVE F1</t>
  </si>
  <si>
    <t>62</t>
  </si>
  <si>
    <t>KELVIN PLACE</t>
  </si>
  <si>
    <t>662</t>
  </si>
  <si>
    <t>KENNEDY CRESCENT</t>
  </si>
  <si>
    <t>1367</t>
  </si>
  <si>
    <t>KENNELS LANE</t>
  </si>
  <si>
    <t>224</t>
  </si>
  <si>
    <t>KENT STREET (ARROWTOWN)</t>
  </si>
  <si>
    <t>1052</t>
  </si>
  <si>
    <t>KENT STREET (KINGSTON)</t>
  </si>
  <si>
    <t>105</t>
  </si>
  <si>
    <t>KENT STREET (QUEENSTOWN)</t>
  </si>
  <si>
    <t>3476</t>
  </si>
  <si>
    <t>KEOWN STREET</t>
  </si>
  <si>
    <t>2932</t>
  </si>
  <si>
    <t>KERERU CRESCENT</t>
  </si>
  <si>
    <t>3520</t>
  </si>
  <si>
    <t>KERNEL LOOP</t>
  </si>
  <si>
    <t>2087</t>
  </si>
  <si>
    <t>KERRERA LANE</t>
  </si>
  <si>
    <t>1795</t>
  </si>
  <si>
    <t>KERRY DRIVE</t>
  </si>
  <si>
    <t>3283</t>
  </si>
  <si>
    <t>KERRY DRIVE CARPARK</t>
  </si>
  <si>
    <t>3269</t>
  </si>
  <si>
    <t>KIDDS WAY</t>
  </si>
  <si>
    <t>627</t>
  </si>
  <si>
    <t>KIDSON LANE</t>
  </si>
  <si>
    <t>2339</t>
  </si>
  <si>
    <t>KIDSON LANE RESERVE H1</t>
  </si>
  <si>
    <t>1635</t>
  </si>
  <si>
    <t>KIELY LANE</t>
  </si>
  <si>
    <t>1917</t>
  </si>
  <si>
    <t>KILLARNEY WAY</t>
  </si>
  <si>
    <t>257</t>
  </si>
  <si>
    <t>KILMARNOCH STREET</t>
  </si>
  <si>
    <t>258</t>
  </si>
  <si>
    <t>KILMARNOCK STREET TRIANGLE</t>
  </si>
  <si>
    <t>2029</t>
  </si>
  <si>
    <t>KINCAID PLACE</t>
  </si>
  <si>
    <t>1101</t>
  </si>
  <si>
    <t>KINGAN ROAD</t>
  </si>
  <si>
    <t>2776</t>
  </si>
  <si>
    <t>KINGFISHER CRESCENT</t>
  </si>
  <si>
    <t>648</t>
  </si>
  <si>
    <t>KINGS DRIVE</t>
  </si>
  <si>
    <t>2353</t>
  </si>
  <si>
    <t>KINGSTON CEMETERY H1</t>
  </si>
  <si>
    <t>2170</t>
  </si>
  <si>
    <t>KINGSTON CEMETRY FP 1</t>
  </si>
  <si>
    <t>2713</t>
  </si>
  <si>
    <t>KINGSTON DOMAIN</t>
  </si>
  <si>
    <t>3088</t>
  </si>
  <si>
    <t>KINGSTON DOMAIN FP1</t>
  </si>
  <si>
    <t>3089</t>
  </si>
  <si>
    <t>KINGSTON DOMAIN FP2</t>
  </si>
  <si>
    <t>2354</t>
  </si>
  <si>
    <t>KINGSTON DOMAIN H1</t>
  </si>
  <si>
    <t>2665</t>
  </si>
  <si>
    <t>KINGSTON FORESHORE RECREATION RESERVE F1</t>
  </si>
  <si>
    <t>3356</t>
  </si>
  <si>
    <t>KINGSTON JETTY 2</t>
  </si>
  <si>
    <t>3355</t>
  </si>
  <si>
    <t>KINGSTON MAIN JETTY</t>
  </si>
  <si>
    <t>2715</t>
  </si>
  <si>
    <t>KINGSTON SCHOOL RESERVE</t>
  </si>
  <si>
    <t>2171</t>
  </si>
  <si>
    <t>KINGSTON SCHOOL RESERVE H1</t>
  </si>
  <si>
    <t>902</t>
  </si>
  <si>
    <t>KINGSTON STREET</t>
  </si>
  <si>
    <t>354</t>
  </si>
  <si>
    <t>KINLOCH ROAD</t>
  </si>
  <si>
    <t>1186</t>
  </si>
  <si>
    <t>KINNIBEG STREET</t>
  </si>
  <si>
    <t>2088</t>
  </si>
  <si>
    <t>KINROSS LANE</t>
  </si>
  <si>
    <t>2560</t>
  </si>
  <si>
    <t>KINTYRE COURT</t>
  </si>
  <si>
    <t>1743</t>
  </si>
  <si>
    <t>KIRCHER PLACE</t>
  </si>
  <si>
    <t>2246</t>
  </si>
  <si>
    <t>KIRCHER PLACE RESERVE F1</t>
  </si>
  <si>
    <t>1748</t>
  </si>
  <si>
    <t>KIRIMOKO CRESCENT</t>
  </si>
  <si>
    <t>3690</t>
  </si>
  <si>
    <t>KIRIMOKO CRESCENT TO KIRIMOKO TRAIL FP</t>
  </si>
  <si>
    <t>941</t>
  </si>
  <si>
    <t>KIWI STREET</t>
  </si>
  <si>
    <t>2358</t>
  </si>
  <si>
    <t>KIWI STREET RESERVE H1</t>
  </si>
  <si>
    <t>2089</t>
  </si>
  <si>
    <t>KNOB J ROAD</t>
  </si>
  <si>
    <t>3153</t>
  </si>
  <si>
    <t>KOKAKO LANE</t>
  </si>
  <si>
    <t>2610</t>
  </si>
  <si>
    <t>KORIMAKO LANE</t>
  </si>
  <si>
    <t>2327</t>
  </si>
  <si>
    <t>KORU WAY</t>
  </si>
  <si>
    <t>2931</t>
  </si>
  <si>
    <t>KOTARE DRIVE</t>
  </si>
  <si>
    <t>3082</t>
  </si>
  <si>
    <t>KOTUKU LANE</t>
  </si>
  <si>
    <t>635</t>
  </si>
  <si>
    <t>KOWHAI DRIVE</t>
  </si>
  <si>
    <t>655</t>
  </si>
  <si>
    <t>KURI PLACE</t>
  </si>
  <si>
    <t>3562</t>
  </si>
  <si>
    <t>KYEBURN / CAMBRIAN FP</t>
  </si>
  <si>
    <t>3371</t>
  </si>
  <si>
    <t>KYEBURN STREET</t>
  </si>
  <si>
    <t>1809</t>
  </si>
  <si>
    <t>LACHLAN AVENUE</t>
  </si>
  <si>
    <t>2470</t>
  </si>
  <si>
    <t>LACHLAN AVENUE RESERVE F1</t>
  </si>
  <si>
    <t>3493</t>
  </si>
  <si>
    <t>LADY FAYRE DRIVE</t>
  </si>
  <si>
    <t>3481</t>
  </si>
  <si>
    <t>LAFRANCHI LANE</t>
  </si>
  <si>
    <t>3482</t>
  </si>
  <si>
    <t>LAFRANCHI LANE (HAMMERHEAD)</t>
  </si>
  <si>
    <t>1191</t>
  </si>
  <si>
    <t>LAGOON AVENUE</t>
  </si>
  <si>
    <t>976</t>
  </si>
  <si>
    <t>LAGOON VALLEY ROAD</t>
  </si>
  <si>
    <t>45</t>
  </si>
  <si>
    <t>LAKE AVENUE</t>
  </si>
  <si>
    <t>256</t>
  </si>
  <si>
    <t>LAKE ESPLANADE</t>
  </si>
  <si>
    <t>2502</t>
  </si>
  <si>
    <t>LAKE ESPLANADE/FERNHILL ROUNDABOUT</t>
  </si>
  <si>
    <t>3307</t>
  </si>
  <si>
    <t>LAKE HAYES ESTATE WALKWAY</t>
  </si>
  <si>
    <t>2716</t>
  </si>
  <si>
    <t>LAKE HAYES RECREATION RESERVE</t>
  </si>
  <si>
    <t>2376</t>
  </si>
  <si>
    <t>LAKE HAYES RECREATION RESERVE H1</t>
  </si>
  <si>
    <t>2803</t>
  </si>
  <si>
    <t>LAKE HAYES SHOWGROUND RESERVE</t>
  </si>
  <si>
    <t>2378</t>
  </si>
  <si>
    <t>LAKE HAYES SHOWGROUND RESERVE 1 H1</t>
  </si>
  <si>
    <t>2377</t>
  </si>
  <si>
    <t>LAKE HAYES SHOWGROUND RESERVE 2 H1</t>
  </si>
  <si>
    <t>2437</t>
  </si>
  <si>
    <t>LAKE HAYES SHOWGROUND RESERVE 3 H1</t>
  </si>
  <si>
    <t>2438</t>
  </si>
  <si>
    <t>LAKE HAYES SHOWGROUND RESERVE 4 H1</t>
  </si>
  <si>
    <t>3250</t>
  </si>
  <si>
    <t>LAKE MCKAY (WATER RESERVOIR)</t>
  </si>
  <si>
    <t>3584</t>
  </si>
  <si>
    <t>LAKE MCKAY DRIVE</t>
  </si>
  <si>
    <t>771</t>
  </si>
  <si>
    <t>LAKE ROAD</t>
  </si>
  <si>
    <t>2498</t>
  </si>
  <si>
    <t>LAKE ROAD (GLENORCHY)</t>
  </si>
  <si>
    <t>143</t>
  </si>
  <si>
    <t>LAKE STREET</t>
  </si>
  <si>
    <t>3444</t>
  </si>
  <si>
    <t>LAKE STREET ACCESSWAY</t>
  </si>
  <si>
    <t>3188</t>
  </si>
  <si>
    <t>LAKE SYLVAN CAMPSITE ROAD</t>
  </si>
  <si>
    <t>3187</t>
  </si>
  <si>
    <t>LAKE SYLVAN ROAD</t>
  </si>
  <si>
    <t>3065</t>
  </si>
  <si>
    <t>LAKE WANAKA CENTRE</t>
  </si>
  <si>
    <t>2255</t>
  </si>
  <si>
    <t>LAKE WANAKA CENTRE 1 F1</t>
  </si>
  <si>
    <t>2415</t>
  </si>
  <si>
    <t>LAKE WANAKA CENTRE 1 H1</t>
  </si>
  <si>
    <t>2256</t>
  </si>
  <si>
    <t>LAKE WANAKA CENTRE 2 F1</t>
  </si>
  <si>
    <t>2416</t>
  </si>
  <si>
    <t>LAKE WANAKA CENTRE 2 H1</t>
  </si>
  <si>
    <t>2258</t>
  </si>
  <si>
    <t>LAKE WANAKA CENTRE 4 F1</t>
  </si>
  <si>
    <t>2259</t>
  </si>
  <si>
    <t>LAKE WANAKA CENTRE 5 F1</t>
  </si>
  <si>
    <t>2878</t>
  </si>
  <si>
    <t>LAKEFIELD CLOSE</t>
  </si>
  <si>
    <t>2499</t>
  </si>
  <si>
    <t>LAKERIDGE ROAD</t>
  </si>
  <si>
    <t>1636</t>
  </si>
  <si>
    <t>LAKESHORE DRIVE</t>
  </si>
  <si>
    <t>2672</t>
  </si>
  <si>
    <t>LAKESIDE ESTATES RESERVE</t>
  </si>
  <si>
    <t>3615</t>
  </si>
  <si>
    <t>LAKESIDE LINK FP 01</t>
  </si>
  <si>
    <t>3616</t>
  </si>
  <si>
    <t>LAKESIDE LINK FP 02</t>
  </si>
  <si>
    <t>3617</t>
  </si>
  <si>
    <t>LAKESIDE LINK FP 03</t>
  </si>
  <si>
    <t>618</t>
  </si>
  <si>
    <t>LAKESIDE ROAD</t>
  </si>
  <si>
    <t>802</t>
  </si>
  <si>
    <t>LAKEVIEW TERRACE</t>
  </si>
  <si>
    <t>3099</t>
  </si>
  <si>
    <t>LAMMERMOOR STREET</t>
  </si>
  <si>
    <t>1348</t>
  </si>
  <si>
    <t>LANCASTER PLACE</t>
  </si>
  <si>
    <t>1898</t>
  </si>
  <si>
    <t>LANCEWOOD LANE</t>
  </si>
  <si>
    <t>2963</t>
  </si>
  <si>
    <t>LANDSBOROUGH LANE</t>
  </si>
  <si>
    <t>1787</t>
  </si>
  <si>
    <t>LANSDOWN STREET</t>
  </si>
  <si>
    <t>66</t>
  </si>
  <si>
    <t>LARCH COURT</t>
  </si>
  <si>
    <t>2580</t>
  </si>
  <si>
    <t>LARCH HILL PLACE</t>
  </si>
  <si>
    <t>2581</t>
  </si>
  <si>
    <t>LARCH HILL PLACE 2</t>
  </si>
  <si>
    <t>700</t>
  </si>
  <si>
    <t>LARCH PLACE</t>
  </si>
  <si>
    <t>2594</t>
  </si>
  <si>
    <t>LARCHMONT CLOSE</t>
  </si>
  <si>
    <t>2915</t>
  </si>
  <si>
    <t>LARCHMONT CLOSE WALKWAY</t>
  </si>
  <si>
    <t>1864</t>
  </si>
  <si>
    <t>LARKINS WAY</t>
  </si>
  <si>
    <t>3271</t>
  </si>
  <si>
    <t>LARKINS WAY PRIVATE</t>
  </si>
  <si>
    <t>2885</t>
  </si>
  <si>
    <t>LAUDER STREET</t>
  </si>
  <si>
    <t>3374</t>
  </si>
  <si>
    <t>LAUDERDALE LANE</t>
  </si>
  <si>
    <t>1965</t>
  </si>
  <si>
    <t>LAYTON LANE</t>
  </si>
  <si>
    <t>2946</t>
  </si>
  <si>
    <t>LEANING ROCK LANE</t>
  </si>
  <si>
    <t>3480</t>
  </si>
  <si>
    <t>LEE AVENUE</t>
  </si>
  <si>
    <t>282</t>
  </si>
  <si>
    <t>LEEDS LANE</t>
  </si>
  <si>
    <t>3041</t>
  </si>
  <si>
    <t>LEICESTER STREET</t>
  </si>
  <si>
    <t>181</t>
  </si>
  <si>
    <t>LEWIS ROAD</t>
  </si>
  <si>
    <t>3471</t>
  </si>
  <si>
    <t>LIBERTY LANE</t>
  </si>
  <si>
    <t>1804</t>
  </si>
  <si>
    <t>LICHEN LANE</t>
  </si>
  <si>
    <t>1535</t>
  </si>
  <si>
    <t>LIMERICK LANE</t>
  </si>
  <si>
    <t>3261</t>
  </si>
  <si>
    <t>LINCOLN ROAD</t>
  </si>
  <si>
    <t>3086</t>
  </si>
  <si>
    <t>LINDIS ROAD</t>
  </si>
  <si>
    <t>1744</t>
  </si>
  <si>
    <t>LINDMORE LANE</t>
  </si>
  <si>
    <t>625</t>
  </si>
  <si>
    <t>LINDSAY PLACE</t>
  </si>
  <si>
    <t>1733</t>
  </si>
  <si>
    <t>LINK WAY</t>
  </si>
  <si>
    <t>3611</t>
  </si>
  <si>
    <t>LINKSGATE CONNECTION RESERVE FP</t>
  </si>
  <si>
    <t>3097</t>
  </si>
  <si>
    <t>LINNBURN ROAD</t>
  </si>
  <si>
    <t>2286</t>
  </si>
  <si>
    <t>LISMORE PARK 03</t>
  </si>
  <si>
    <t>2340</t>
  </si>
  <si>
    <t>LISMORE PARK 1 H1</t>
  </si>
  <si>
    <t>2402</t>
  </si>
  <si>
    <t>LISMORE PARK 2 H1</t>
  </si>
  <si>
    <t>649</t>
  </si>
  <si>
    <t>LISMORE STREET</t>
  </si>
  <si>
    <t>2592</t>
  </si>
  <si>
    <t>LISMORE STREET/MONLEY LANE ACCESSWAY</t>
  </si>
  <si>
    <t>3473</t>
  </si>
  <si>
    <t>LISTER LANE</t>
  </si>
  <si>
    <t>2854</t>
  </si>
  <si>
    <t>LITTLE ALPHA LOOP</t>
  </si>
  <si>
    <t>1976</t>
  </si>
  <si>
    <t>LITTLE MAUDE DRIVE</t>
  </si>
  <si>
    <t>3483</t>
  </si>
  <si>
    <t>LITTLE MEG LANE</t>
  </si>
  <si>
    <t>1360</t>
  </si>
  <si>
    <t>LITTLE OAK COMMON</t>
  </si>
  <si>
    <t>2856</t>
  </si>
  <si>
    <t>LITTLE ORCHARD WAY</t>
  </si>
  <si>
    <t>651</t>
  </si>
  <si>
    <t>LITTLE STREET</t>
  </si>
  <si>
    <t>415</t>
  </si>
  <si>
    <t>LITTLES ROAD</t>
  </si>
  <si>
    <t>1977</t>
  </si>
  <si>
    <t>LIVERPOOL WAY</t>
  </si>
  <si>
    <t>3141</t>
  </si>
  <si>
    <t>LIVINGSTONE LANE</t>
  </si>
  <si>
    <t>1955</t>
  </si>
  <si>
    <t>LLOYD DUNN AVENUE</t>
  </si>
  <si>
    <t>3587</t>
  </si>
  <si>
    <t>LM ROAD 3</t>
  </si>
  <si>
    <t>3589</t>
  </si>
  <si>
    <t>LM ROAD 7A</t>
  </si>
  <si>
    <t>3590</t>
  </si>
  <si>
    <t>LM ROAD 7B</t>
  </si>
  <si>
    <t>917</t>
  </si>
  <si>
    <t>LOACH ROAD</t>
  </si>
  <si>
    <t>3597</t>
  </si>
  <si>
    <t>LOBB LANE</t>
  </si>
  <si>
    <t>1901</t>
  </si>
  <si>
    <t>LOCHBURN AVENUE</t>
  </si>
  <si>
    <t>1842</t>
  </si>
  <si>
    <t>LOCHNAGAR DRIVE</t>
  </si>
  <si>
    <t>3320</t>
  </si>
  <si>
    <t>LOCHNAGAR DRIVE TO ACHERON PLACE</t>
  </si>
  <si>
    <t>2471</t>
  </si>
  <si>
    <t>LOCHY RD/DART PLACE ACCESSWAY F1</t>
  </si>
  <si>
    <t>157</t>
  </si>
  <si>
    <t>LOCHY ROAD</t>
  </si>
  <si>
    <t>2090</t>
  </si>
  <si>
    <t>LODGE ROAD</t>
  </si>
  <si>
    <t>1887</t>
  </si>
  <si>
    <t>LOESS LANE</t>
  </si>
  <si>
    <t>2301</t>
  </si>
  <si>
    <t>LOESS LANE (PRIVATE)</t>
  </si>
  <si>
    <t>3389</t>
  </si>
  <si>
    <t>LOMBARDY LANE</t>
  </si>
  <si>
    <t>147</t>
  </si>
  <si>
    <t>LOMOND CRESCENT</t>
  </si>
  <si>
    <t>1637</t>
  </si>
  <si>
    <t>LONDON LANE</t>
  </si>
  <si>
    <t>2535</t>
  </si>
  <si>
    <t>LONG ACRE DRIVE</t>
  </si>
  <si>
    <t>1806</t>
  </si>
  <si>
    <t>LONG GRASS PLACE</t>
  </si>
  <si>
    <t>2881</t>
  </si>
  <si>
    <t>LONGLANDS STREET</t>
  </si>
  <si>
    <t>3376</t>
  </si>
  <si>
    <t>LONGVIEW DRIVE</t>
  </si>
  <si>
    <t>84</t>
  </si>
  <si>
    <t>LONGWOOD PLACE</t>
  </si>
  <si>
    <t>2091</t>
  </si>
  <si>
    <t>LOOKOUT DRIVE</t>
  </si>
  <si>
    <t>74</t>
  </si>
  <si>
    <t>LOOP ROAD</t>
  </si>
  <si>
    <t>153</t>
  </si>
  <si>
    <t>LORDENS PLACE</t>
  </si>
  <si>
    <t>2883</t>
  </si>
  <si>
    <t>LORNE STREET</t>
  </si>
  <si>
    <t>3130</t>
  </si>
  <si>
    <t>LOST BURN ROAD EAST</t>
  </si>
  <si>
    <t>3131</t>
  </si>
  <si>
    <t>LOST BURN ROAD WEST</t>
  </si>
  <si>
    <t>2485</t>
  </si>
  <si>
    <t>LOVERS LEAP ROAD</t>
  </si>
  <si>
    <t>3571</t>
  </si>
  <si>
    <t>LOWER HAMMYS</t>
  </si>
  <si>
    <t>2858</t>
  </si>
  <si>
    <t>LOWER SHOTOVER CEMETERY ACCESS</t>
  </si>
  <si>
    <t>414</t>
  </si>
  <si>
    <t>LOWER SHOTOVER ROAD</t>
  </si>
  <si>
    <t>1638</t>
  </si>
  <si>
    <t>LUCAS PLACE</t>
  </si>
  <si>
    <t>1724</t>
  </si>
  <si>
    <t>LUCAS/SIR HENRY WIGLEY ROUNDABOUT</t>
  </si>
  <si>
    <t>2929</t>
  </si>
  <si>
    <t>LUCKIE LANE</t>
  </si>
  <si>
    <t>1639</t>
  </si>
  <si>
    <t>LUCYS WAY</t>
  </si>
  <si>
    <t>3132</t>
  </si>
  <si>
    <t>LUGGATE CARPARK</t>
  </si>
  <si>
    <t>3510</t>
  </si>
  <si>
    <t>LUGGATE DOMAIN ACCESS</t>
  </si>
  <si>
    <t>2191</t>
  </si>
  <si>
    <t>LUGGATE DOMAIN F1</t>
  </si>
  <si>
    <t>2190</t>
  </si>
  <si>
    <t>LUGGATE MAIN STREET RESERVE F1</t>
  </si>
  <si>
    <t>1822</t>
  </si>
  <si>
    <t>LUNA PLACE</t>
  </si>
  <si>
    <t>2924</t>
  </si>
  <si>
    <t>LYNCH LANE</t>
  </si>
  <si>
    <t>3391</t>
  </si>
  <si>
    <t>MAAS WAY</t>
  </si>
  <si>
    <t>2623</t>
  </si>
  <si>
    <t>MACANDREW LANE</t>
  </si>
  <si>
    <t>3275</t>
  </si>
  <si>
    <t>MACANDREW LANE (PRIVATE)</t>
  </si>
  <si>
    <t>3208</t>
  </si>
  <si>
    <t>MACAULEY LANE</t>
  </si>
  <si>
    <t>2030</t>
  </si>
  <si>
    <t>MACE LANE</t>
  </si>
  <si>
    <t>1640</t>
  </si>
  <si>
    <t>MACETOWN ROAD</t>
  </si>
  <si>
    <t>622</t>
  </si>
  <si>
    <t>MACKAY STREET</t>
  </si>
  <si>
    <t>165</t>
  </si>
  <si>
    <t>MACKINNON TERRACE</t>
  </si>
  <si>
    <t>3472</t>
  </si>
  <si>
    <t>MACLAREN ROAD</t>
  </si>
  <si>
    <t>3687</t>
  </si>
  <si>
    <t>MACLAREN ROAD (PROSPECTIVE)</t>
  </si>
  <si>
    <t>605</t>
  </si>
  <si>
    <t>MACPHERSON STREET</t>
  </si>
  <si>
    <t>2541</t>
  </si>
  <si>
    <t>MAGGIES WAY</t>
  </si>
  <si>
    <t>1377</t>
  </si>
  <si>
    <t>MAGNOLIA PLACE</t>
  </si>
  <si>
    <t>2953</t>
  </si>
  <si>
    <t>MAGPIE PLACE</t>
  </si>
  <si>
    <t>2909</t>
  </si>
  <si>
    <t>MAIZE STREET</t>
  </si>
  <si>
    <t>2359</t>
  </si>
  <si>
    <t>MAKARORA CEMETERY H1</t>
  </si>
  <si>
    <t>2522</t>
  </si>
  <si>
    <t>MAKOMAKO ROAD</t>
  </si>
  <si>
    <t>3575</t>
  </si>
  <si>
    <t>MALAGAHAN TO KERRY FP 1</t>
  </si>
  <si>
    <t>2287</t>
  </si>
  <si>
    <t>MALAGHAN RESERVE F1</t>
  </si>
  <si>
    <t>2379</t>
  </si>
  <si>
    <t>MALAGHAN RESERVE H1</t>
  </si>
  <si>
    <t>113</t>
  </si>
  <si>
    <t>MALAGHAN STREET</t>
  </si>
  <si>
    <t>2032</t>
  </si>
  <si>
    <t>MALAGHANS RIDGE</t>
  </si>
  <si>
    <t>2639</t>
  </si>
  <si>
    <t>MALAGHANS RIDGE 2</t>
  </si>
  <si>
    <t>413</t>
  </si>
  <si>
    <t>MALAGHANS ROAD</t>
  </si>
  <si>
    <t>3496</t>
  </si>
  <si>
    <t>MALINGS PEAK LANE</t>
  </si>
  <si>
    <t>2590</t>
  </si>
  <si>
    <t>MALLARD STREET</t>
  </si>
  <si>
    <t>3565</t>
  </si>
  <si>
    <t>MALVERN / OUTLET FP</t>
  </si>
  <si>
    <t>3085</t>
  </si>
  <si>
    <t>MALVERN ROAD</t>
  </si>
  <si>
    <t>139</t>
  </si>
  <si>
    <t>MAN STREET</t>
  </si>
  <si>
    <t>2505</t>
  </si>
  <si>
    <t>MAN/CAMP ROUNDABOUT</t>
  </si>
  <si>
    <t>1641</t>
  </si>
  <si>
    <t>MANATA LANE</t>
  </si>
  <si>
    <t>101</t>
  </si>
  <si>
    <t>MANCHESTER PLACE</t>
  </si>
  <si>
    <t>2218</t>
  </si>
  <si>
    <t>MANCHESTER PLACE WATER RESERVOIR RESERVE 1 F1</t>
  </si>
  <si>
    <t>2219</t>
  </si>
  <si>
    <t>MANCHESTER PLACE WATER RESERVOIR RESERVE 2 F1</t>
  </si>
  <si>
    <t>2380</t>
  </si>
  <si>
    <t>MANCHESTER PLACE WATER RESERVOIR RESERVE H1</t>
  </si>
  <si>
    <t>1832</t>
  </si>
  <si>
    <t>MANORBURN PLACE</t>
  </si>
  <si>
    <t>409</t>
  </si>
  <si>
    <t>MANSE ROAD</t>
  </si>
  <si>
    <t>643</t>
  </si>
  <si>
    <t>MANUKA CRESCENT</t>
  </si>
  <si>
    <t>1969</t>
  </si>
  <si>
    <t>MAORI JACK ROAD</t>
  </si>
  <si>
    <t>3162</t>
  </si>
  <si>
    <t>MAORI JACK ROAD (PRIVATE)</t>
  </si>
  <si>
    <t>1866</t>
  </si>
  <si>
    <t>MAPLE COURT</t>
  </si>
  <si>
    <t>3397</t>
  </si>
  <si>
    <t>MAPLE COURT (PRIVATE)</t>
  </si>
  <si>
    <t>3429</t>
  </si>
  <si>
    <t>MARA WAY</t>
  </si>
  <si>
    <t>2145</t>
  </si>
  <si>
    <t>MARBLELEAF LANE</t>
  </si>
  <si>
    <t>440</t>
  </si>
  <si>
    <t>MARGARET PLACE</t>
  </si>
  <si>
    <t>56</t>
  </si>
  <si>
    <t>MARINA DRIVE</t>
  </si>
  <si>
    <t>2216</t>
  </si>
  <si>
    <t>MARINA DRIVE RECREATION RESERVE F1</t>
  </si>
  <si>
    <t>280</t>
  </si>
  <si>
    <t>MARINE PARADE (EAST)</t>
  </si>
  <si>
    <t>2823</t>
  </si>
  <si>
    <t>MARINE PARADE (WEST)</t>
  </si>
  <si>
    <t>3436</t>
  </si>
  <si>
    <t>MARINE PARADE PLAYGROUND BRIDGE</t>
  </si>
  <si>
    <t>2805</t>
  </si>
  <si>
    <t>MARINE PARADE RESERVE</t>
  </si>
  <si>
    <t>3451</t>
  </si>
  <si>
    <t>MARINE PARADE RESERVE 03</t>
  </si>
  <si>
    <t>2233</t>
  </si>
  <si>
    <t>MARINE PARADE RESERVE F1</t>
  </si>
  <si>
    <t>3120</t>
  </si>
  <si>
    <t>MARJON DRIVE</t>
  </si>
  <si>
    <t>3198</t>
  </si>
  <si>
    <t>MARKET STREET</t>
  </si>
  <si>
    <t>3420</t>
  </si>
  <si>
    <t>MARLEY WOOD TRACK 01</t>
  </si>
  <si>
    <t>3421</t>
  </si>
  <si>
    <t>MARLEY WOOD TRACK 02</t>
  </si>
  <si>
    <t>2636</t>
  </si>
  <si>
    <t>MARSDEN PLACE</t>
  </si>
  <si>
    <t>3548</t>
  </si>
  <si>
    <t>MARSH STREET</t>
  </si>
  <si>
    <t>1958</t>
  </si>
  <si>
    <t>MARSHALL AVENUE</t>
  </si>
  <si>
    <t>2722</t>
  </si>
  <si>
    <t>MARSHALL PARK</t>
  </si>
  <si>
    <t>2201</t>
  </si>
  <si>
    <t>MARSHALL PARK F1</t>
  </si>
  <si>
    <t>2601</t>
  </si>
  <si>
    <t>MARSTON ROAD</t>
  </si>
  <si>
    <t>3684</t>
  </si>
  <si>
    <t>MARTIN LANE</t>
  </si>
  <si>
    <t>1855</t>
  </si>
  <si>
    <t>MARTYS LANE</t>
  </si>
  <si>
    <t>1363</t>
  </si>
  <si>
    <t>MARY LANE</t>
  </si>
  <si>
    <t>2948</t>
  </si>
  <si>
    <t>MARYBURN LANE</t>
  </si>
  <si>
    <t>3474</t>
  </si>
  <si>
    <t>MASON STREET</t>
  </si>
  <si>
    <t>2770</t>
  </si>
  <si>
    <t>MASONS COURT</t>
  </si>
  <si>
    <t>3221</t>
  </si>
  <si>
    <t>MASSEY DRIVE</t>
  </si>
  <si>
    <t>2092</t>
  </si>
  <si>
    <t>MATAGOURI DRIVE</t>
  </si>
  <si>
    <t>642</t>
  </si>
  <si>
    <t>MATAI ROAD</t>
  </si>
  <si>
    <t>2942</t>
  </si>
  <si>
    <t>MATAKANUI LANE</t>
  </si>
  <si>
    <t>3127</t>
  </si>
  <si>
    <t>MATAKAURI CAR PARK</t>
  </si>
  <si>
    <t>2808</t>
  </si>
  <si>
    <t>MATAKAURI PARK 01</t>
  </si>
  <si>
    <t>2809</t>
  </si>
  <si>
    <t>MATAKAURI PARK 02</t>
  </si>
  <si>
    <t>2652</t>
  </si>
  <si>
    <t>MATAKAURI PARK F1</t>
  </si>
  <si>
    <t>1343</t>
  </si>
  <si>
    <t>MATAKAURI PLACE</t>
  </si>
  <si>
    <t>1765</t>
  </si>
  <si>
    <t>MATARAKI PLACE</t>
  </si>
  <si>
    <t>1642</t>
  </si>
  <si>
    <t>MATAU PLACE</t>
  </si>
  <si>
    <t>1921</t>
  </si>
  <si>
    <t>MATHESON CRESCENT</t>
  </si>
  <si>
    <t>1863</t>
  </si>
  <si>
    <t>MATHIAS TERRACE</t>
  </si>
  <si>
    <t>2628</t>
  </si>
  <si>
    <t>MATIPO STREET</t>
  </si>
  <si>
    <t>1764</t>
  </si>
  <si>
    <t>MATRICA COURT</t>
  </si>
  <si>
    <t>3000</t>
  </si>
  <si>
    <t>MAUDE VIEW ROAD</t>
  </si>
  <si>
    <t>905</t>
  </si>
  <si>
    <t>MAUNGAWERA VALLEY ROAD</t>
  </si>
  <si>
    <t>1840</t>
  </si>
  <si>
    <t>MAVORA ROAD</t>
  </si>
  <si>
    <t>1964</t>
  </si>
  <si>
    <t>MAXS WAY</t>
  </si>
  <si>
    <t>83</t>
  </si>
  <si>
    <t>MAXWELL PLACE</t>
  </si>
  <si>
    <t>933</t>
  </si>
  <si>
    <t>MAXWELL ROAD</t>
  </si>
  <si>
    <t>1741</t>
  </si>
  <si>
    <t>MAY LANE</t>
  </si>
  <si>
    <t>2111</t>
  </si>
  <si>
    <t>MCADAM DRIVE</t>
  </si>
  <si>
    <t>2209</t>
  </si>
  <si>
    <t>MCBRIDE PARK 1 F1</t>
  </si>
  <si>
    <t>2210</t>
  </si>
  <si>
    <t>MCBRIDE PARK 2 F1</t>
  </si>
  <si>
    <t>2211</t>
  </si>
  <si>
    <t>MCBRIDE PARK 3 F1</t>
  </si>
  <si>
    <t>2441</t>
  </si>
  <si>
    <t>MCBRIDE PARK 4 F1</t>
  </si>
  <si>
    <t>3246</t>
  </si>
  <si>
    <t>MCBRIDE PARK MINI BIKE TRACK</t>
  </si>
  <si>
    <t>3245</t>
  </si>
  <si>
    <t>MCBRIDE PARK PUMP TRACK</t>
  </si>
  <si>
    <t>3247</t>
  </si>
  <si>
    <t>MCBRIDE PARK SMALL PUMP TRACK</t>
  </si>
  <si>
    <t>39</t>
  </si>
  <si>
    <t>MCBRIDE STREET</t>
  </si>
  <si>
    <t>3326</t>
  </si>
  <si>
    <t>MCBRIDE STREET TO REMARKS PRIMARY</t>
  </si>
  <si>
    <t>3576</t>
  </si>
  <si>
    <t>MCBRIDE TO SH6 FP 1</t>
  </si>
  <si>
    <t>908</t>
  </si>
  <si>
    <t>MCCARTHY ROAD</t>
  </si>
  <si>
    <t>3327</t>
  </si>
  <si>
    <t>MCCAW MEWS</t>
  </si>
  <si>
    <t>1130</t>
  </si>
  <si>
    <t>MCCHESNEY ROAD</t>
  </si>
  <si>
    <t>2918</t>
  </si>
  <si>
    <t>MCCORMICK STREET</t>
  </si>
  <si>
    <t>3362</t>
  </si>
  <si>
    <t>MCDONALD STREET</t>
  </si>
  <si>
    <t>405</t>
  </si>
  <si>
    <t>MCDONNELL ROAD</t>
  </si>
  <si>
    <t>2723</t>
  </si>
  <si>
    <t>MCDONNELL ROAD TO COTTER AVENUE RECREATION RESERVE</t>
  </si>
  <si>
    <t>1383</t>
  </si>
  <si>
    <t>MCDOUGALL STREET</t>
  </si>
  <si>
    <t>1942</t>
  </si>
  <si>
    <t>MCDOWELL DRIVE</t>
  </si>
  <si>
    <t>2033</t>
  </si>
  <si>
    <t>MCENTYRES LANE</t>
  </si>
  <si>
    <t>2128</t>
  </si>
  <si>
    <t>MCENTYRES LANE NORTH</t>
  </si>
  <si>
    <t>1881</t>
  </si>
  <si>
    <t>MCFARLANE TERRACE</t>
  </si>
  <si>
    <t>3318</t>
  </si>
  <si>
    <t>MCGIBBON LANE</t>
  </si>
  <si>
    <t>3619</t>
  </si>
  <si>
    <t>MCGREGOR LANE</t>
  </si>
  <si>
    <t>2928</t>
  </si>
  <si>
    <t>MCINTOSH WAY</t>
  </si>
  <si>
    <t>1937</t>
  </si>
  <si>
    <t>MCIVOR LANE</t>
  </si>
  <si>
    <t>920</t>
  </si>
  <si>
    <t>MCKAY ROAD</t>
  </si>
  <si>
    <t>3582</t>
  </si>
  <si>
    <t>MCKAY TERRACES</t>
  </si>
  <si>
    <t>2112</t>
  </si>
  <si>
    <t>MCKELLAR DRIVE</t>
  </si>
  <si>
    <t>2093</t>
  </si>
  <si>
    <t>MCKENZIE'S SHUTE</t>
  </si>
  <si>
    <t>170</t>
  </si>
  <si>
    <t>MCKERROW PLACE</t>
  </si>
  <si>
    <t>202</t>
  </si>
  <si>
    <t>MCKIBBIN PLACE</t>
  </si>
  <si>
    <t>1643</t>
  </si>
  <si>
    <t>MCKILLOP LANE</t>
  </si>
  <si>
    <t>3532</t>
  </si>
  <si>
    <t>MCKINLAY LANE</t>
  </si>
  <si>
    <t>1366</t>
  </si>
  <si>
    <t>MCLELLAN PLACE</t>
  </si>
  <si>
    <t>916</t>
  </si>
  <si>
    <t>MCLENNAN ROAD</t>
  </si>
  <si>
    <t>978</t>
  </si>
  <si>
    <t>MCLENNAN TRIANGLE ROAD</t>
  </si>
  <si>
    <t>1770</t>
  </si>
  <si>
    <t>MCLEOD AVENUE</t>
  </si>
  <si>
    <t>1131</t>
  </si>
  <si>
    <t>MCMILLAN ROAD</t>
  </si>
  <si>
    <t>2472</t>
  </si>
  <si>
    <t>MCMURDO PARK ACCESSWAY F1</t>
  </si>
  <si>
    <t>2183</t>
  </si>
  <si>
    <t>MCMURDO PARK F1</t>
  </si>
  <si>
    <t>2331</t>
  </si>
  <si>
    <t>MCMURDO PARK H1</t>
  </si>
  <si>
    <t>2962</t>
  </si>
  <si>
    <t>MCNEIL CRESCENT</t>
  </si>
  <si>
    <t>2034</t>
  </si>
  <si>
    <t>MCQUEEN PLACE</t>
  </si>
  <si>
    <t>3601</t>
  </si>
  <si>
    <t>MCRAE LANE</t>
  </si>
  <si>
    <t>3158</t>
  </si>
  <si>
    <t>MCRAE RISE</t>
  </si>
  <si>
    <t>1362</t>
  </si>
  <si>
    <t>MEADOWBROOK PLACE</t>
  </si>
  <si>
    <t>1332</t>
  </si>
  <si>
    <t>MEADOWSTONE DRIVE</t>
  </si>
  <si>
    <t>928</t>
  </si>
  <si>
    <t>MEADS ROAD</t>
  </si>
  <si>
    <t>107</t>
  </si>
  <si>
    <t>MELBOURNE STREET</t>
  </si>
  <si>
    <t>1719</t>
  </si>
  <si>
    <t>MEMORIAL STREET</t>
  </si>
  <si>
    <t>1314</t>
  </si>
  <si>
    <t>MERCURY PLACE</t>
  </si>
  <si>
    <t>2539</t>
  </si>
  <si>
    <t>MERINO LANE</t>
  </si>
  <si>
    <t>267</t>
  </si>
  <si>
    <t>MERIONETH STREET(NORTH)</t>
  </si>
  <si>
    <t>221</t>
  </si>
  <si>
    <t>MERIONETH STREET(SOUTH)</t>
  </si>
  <si>
    <t>2872</t>
  </si>
  <si>
    <t>MERIVALE AVENUE</t>
  </si>
  <si>
    <t>2551</t>
  </si>
  <si>
    <t>MICA RIDGE</t>
  </si>
  <si>
    <t>2618</t>
  </si>
  <si>
    <t>MIDDLE PEAK LANE</t>
  </si>
  <si>
    <t>1644</t>
  </si>
  <si>
    <t>MIDDLERIGG LANE</t>
  </si>
  <si>
    <t>1796</t>
  </si>
  <si>
    <t>MIDDLETON ROAD</t>
  </si>
  <si>
    <t>3693</t>
  </si>
  <si>
    <t>MIDDLETON ROAD (PROSPECTIVE)</t>
  </si>
  <si>
    <t>3585</t>
  </si>
  <si>
    <t>MIDRUN LANE</t>
  </si>
  <si>
    <t>612</t>
  </si>
  <si>
    <t>MILL END</t>
  </si>
  <si>
    <t>3203</t>
  </si>
  <si>
    <t>MILL FARM LANE</t>
  </si>
  <si>
    <t>2549</t>
  </si>
  <si>
    <t>MILL GREEN</t>
  </si>
  <si>
    <t>2203</t>
  </si>
  <si>
    <t>MILLBROOK CRICKET GROUND RESERVE 1 F1</t>
  </si>
  <si>
    <t>2204</t>
  </si>
  <si>
    <t>MILLBROOK CRICKET GROUND RESERVE 2 F1</t>
  </si>
  <si>
    <t>2657</t>
  </si>
  <si>
    <t>MILLENNIUM TRACK 06</t>
  </si>
  <si>
    <t>247</t>
  </si>
  <si>
    <t>MILLER PLACE</t>
  </si>
  <si>
    <t>2775</t>
  </si>
  <si>
    <t>MILLS ROAD</t>
  </si>
  <si>
    <t>3232</t>
  </si>
  <si>
    <t>MILLS ROAD EXT</t>
  </si>
  <si>
    <t>2554</t>
  </si>
  <si>
    <t>MILLVISTA LANE</t>
  </si>
  <si>
    <t>1329</t>
  </si>
  <si>
    <t>MILWARD PLACE</t>
  </si>
  <si>
    <t>3676</t>
  </si>
  <si>
    <t>MIMOSA RISE</t>
  </si>
  <si>
    <t>1645</t>
  </si>
  <si>
    <t>MINARET RIDGE</t>
  </si>
  <si>
    <t>182</t>
  </si>
  <si>
    <t>MINCHER ROAD</t>
  </si>
  <si>
    <t>1352</t>
  </si>
  <si>
    <t>MINERS LANE</t>
  </si>
  <si>
    <t>2992</t>
  </si>
  <si>
    <t>MITRE 10 ROAD</t>
  </si>
  <si>
    <t>3608</t>
  </si>
  <si>
    <t>MOCKFORD LANE</t>
  </si>
  <si>
    <t>2151</t>
  </si>
  <si>
    <t>MOHUA MEWS</t>
  </si>
  <si>
    <t>3189</t>
  </si>
  <si>
    <t>MOKE LAKE CAMPSITE ROAD</t>
  </si>
  <si>
    <t>362</t>
  </si>
  <si>
    <t>MOKE LAKE ROAD</t>
  </si>
  <si>
    <t>3335</t>
  </si>
  <si>
    <t>MOKE LAKE ROAD UNFORMED</t>
  </si>
  <si>
    <t>3519</t>
  </si>
  <si>
    <t>MŌKIHI ROAD</t>
  </si>
  <si>
    <t>2035</t>
  </si>
  <si>
    <t>MONCRIEFF PLACE</t>
  </si>
  <si>
    <t>1655</t>
  </si>
  <si>
    <t>MONLEY LANE</t>
  </si>
  <si>
    <t>2613</t>
  </si>
  <si>
    <t>MONLEY LANE ACCESSWAY F1</t>
  </si>
  <si>
    <t>2629</t>
  </si>
  <si>
    <t>MONTEITH ROAD</t>
  </si>
  <si>
    <t>2725</t>
  </si>
  <si>
    <t>MONUMENT HILL</t>
  </si>
  <si>
    <t>2202</t>
  </si>
  <si>
    <t>MONUMENT HILL F1</t>
  </si>
  <si>
    <t>2317</t>
  </si>
  <si>
    <t>MONUMENT HILL H1</t>
  </si>
  <si>
    <t>417</t>
  </si>
  <si>
    <t>MOONEY ROAD</t>
  </si>
  <si>
    <t>1142</t>
  </si>
  <si>
    <t>MOONLIGHT TRACK</t>
  </si>
  <si>
    <t>3395</t>
  </si>
  <si>
    <t>MOONRAKER PLACE</t>
  </si>
  <si>
    <t>3606</t>
  </si>
  <si>
    <t>MOONSTONE STREET</t>
  </si>
  <si>
    <t>2612</t>
  </si>
  <si>
    <t>MOORHILL ROAD</t>
  </si>
  <si>
    <t>1799</t>
  </si>
  <si>
    <t>MORAINE PLACE</t>
  </si>
  <si>
    <t>2790</t>
  </si>
  <si>
    <t>MOREPORK WAY</t>
  </si>
  <si>
    <t>1845</t>
  </si>
  <si>
    <t>MORNING STAR TERRACE</t>
  </si>
  <si>
    <t>2174</t>
  </si>
  <si>
    <t>MORNING STAR TERRACE RESERVE 1 F1</t>
  </si>
  <si>
    <t>2175</t>
  </si>
  <si>
    <t>MORNING STAR TERRACE RESERVE 2 F1</t>
  </si>
  <si>
    <t>2325</t>
  </si>
  <si>
    <t>MORNING STAR TERRACE RESERVE H1</t>
  </si>
  <si>
    <t>2307</t>
  </si>
  <si>
    <t>MORRIES LANE</t>
  </si>
  <si>
    <t>931</t>
  </si>
  <si>
    <t>MORRIS ROAD</t>
  </si>
  <si>
    <t>2094</t>
  </si>
  <si>
    <t>MORRISON DRIVE</t>
  </si>
  <si>
    <t>614</t>
  </si>
  <si>
    <t>MORROWS MEAD</t>
  </si>
  <si>
    <t>507</t>
  </si>
  <si>
    <t>MORVEN FERRY ROAD</t>
  </si>
  <si>
    <t>3242</t>
  </si>
  <si>
    <t>MORVEN FERRY ROAD (UNMAINTAINED)</t>
  </si>
  <si>
    <t>246</t>
  </si>
  <si>
    <t>MOSS LANE</t>
  </si>
  <si>
    <t>751</t>
  </si>
  <si>
    <t>MOTATAPU ROAD</t>
  </si>
  <si>
    <t>3573</t>
  </si>
  <si>
    <t>MOTATAPU ROAD (PVT)</t>
  </si>
  <si>
    <t>2116</t>
  </si>
  <si>
    <t>MOUNT ALFRED RIDGE</t>
  </si>
  <si>
    <t>3578</t>
  </si>
  <si>
    <t>MOUNT ASPIRING VILLAGE</t>
  </si>
  <si>
    <t>929</t>
  </si>
  <si>
    <t>MOUNT BARKER ROAD</t>
  </si>
  <si>
    <t>2870</t>
  </si>
  <si>
    <t>MOUNT BURKE STREET</t>
  </si>
  <si>
    <t>2871</t>
  </si>
  <si>
    <t>MOUNT CREIGHTON CRESCENT</t>
  </si>
  <si>
    <t>1877</t>
  </si>
  <si>
    <t>MOUNT GOLD PLACE</t>
  </si>
  <si>
    <t>3591</t>
  </si>
  <si>
    <t>MOUNT GRAND RISE</t>
  </si>
  <si>
    <t>2525</t>
  </si>
  <si>
    <t>MOUNT IDA PLACE</t>
  </si>
  <si>
    <t>653</t>
  </si>
  <si>
    <t>MOUNT IRON DRIVE</t>
  </si>
  <si>
    <t>2473</t>
  </si>
  <si>
    <t>MOUNT IRON DRIVE JUNO PL ACCESSWAY F3</t>
  </si>
  <si>
    <t>2474</t>
  </si>
  <si>
    <t>MOUNT IRON DRIVE/PRIVATE RESERVE ACCESSWAY F1</t>
  </si>
  <si>
    <t>1916</t>
  </si>
  <si>
    <t>MOUNT IRON LOOP ROAD</t>
  </si>
  <si>
    <t>2515</t>
  </si>
  <si>
    <t>MOUNT IRON/ROB ROY ROUNDABOUT</t>
  </si>
  <si>
    <t>1646</t>
  </si>
  <si>
    <t>MOUNT JUDAH ROAD</t>
  </si>
  <si>
    <t>2529</t>
  </si>
  <si>
    <t>MOUNT LINTON AVENUE</t>
  </si>
  <si>
    <t>3569</t>
  </si>
  <si>
    <t>MOUNT NICHOLAS / OBELISK FP 1</t>
  </si>
  <si>
    <t>3570</t>
  </si>
  <si>
    <t>MOUNT NICHOLAS / OBELISK FP 2</t>
  </si>
  <si>
    <t>2876</t>
  </si>
  <si>
    <t>MOUNT NICHOLAS AVENUE</t>
  </si>
  <si>
    <t>1647</t>
  </si>
  <si>
    <t>MOUNT NICHOLAS-BEACH BAY ROAD</t>
  </si>
  <si>
    <t>2984</t>
  </si>
  <si>
    <t>MOUNT PROSPECT LANE</t>
  </si>
  <si>
    <t>3199</t>
  </si>
  <si>
    <t>MOUNTAIN ASH (NORTH)</t>
  </si>
  <si>
    <t>2607</t>
  </si>
  <si>
    <t>MOUNTAIN ASH DRIVE</t>
  </si>
  <si>
    <t>3653</t>
  </si>
  <si>
    <t>MOUNTAIN ROAD</t>
  </si>
  <si>
    <t>2793</t>
  </si>
  <si>
    <t>MOUNTAIN VIEW DRIVE</t>
  </si>
  <si>
    <t>421</t>
  </si>
  <si>
    <t>MOUNTAIN VIEW ROAD</t>
  </si>
  <si>
    <t>253</t>
  </si>
  <si>
    <t>MOUNTAINEER STREET</t>
  </si>
  <si>
    <t>2530</t>
  </si>
  <si>
    <t>MOUTERE PLACE</t>
  </si>
  <si>
    <t>3479</t>
  </si>
  <si>
    <t>MT CARDRONA STATION DRIVE</t>
  </si>
  <si>
    <t>3190</t>
  </si>
  <si>
    <t>MT CRICHTON ACCESS ROAD</t>
  </si>
  <si>
    <t>3404</t>
  </si>
  <si>
    <t>MT ROSA LANE</t>
  </si>
  <si>
    <t>913</t>
  </si>
  <si>
    <t>MUIR ROAD</t>
  </si>
  <si>
    <t>634</t>
  </si>
  <si>
    <t>MULBERRY LANE</t>
  </si>
  <si>
    <t>2596</t>
  </si>
  <si>
    <t>MULBURY WAY</t>
  </si>
  <si>
    <t>3113</t>
  </si>
  <si>
    <t>MULHOLLAND DRIVE</t>
  </si>
  <si>
    <t>2970</t>
  </si>
  <si>
    <t>MULL STREET</t>
  </si>
  <si>
    <t>301</t>
  </si>
  <si>
    <t>MULL STREET (EAST)</t>
  </si>
  <si>
    <t>2168</t>
  </si>
  <si>
    <t>MULL STREET HALL CARPARK</t>
  </si>
  <si>
    <t>3293</t>
  </si>
  <si>
    <t>MULL STREET TRACK</t>
  </si>
  <si>
    <t>3217</t>
  </si>
  <si>
    <t>MUNRO ROAD</t>
  </si>
  <si>
    <t>3006</t>
  </si>
  <si>
    <t>MUNRO ROAD PRIVATE</t>
  </si>
  <si>
    <t>3061</t>
  </si>
  <si>
    <t>MURCHISON ROAD</t>
  </si>
  <si>
    <t>3081</t>
  </si>
  <si>
    <t>MURITAI PLACE</t>
  </si>
  <si>
    <t>2954</t>
  </si>
  <si>
    <t>MUSCOVY LANE</t>
  </si>
  <si>
    <t>1951</t>
  </si>
  <si>
    <t>MUSTANG LANE</t>
  </si>
  <si>
    <t>2979</t>
  </si>
  <si>
    <t>MUSTER ROAD</t>
  </si>
  <si>
    <t>2593</t>
  </si>
  <si>
    <t>MYLES WAY</t>
  </si>
  <si>
    <t>3223</t>
  </si>
  <si>
    <t>MYLES WAY (PRIVATE)</t>
  </si>
  <si>
    <t>804</t>
  </si>
  <si>
    <t>MYRA STREET</t>
  </si>
  <si>
    <t>1816</t>
  </si>
  <si>
    <t>MYSTERY GROVE</t>
  </si>
  <si>
    <t>213</t>
  </si>
  <si>
    <t>NAIRN STREET</t>
  </si>
  <si>
    <t>2617</t>
  </si>
  <si>
    <t>NANCY LANE</t>
  </si>
  <si>
    <t>2966</t>
  </si>
  <si>
    <t>NATHANAEL PLACE</t>
  </si>
  <si>
    <t>2036</t>
  </si>
  <si>
    <t>NEREUS WAY</t>
  </si>
  <si>
    <t>1831</t>
  </si>
  <si>
    <t>NERIN SQUARE</t>
  </si>
  <si>
    <t>915</t>
  </si>
  <si>
    <t>NEWCASTLE ROAD</t>
  </si>
  <si>
    <t>801</t>
  </si>
  <si>
    <t>NICHOL STREET</t>
  </si>
  <si>
    <t>1908</t>
  </si>
  <si>
    <t>NIGER STREET</t>
  </si>
  <si>
    <t>3658</t>
  </si>
  <si>
    <t>NIKAU WAY</t>
  </si>
  <si>
    <t>3076</t>
  </si>
  <si>
    <t>NINTH AVENUE</t>
  </si>
  <si>
    <t>2605</t>
  </si>
  <si>
    <t>NOBLES LANE</t>
  </si>
  <si>
    <t>803</t>
  </si>
  <si>
    <t>NOEMA TERRACE</t>
  </si>
  <si>
    <t>2528</t>
  </si>
  <si>
    <t>NOKOMAI STREET</t>
  </si>
  <si>
    <t>925</t>
  </si>
  <si>
    <t>NOOK ROAD</t>
  </si>
  <si>
    <t>215</t>
  </si>
  <si>
    <t>NORFOLK STREET</t>
  </si>
  <si>
    <t>615</t>
  </si>
  <si>
    <t>NORMAN TERRACE</t>
  </si>
  <si>
    <t>2096</t>
  </si>
  <si>
    <t>NORTH RIDGE ROAD</t>
  </si>
  <si>
    <t>2631</t>
  </si>
  <si>
    <t>NORTHBROOK PLACE</t>
  </si>
  <si>
    <t>2526</t>
  </si>
  <si>
    <t>NORTHBURN ROAD</t>
  </si>
  <si>
    <t>3566</t>
  </si>
  <si>
    <t>NORTHLAKE / COTTESBROOK  FP 1</t>
  </si>
  <si>
    <t>3567</t>
  </si>
  <si>
    <t>NORTHLAKE / GLENAVON FP</t>
  </si>
  <si>
    <t>2869</t>
  </si>
  <si>
    <t>NORTHLAKE DRIVE</t>
  </si>
  <si>
    <t>292</t>
  </si>
  <si>
    <t>NUGGET KNOB</t>
  </si>
  <si>
    <t>3386</t>
  </si>
  <si>
    <t>NUN STREET</t>
  </si>
  <si>
    <t>3032</t>
  </si>
  <si>
    <t>NZTA TUCKER BEACH SLIP LANE</t>
  </si>
  <si>
    <t>3503</t>
  </si>
  <si>
    <t>NZUP FOOTPATH 01</t>
  </si>
  <si>
    <t>3504</t>
  </si>
  <si>
    <t>NZUP FOOTPATH 02</t>
  </si>
  <si>
    <t>3253</t>
  </si>
  <si>
    <t>OAK LANE</t>
  </si>
  <si>
    <t>1361</t>
  </si>
  <si>
    <t>OAKWOOD PLACE</t>
  </si>
  <si>
    <t>300</t>
  </si>
  <si>
    <t>OBAN STREET</t>
  </si>
  <si>
    <t>2875</t>
  </si>
  <si>
    <t>OBELISK STREET</t>
  </si>
  <si>
    <t>2901</t>
  </si>
  <si>
    <t>OCALLAGHAN STREET</t>
  </si>
  <si>
    <t>3035</t>
  </si>
  <si>
    <t>OCALLAGHAN STREET (HAMMERHEAD)</t>
  </si>
  <si>
    <t>3179</t>
  </si>
  <si>
    <t>OFEE WAY</t>
  </si>
  <si>
    <t>3343</t>
  </si>
  <si>
    <t>OFF BIBLE TERRACE RISE</t>
  </si>
  <si>
    <t>3342</t>
  </si>
  <si>
    <t>OFF BUCKLER BURN STREET</t>
  </si>
  <si>
    <t>2640</t>
  </si>
  <si>
    <t>OGILVIE LANE</t>
  </si>
  <si>
    <t>2921</t>
  </si>
  <si>
    <t>OKANE LANE</t>
  </si>
  <si>
    <t>3677</t>
  </si>
  <si>
    <t>OLD BEACH TERRACE</t>
  </si>
  <si>
    <t>2037</t>
  </si>
  <si>
    <t>OLD DAIRY CLOSE</t>
  </si>
  <si>
    <t>3294</t>
  </si>
  <si>
    <t>OLD DAIRY CLOSE 01</t>
  </si>
  <si>
    <t>3295</t>
  </si>
  <si>
    <t>OLD DAIRY CLOSE 02</t>
  </si>
  <si>
    <t>3296</t>
  </si>
  <si>
    <t>OLD DAIRY CLOSE 03</t>
  </si>
  <si>
    <t>3507</t>
  </si>
  <si>
    <t>OLD MITRE 10 CARPARK</t>
  </si>
  <si>
    <t>1847</t>
  </si>
  <si>
    <t>OLD RACECOURSE ROAD</t>
  </si>
  <si>
    <t>425</t>
  </si>
  <si>
    <t>OLD SCHOOL ROAD</t>
  </si>
  <si>
    <t>3634</t>
  </si>
  <si>
    <t>OLD SH6</t>
  </si>
  <si>
    <t>1878</t>
  </si>
  <si>
    <t>OLD STATION AVENUE NORTH</t>
  </si>
  <si>
    <t>1880</t>
  </si>
  <si>
    <t>OLD STATION AVENUE SOUTH</t>
  </si>
  <si>
    <t>167</t>
  </si>
  <si>
    <t>OLEARYS PADDOCK</t>
  </si>
  <si>
    <t>1941</t>
  </si>
  <si>
    <t>OLIVE LANE</t>
  </si>
  <si>
    <t>1772</t>
  </si>
  <si>
    <t>OLIVERS PLACE</t>
  </si>
  <si>
    <t>2996</t>
  </si>
  <si>
    <t>OMEARA STREET</t>
  </si>
  <si>
    <t>2381</t>
  </si>
  <si>
    <t>ONE MILE RESERVE H1</t>
  </si>
  <si>
    <t>2666</t>
  </si>
  <si>
    <t>ONE MILE RESERVE TRACK 1 F1</t>
  </si>
  <si>
    <t>2655</t>
  </si>
  <si>
    <t>ONE MILE RESERVE TRACK 2 F1</t>
  </si>
  <si>
    <t>1843</t>
  </si>
  <si>
    <t>ONSLOW ROAD</t>
  </si>
  <si>
    <t>3309</t>
  </si>
  <si>
    <t>ONSLOW ROAD RESERVE 01</t>
  </si>
  <si>
    <t>3310</t>
  </si>
  <si>
    <t>ONSLOW ROAD RESERVE 02</t>
  </si>
  <si>
    <t>3605</t>
  </si>
  <si>
    <t>ONYX STREET</t>
  </si>
  <si>
    <t>2959</t>
  </si>
  <si>
    <t>OPAL LANE</t>
  </si>
  <si>
    <t>1838</t>
  </si>
  <si>
    <t>ORBELL DRIVE</t>
  </si>
  <si>
    <t>3305</t>
  </si>
  <si>
    <t>ORBELL DRIVE RESERVE 01</t>
  </si>
  <si>
    <t>3306</t>
  </si>
  <si>
    <t>ORBELL DRIVE RESERVE 02</t>
  </si>
  <si>
    <t>2038</t>
  </si>
  <si>
    <t>ORCHARD HILL</t>
  </si>
  <si>
    <t>518</t>
  </si>
  <si>
    <t>ORCHARD ROAD</t>
  </si>
  <si>
    <t>60</t>
  </si>
  <si>
    <t>OREGON DRIVE</t>
  </si>
  <si>
    <t>2097</t>
  </si>
  <si>
    <t>ORFORD DRIVE</t>
  </si>
  <si>
    <t>3499</t>
  </si>
  <si>
    <t>ORION PLACE</t>
  </si>
  <si>
    <t>3621</t>
  </si>
  <si>
    <t>OUTCROP LANE</t>
  </si>
  <si>
    <t>1712</t>
  </si>
  <si>
    <t>OUTLET ROAD</t>
  </si>
  <si>
    <t>2641</t>
  </si>
  <si>
    <t>OWEN MARSHALL LANE</t>
  </si>
  <si>
    <t>3489</t>
  </si>
  <si>
    <t>OX BURN LANE</t>
  </si>
  <si>
    <t>1781</t>
  </si>
  <si>
    <t>OXENBRIDGE TUNNEL ROAD</t>
  </si>
  <si>
    <t>1008</t>
  </si>
  <si>
    <t>OXFORD STREET</t>
  </si>
  <si>
    <t>2576</t>
  </si>
  <si>
    <t>OXFORDSHIRE AVENUE</t>
  </si>
  <si>
    <t>3142</t>
  </si>
  <si>
    <t>PACKHORSE LANE</t>
  </si>
  <si>
    <t>3685</t>
  </si>
  <si>
    <t>PACKHOUSE DRIVE</t>
  </si>
  <si>
    <t>2728</t>
  </si>
  <si>
    <t>PADDY BURTON MEMORIAL PARK</t>
  </si>
  <si>
    <t>2220</t>
  </si>
  <si>
    <t>PADDY BURTON MEMORIAL PARK F1</t>
  </si>
  <si>
    <t>2039</t>
  </si>
  <si>
    <t>PADDYS RIDGE</t>
  </si>
  <si>
    <t>2991</t>
  </si>
  <si>
    <t>PAK AND SAVE</t>
  </si>
  <si>
    <t>78</t>
  </si>
  <si>
    <t>PANNERS WAY</t>
  </si>
  <si>
    <t>88</t>
  </si>
  <si>
    <t>PANORAMA PLACE</t>
  </si>
  <si>
    <t>86</t>
  </si>
  <si>
    <t>PANORAMA TERRACE</t>
  </si>
  <si>
    <t>2217</t>
  </si>
  <si>
    <t>PANORAMA TERRACE RESERVE F1</t>
  </si>
  <si>
    <t>1975</t>
  </si>
  <si>
    <t>PARADISE PLACE</t>
  </si>
  <si>
    <t>3152</t>
  </si>
  <si>
    <t>PARERA LANE</t>
  </si>
  <si>
    <t>96</t>
  </si>
  <si>
    <t>PARK STREET</t>
  </si>
  <si>
    <t>1884</t>
  </si>
  <si>
    <t>PARKHILL AVENUE</t>
  </si>
  <si>
    <t>2788</t>
  </si>
  <si>
    <t>PARKVIEW STREET</t>
  </si>
  <si>
    <t>808</t>
  </si>
  <si>
    <t>PARRY CRESCENT</t>
  </si>
  <si>
    <t>2351</t>
  </si>
  <si>
    <t>PART GLENORCHY DOMAIN H1 1</t>
  </si>
  <si>
    <t>2352</t>
  </si>
  <si>
    <t>PART GLENORCHY DOMAIN H1 2</t>
  </si>
  <si>
    <t>1890</t>
  </si>
  <si>
    <t>PARTRIDGE ROAD</t>
  </si>
  <si>
    <t>1808</t>
  </si>
  <si>
    <t>PATERSON DRIVE</t>
  </si>
  <si>
    <t>1602</t>
  </si>
  <si>
    <t>PATRICKS WAY</t>
  </si>
  <si>
    <t>3015</t>
  </si>
  <si>
    <t>PATTON PLACE</t>
  </si>
  <si>
    <t>272</t>
  </si>
  <si>
    <t>PAYNE PLACE</t>
  </si>
  <si>
    <t>1874</t>
  </si>
  <si>
    <t>PEAK VIEW RIDGE</t>
  </si>
  <si>
    <t>1872</t>
  </si>
  <si>
    <t>PEARCE PLACE</t>
  </si>
  <si>
    <t>2957</t>
  </si>
  <si>
    <t>PEARL LANE</t>
  </si>
  <si>
    <t>1742</t>
  </si>
  <si>
    <t>PEARL LANE (ARROWTOWN)</t>
  </si>
  <si>
    <t>2771</t>
  </si>
  <si>
    <t>PEASMOOR ROAD</t>
  </si>
  <si>
    <t>3644</t>
  </si>
  <si>
    <t>PEBBLE LANE</t>
  </si>
  <si>
    <t>3445</t>
  </si>
  <si>
    <t>PEMBORKE CARPARK 01</t>
  </si>
  <si>
    <t>3446</t>
  </si>
  <si>
    <t>PEMBROKE CARPARK 02</t>
  </si>
  <si>
    <t>3447</t>
  </si>
  <si>
    <t>PEMBROKE CARPARK 03</t>
  </si>
  <si>
    <t>2326</t>
  </si>
  <si>
    <t>PEMBROKE LANE</t>
  </si>
  <si>
    <t>1316</t>
  </si>
  <si>
    <t>PEMBROKE LANE PRIVATE</t>
  </si>
  <si>
    <t>3448</t>
  </si>
  <si>
    <t>PEMBROKE PARK 02</t>
  </si>
  <si>
    <t>2288</t>
  </si>
  <si>
    <t>PEMBROKE PARK F1</t>
  </si>
  <si>
    <t>2403</t>
  </si>
  <si>
    <t>PEMBROKE PARK H1</t>
  </si>
  <si>
    <t>2785</t>
  </si>
  <si>
    <t>PENCARROW LANE</t>
  </si>
  <si>
    <t>2098</t>
  </si>
  <si>
    <t>PENDEEN CRESCENT</t>
  </si>
  <si>
    <t>71</t>
  </si>
  <si>
    <t>PENINSULA ROAD</t>
  </si>
  <si>
    <t>2382</t>
  </si>
  <si>
    <t>PENINSULA ROAD RESERVE H1</t>
  </si>
  <si>
    <t>2621</t>
  </si>
  <si>
    <t>PENNY LANE</t>
  </si>
  <si>
    <t>2945</t>
  </si>
  <si>
    <t>PENNYCOOK PLACE</t>
  </si>
  <si>
    <t>3424</t>
  </si>
  <si>
    <t>PENNYWELL LANE FP</t>
  </si>
  <si>
    <t>1648</t>
  </si>
  <si>
    <t>PENRITH PARK DRIVE</t>
  </si>
  <si>
    <t>2193</t>
  </si>
  <si>
    <t>PENRITH PARK F1</t>
  </si>
  <si>
    <t>2632</t>
  </si>
  <si>
    <t>PEPPERCORN TERRACE</t>
  </si>
  <si>
    <t>2777</t>
  </si>
  <si>
    <t>PEPPERWOOD GREEN</t>
  </si>
  <si>
    <t>2622</t>
  </si>
  <si>
    <t>PERCY LANE</t>
  </si>
  <si>
    <t>3171</t>
  </si>
  <si>
    <t>PEREGRINE FALCON ROAD</t>
  </si>
  <si>
    <t>82</t>
  </si>
  <si>
    <t>PEREGRINE PLACE</t>
  </si>
  <si>
    <t>3262</t>
  </si>
  <si>
    <t>PERENDALE ROAD</t>
  </si>
  <si>
    <t>3647</t>
  </si>
  <si>
    <t>PERENDALE ROAD (PROSPECTIVE)</t>
  </si>
  <si>
    <t>173</t>
  </si>
  <si>
    <t>PERKINS RD (WEST)</t>
  </si>
  <si>
    <t>59</t>
  </si>
  <si>
    <t>PERKINS ROAD</t>
  </si>
  <si>
    <t>1871</t>
  </si>
  <si>
    <t>PERROW STREET</t>
  </si>
  <si>
    <t>2958</t>
  </si>
  <si>
    <t>PETALITE LANE</t>
  </si>
  <si>
    <t>3659</t>
  </si>
  <si>
    <t>PETER FRASER CARPARK</t>
  </si>
  <si>
    <t>3660</t>
  </si>
  <si>
    <t>PETER FRASER CARPARK SOUTH</t>
  </si>
  <si>
    <t>2333</t>
  </si>
  <si>
    <t>PETER FRASER PARK 1 H1</t>
  </si>
  <si>
    <t>2332</t>
  </si>
  <si>
    <t>PETER FRASER PARK 2 H1</t>
  </si>
  <si>
    <t>3003</t>
  </si>
  <si>
    <t>PETERCULTER DRIVE</t>
  </si>
  <si>
    <t>2772</t>
  </si>
  <si>
    <t>PETERLEY ROAD</t>
  </si>
  <si>
    <t>2900</t>
  </si>
  <si>
    <t>PHOENIX LANE</t>
  </si>
  <si>
    <t>3492</t>
  </si>
  <si>
    <t>PICNIC POINT LANE</t>
  </si>
  <si>
    <t>3353</t>
  </si>
  <si>
    <t>PIGEON ISLAND JETTY</t>
  </si>
  <si>
    <t>1957</t>
  </si>
  <si>
    <t>PIGEON PLACE</t>
  </si>
  <si>
    <t>3116</t>
  </si>
  <si>
    <t>PIN OAK AVENUE</t>
  </si>
  <si>
    <t>164</t>
  </si>
  <si>
    <t>PINE LANE</t>
  </si>
  <si>
    <t>3387</t>
  </si>
  <si>
    <t>PINN STREET</t>
  </si>
  <si>
    <t>1963</t>
  </si>
  <si>
    <t>PINNACLE PLACE</t>
  </si>
  <si>
    <t>2561</t>
  </si>
  <si>
    <t>PIONEER COURT</t>
  </si>
  <si>
    <t>3390</t>
  </si>
  <si>
    <t>PIPSON WAY</t>
  </si>
  <si>
    <t>1926</t>
  </si>
  <si>
    <t>PISA ROAD</t>
  </si>
  <si>
    <t>2859</t>
  </si>
  <si>
    <t>PIWAKAWAKA LANE</t>
  </si>
  <si>
    <t>3620</t>
  </si>
  <si>
    <t>PIWAKAWAKA LANE (UNMAINTAINED)</t>
  </si>
  <si>
    <t>647</t>
  </si>
  <si>
    <t>PLANTATION ROAD</t>
  </si>
  <si>
    <t>3207</t>
  </si>
  <si>
    <t>PLATEAU LANE</t>
  </si>
  <si>
    <t>1999</t>
  </si>
  <si>
    <t>PLATINUM RIDGE</t>
  </si>
  <si>
    <t>2341</t>
  </si>
  <si>
    <t>PLATINUM RIDGE CAR PARK H1</t>
  </si>
  <si>
    <t>3024</t>
  </si>
  <si>
    <t>PLOUGH STREET</t>
  </si>
  <si>
    <t>3151</t>
  </si>
  <si>
    <t>PLOUGHMANS LANE</t>
  </si>
  <si>
    <t>2120</t>
  </si>
  <si>
    <t>POLPERRO COURT</t>
  </si>
  <si>
    <t>2121</t>
  </si>
  <si>
    <t>POLPERRO COURT NORTH</t>
  </si>
  <si>
    <t>2122</t>
  </si>
  <si>
    <t>POLPERRO COURT SOUTH</t>
  </si>
  <si>
    <t>1834</t>
  </si>
  <si>
    <t>POOLBURN COURT EAST</t>
  </si>
  <si>
    <t>1833</t>
  </si>
  <si>
    <t>POOLBURN COURT WEST</t>
  </si>
  <si>
    <t>1304</t>
  </si>
  <si>
    <t>POOLE LANE</t>
  </si>
  <si>
    <t>70</t>
  </si>
  <si>
    <t>POPLAR DRIVE</t>
  </si>
  <si>
    <t>2144</t>
  </si>
  <si>
    <t>POPPY LANE</t>
  </si>
  <si>
    <t>1729</t>
  </si>
  <si>
    <t>PORTREE DRIVE</t>
  </si>
  <si>
    <t>2786</t>
  </si>
  <si>
    <t>POTTERS HILL DRIVE</t>
  </si>
  <si>
    <t>3049</t>
  </si>
  <si>
    <t>POUNAMU AVENUE</t>
  </si>
  <si>
    <t>3696</t>
  </si>
  <si>
    <t>POUNAMU AVENUE (PROSPECTIVE)</t>
  </si>
  <si>
    <t>3144</t>
  </si>
  <si>
    <t>POWDER TERRACE</t>
  </si>
  <si>
    <t>3143</t>
  </si>
  <si>
    <t>PRECIPICE LANE</t>
  </si>
  <si>
    <t>196</t>
  </si>
  <si>
    <t>PREMIER PLACE</t>
  </si>
  <si>
    <t>3056</t>
  </si>
  <si>
    <t>PRESERVATION LANE</t>
  </si>
  <si>
    <t>2099</t>
  </si>
  <si>
    <t>PRESERVE DRIVE</t>
  </si>
  <si>
    <t>201</t>
  </si>
  <si>
    <t>PRESTON DRIVE</t>
  </si>
  <si>
    <t>276</t>
  </si>
  <si>
    <t>PRESTON LOOP</t>
  </si>
  <si>
    <t>2595</t>
  </si>
  <si>
    <t>PRIMARY LANE</t>
  </si>
  <si>
    <t>2634</t>
  </si>
  <si>
    <t>PRIMROSE LANE</t>
  </si>
  <si>
    <t>3419</t>
  </si>
  <si>
    <t>PRIMROSE TO JONES</t>
  </si>
  <si>
    <t>1767</t>
  </si>
  <si>
    <t>PRINGLES CREEK ROAD</t>
  </si>
  <si>
    <t>1605</t>
  </si>
  <si>
    <t>PRIORY ROAD</t>
  </si>
  <si>
    <t>197</t>
  </si>
  <si>
    <t>PRITCHARD PLACE</t>
  </si>
  <si>
    <t>2670</t>
  </si>
  <si>
    <t>PROJECT PURE ACCESS ROAD</t>
  </si>
  <si>
    <t>2006</t>
  </si>
  <si>
    <t>PROSPECTORS LANE</t>
  </si>
  <si>
    <t>2987</t>
  </si>
  <si>
    <t>PROSPECTORS LANE (PVT)</t>
  </si>
  <si>
    <t>3667</t>
  </si>
  <si>
    <t>PROSPERITY AVENUE</t>
  </si>
  <si>
    <t>2778</t>
  </si>
  <si>
    <t>PUKEKO PLACE</t>
  </si>
  <si>
    <t>1227</t>
  </si>
  <si>
    <t>PUMPING STATION ROAD</t>
  </si>
  <si>
    <t>3200</t>
  </si>
  <si>
    <t>PURPLE ASH AVENUE</t>
  </si>
  <si>
    <t>3678</t>
  </si>
  <si>
    <t>PVT OFF CARRICKMORE CRESCENT</t>
  </si>
  <si>
    <t>3274</t>
  </si>
  <si>
    <t>PVT OFF CLOSEBURN</t>
  </si>
  <si>
    <t>3630</t>
  </si>
  <si>
    <t>PVT OFF HEDDITCH</t>
  </si>
  <si>
    <t>3478</t>
  </si>
  <si>
    <t>PVT OFF KEOWN STREET</t>
  </si>
  <si>
    <t>3498</t>
  </si>
  <si>
    <t>PVT OFF MT BARKER ROAD</t>
  </si>
  <si>
    <t>3670</t>
  </si>
  <si>
    <t>QEC ENTRANCE</t>
  </si>
  <si>
    <t>3029</t>
  </si>
  <si>
    <t>QLDC WWTP ACCESS ROAD</t>
  </si>
  <si>
    <t>3442</t>
  </si>
  <si>
    <t>QTT - COMMUTER TRAIL 07</t>
  </si>
  <si>
    <t>3441</t>
  </si>
  <si>
    <t>QTT - COMMUTER TRAIL 08</t>
  </si>
  <si>
    <t>3439</t>
  </si>
  <si>
    <t>QTT - COMMUTER TRAIL 09</t>
  </si>
  <si>
    <t>3440</t>
  </si>
  <si>
    <t>QTT - COMMUTER TRAIL 09B</t>
  </si>
  <si>
    <t>3438</t>
  </si>
  <si>
    <t>QTT - COMMUTER TRAIL 10</t>
  </si>
  <si>
    <t>3412</t>
  </si>
  <si>
    <t>QTT - COMMUTER TRAIL 11</t>
  </si>
  <si>
    <t>3394</t>
  </si>
  <si>
    <t>QUAIFE WAY</t>
  </si>
  <si>
    <t>2143</t>
  </si>
  <si>
    <t>QUAIL STREET</t>
  </si>
  <si>
    <t>3028</t>
  </si>
  <si>
    <t>QUARRY ACCESS ROAD</t>
  </si>
  <si>
    <t>1852</t>
  </si>
  <si>
    <t>QUARRY PLACE</t>
  </si>
  <si>
    <t>3055</t>
  </si>
  <si>
    <t>QUARTZ LANE</t>
  </si>
  <si>
    <t>2040</t>
  </si>
  <si>
    <t>QUARTZ RISE</t>
  </si>
  <si>
    <t>3349</t>
  </si>
  <si>
    <t>QUEENSTOWN BAY JETTY</t>
  </si>
  <si>
    <t>3354</t>
  </si>
  <si>
    <t>QUEENSTOWN BAY JETTY 2</t>
  </si>
  <si>
    <t>2732</t>
  </si>
  <si>
    <t>QUEENSTOWN CEMETERY</t>
  </si>
  <si>
    <t>2431</t>
  </si>
  <si>
    <t>QUEENSTOWN CEMETERY 1 H1</t>
  </si>
  <si>
    <t>2432</t>
  </si>
  <si>
    <t>QUEENSTOWN CEMETERY 2 H1</t>
  </si>
  <si>
    <t>3514</t>
  </si>
  <si>
    <t>QUEENSTOWN FERRY</t>
  </si>
  <si>
    <t>3434</t>
  </si>
  <si>
    <t>QUEENSTOWN GARDENDS 02</t>
  </si>
  <si>
    <t>2811</t>
  </si>
  <si>
    <t>QUEENSTOWN GARDENS</t>
  </si>
  <si>
    <t>2226</t>
  </si>
  <si>
    <t>QUEENSTOWN GARDENS 06</t>
  </si>
  <si>
    <t>2227</t>
  </si>
  <si>
    <t>QUEENSTOWN GARDENS 08</t>
  </si>
  <si>
    <t>2663</t>
  </si>
  <si>
    <t>QUEENSTOWN GARDENS 09 (POND)</t>
  </si>
  <si>
    <t>2232</t>
  </si>
  <si>
    <t>QUEENSTOWN GARDENS 1 F1</t>
  </si>
  <si>
    <t>2433</t>
  </si>
  <si>
    <t>QUEENSTOWN GARDENS 1 H1</t>
  </si>
  <si>
    <t>3435</t>
  </si>
  <si>
    <t>QUEENSTOWN GARDENS 10</t>
  </si>
  <si>
    <t>2222</t>
  </si>
  <si>
    <t>QUEENSTOWN GARDENS 10 F1</t>
  </si>
  <si>
    <t>2223</t>
  </si>
  <si>
    <t>QUEENSTOWN GARDENS 11 F1</t>
  </si>
  <si>
    <t>2231</t>
  </si>
  <si>
    <t>QUEENSTOWN GARDENS 2 F1</t>
  </si>
  <si>
    <t>2434</t>
  </si>
  <si>
    <t>QUEENSTOWN GARDENS 2 H1</t>
  </si>
  <si>
    <t>2230</t>
  </si>
  <si>
    <t>QUEENSTOWN GARDENS 3 F1</t>
  </si>
  <si>
    <t>2435</t>
  </si>
  <si>
    <t>QUEENSTOWN GARDENS 3 H1</t>
  </si>
  <si>
    <t>2229</t>
  </si>
  <si>
    <t>QUEENSTOWN GARDENS 4 F1</t>
  </si>
  <si>
    <t>2436</t>
  </si>
  <si>
    <t>QUEENSTOWN GARDENS 4 H1</t>
  </si>
  <si>
    <t>2224</t>
  </si>
  <si>
    <t>QUEENSTOWN GARDENS 9 F1</t>
  </si>
  <si>
    <t>3437</t>
  </si>
  <si>
    <t>QUEENSTOWN GARDENS FP</t>
  </si>
  <si>
    <t>3506</t>
  </si>
  <si>
    <t>QUEENSTOWN REC GROUND ACCESS</t>
  </si>
  <si>
    <t>2733</t>
  </si>
  <si>
    <t>QUEENSTOWN RECREATION GROUND</t>
  </si>
  <si>
    <t>1936</t>
  </si>
  <si>
    <t>QUILL STREET</t>
  </si>
  <si>
    <t>2587</t>
  </si>
  <si>
    <t>QUINNAT STREET</t>
  </si>
  <si>
    <t>2100</t>
  </si>
  <si>
    <t>RABBITTERS DRIVE</t>
  </si>
  <si>
    <t>3053</t>
  </si>
  <si>
    <t>RADIATA DRIVE</t>
  </si>
  <si>
    <t>3700</t>
  </si>
  <si>
    <t>RADIATA DRIVE (PROSPECTIVE)</t>
  </si>
  <si>
    <t>1723</t>
  </si>
  <si>
    <t>RAFTERS ROAD</t>
  </si>
  <si>
    <t>709</t>
  </si>
  <si>
    <t>RAGAN LANE</t>
  </si>
  <si>
    <t>2404</t>
  </si>
  <si>
    <t>RAGAN LANE RESERVES H1</t>
  </si>
  <si>
    <t>234</t>
  </si>
  <si>
    <t>RAMSHAW LANE</t>
  </si>
  <si>
    <t>2985</t>
  </si>
  <si>
    <t>RAMSHAW LANE CARPARK</t>
  </si>
  <si>
    <t>2200</t>
  </si>
  <si>
    <t>RAMSHAW LANE RESERVE F1</t>
  </si>
  <si>
    <t>3639</t>
  </si>
  <si>
    <t>RANCH TERRACE</t>
  </si>
  <si>
    <t>1992</t>
  </si>
  <si>
    <t>RANGE VIEW PLACE</t>
  </si>
  <si>
    <t>2930</t>
  </si>
  <si>
    <t>RANKIN RISE</t>
  </si>
  <si>
    <t>2101</t>
  </si>
  <si>
    <t>RANNOCH DRIVE</t>
  </si>
  <si>
    <t>1859</t>
  </si>
  <si>
    <t>RAPLEY CLOSE</t>
  </si>
  <si>
    <t>3626</t>
  </si>
  <si>
    <t>RASPBERRY CLOSE</t>
  </si>
  <si>
    <t>1649</t>
  </si>
  <si>
    <t>RASTUS BURN LANE</t>
  </si>
  <si>
    <t>937</t>
  </si>
  <si>
    <t>RATA ROAD</t>
  </si>
  <si>
    <t>639</t>
  </si>
  <si>
    <t>RATA STREET</t>
  </si>
  <si>
    <t>2563</t>
  </si>
  <si>
    <t>READING COURT</t>
  </si>
  <si>
    <t>1650</t>
  </si>
  <si>
    <t>REAVERS LANE</t>
  </si>
  <si>
    <t>2147</t>
  </si>
  <si>
    <t>RECREATION GROUND CARPARK</t>
  </si>
  <si>
    <t>3154</t>
  </si>
  <si>
    <t>RED BEECH RISE</t>
  </si>
  <si>
    <t>2864</t>
  </si>
  <si>
    <t>RED COTTAGE DRIVE</t>
  </si>
  <si>
    <t>2894</t>
  </si>
  <si>
    <t>RED DEER RISE</t>
  </si>
  <si>
    <t>3118</t>
  </si>
  <si>
    <t>RED OAKS (SOUTH) / MOUNTAIN ASH ROUNDABOUT</t>
  </si>
  <si>
    <t>3176</t>
  </si>
  <si>
    <t>RED OAKS CARPARK ACCESS</t>
  </si>
  <si>
    <t>2967</t>
  </si>
  <si>
    <t>RED OAKS DRIVE (NORTH)</t>
  </si>
  <si>
    <t>3115</t>
  </si>
  <si>
    <t>RED OAKS DRIVE (NORTH)  (PROSPECTIVE)</t>
  </si>
  <si>
    <t>2606</t>
  </si>
  <si>
    <t>RED OAKS DRIVE (SOUTH)</t>
  </si>
  <si>
    <t>3229</t>
  </si>
  <si>
    <t>RED STAG RISE</t>
  </si>
  <si>
    <t>1853</t>
  </si>
  <si>
    <t>REDFERN TERRACE</t>
  </si>
  <si>
    <t>63</t>
  </si>
  <si>
    <t>REDWOOD COURT</t>
  </si>
  <si>
    <t>665</t>
  </si>
  <si>
    <t>REDWOOD LANE</t>
  </si>
  <si>
    <t>659</t>
  </si>
  <si>
    <t>REECE CRESCENT</t>
  </si>
  <si>
    <t>2813</t>
  </si>
  <si>
    <t>REED PARK</t>
  </si>
  <si>
    <t>3549</t>
  </si>
  <si>
    <t>REEDLAND STREET</t>
  </si>
  <si>
    <t>1322</t>
  </si>
  <si>
    <t>REES STREET</t>
  </si>
  <si>
    <t>355</t>
  </si>
  <si>
    <t>REES VALLEY ROAD</t>
  </si>
  <si>
    <t>2102</t>
  </si>
  <si>
    <t>REFUGE LANE</t>
  </si>
  <si>
    <t>2603</t>
  </si>
  <si>
    <t>REGENT STREET</t>
  </si>
  <si>
    <t>1102</t>
  </si>
  <si>
    <t>REID AVENUE</t>
  </si>
  <si>
    <t>187</t>
  </si>
  <si>
    <t>REID CRESCENT</t>
  </si>
  <si>
    <t>2041</t>
  </si>
  <si>
    <t>REIDHAVEN</t>
  </si>
  <si>
    <t>48</t>
  </si>
  <si>
    <t>REMARKABLES CRESCENT</t>
  </si>
  <si>
    <t>2653</t>
  </si>
  <si>
    <t>REMARKABLES CRESCENT/KAWARAU PLACE RESERVE F1</t>
  </si>
  <si>
    <t>2993</t>
  </si>
  <si>
    <t>REMARKABLES SHOPPING CENTRE</t>
  </si>
  <si>
    <t>3201</t>
  </si>
  <si>
    <t>REMARKABLES SHOPPING CENTRE 2</t>
  </si>
  <si>
    <t>3202</t>
  </si>
  <si>
    <t>REMARKABLES SHOPPING CENTRE 3</t>
  </si>
  <si>
    <t>2113</t>
  </si>
  <si>
    <t>REMARKABLES SKI FIELD ACCESS ROAD</t>
  </si>
  <si>
    <t>1865</t>
  </si>
  <si>
    <t>REPCO BOULEVARD</t>
  </si>
  <si>
    <t>1835</t>
  </si>
  <si>
    <t>RERE ROAD</t>
  </si>
  <si>
    <t>2511</t>
  </si>
  <si>
    <t>RERE/ONSLOW ROUNDABOUT</t>
  </si>
  <si>
    <t>2974</t>
  </si>
  <si>
    <t>RESERVE LANE</t>
  </si>
  <si>
    <t>3613</t>
  </si>
  <si>
    <t>RESIDENCE DU LAC FRANKTON TRACK ACCESSWAY</t>
  </si>
  <si>
    <t>509</t>
  </si>
  <si>
    <t>RESTA ROAD</t>
  </si>
  <si>
    <t>1923</t>
  </si>
  <si>
    <t>RIBBONWOOD AVENUE</t>
  </si>
  <si>
    <t>151</t>
  </si>
  <si>
    <t>RICHARDS PARK LANE</t>
  </si>
  <si>
    <t>3121</t>
  </si>
  <si>
    <t>RICHARDSON STREET</t>
  </si>
  <si>
    <t>3418</t>
  </si>
  <si>
    <t>RICHMOND PARK 01</t>
  </si>
  <si>
    <t>1747</t>
  </si>
  <si>
    <t>RIDGECREST</t>
  </si>
  <si>
    <t>2139</t>
  </si>
  <si>
    <t>RIFLEMAN STREET</t>
  </si>
  <si>
    <t>3378</t>
  </si>
  <si>
    <t>RILEY STREET</t>
  </si>
  <si>
    <t>3264</t>
  </si>
  <si>
    <t>RILL LANE</t>
  </si>
  <si>
    <t>3432</t>
  </si>
  <si>
    <t>RILL LANE (PRIVATE)</t>
  </si>
  <si>
    <t>636</t>
  </si>
  <si>
    <t>RIMU LANE</t>
  </si>
  <si>
    <t>2633</t>
  </si>
  <si>
    <t>RISINGHURST TERRACE</t>
  </si>
  <si>
    <t>192</t>
  </si>
  <si>
    <t>RITCHIE STREET</t>
  </si>
  <si>
    <t>3228</t>
  </si>
  <si>
    <t>RIVER QUARTZ TERRACE</t>
  </si>
  <si>
    <t>3156</t>
  </si>
  <si>
    <t>RIVER RANCH ROAD</t>
  </si>
  <si>
    <t>2042</t>
  </si>
  <si>
    <t>RIVER VALLEY VIEW</t>
  </si>
  <si>
    <t>517</t>
  </si>
  <si>
    <t>RIVERBANK ROAD</t>
  </si>
  <si>
    <t>3656</t>
  </si>
  <si>
    <t>RIVERBANK ROAD (NZTA)</t>
  </si>
  <si>
    <t>2179</t>
  </si>
  <si>
    <t>RIVERGOLD WAY</t>
  </si>
  <si>
    <t>2543</t>
  </si>
  <si>
    <t>RIVERHAVEN LANE</t>
  </si>
  <si>
    <t>46</t>
  </si>
  <si>
    <t>RIVERSIDE ROAD</t>
  </si>
  <si>
    <t>2442</t>
  </si>
  <si>
    <t>RIVERSIDE ROAD (PRIVATE)</t>
  </si>
  <si>
    <t>1734</t>
  </si>
  <si>
    <t>RIVERSIDE ROAD EAST</t>
  </si>
  <si>
    <t>1735</t>
  </si>
  <si>
    <t>RIVERSIDE ROAD WEST</t>
  </si>
  <si>
    <t>3095</t>
  </si>
  <si>
    <t>RIVERSLEA ROAD</t>
  </si>
  <si>
    <t>654</t>
  </si>
  <si>
    <t>ROB ROY LANE</t>
  </si>
  <si>
    <t>2475</t>
  </si>
  <si>
    <t>ROB ROY LANE RESERVE ACCESSWAY F1</t>
  </si>
  <si>
    <t>3674</t>
  </si>
  <si>
    <t>ROBERTSON STREET (WEST) RESERVE H1</t>
  </si>
  <si>
    <t>50</t>
  </si>
  <si>
    <t>ROBERTSON STREET(EAST)</t>
  </si>
  <si>
    <t>240</t>
  </si>
  <si>
    <t>ROBERTSON STREET(WEST)</t>
  </si>
  <si>
    <t>121</t>
  </si>
  <si>
    <t>ROBINS ROAD</t>
  </si>
  <si>
    <t>2982</t>
  </si>
  <si>
    <t>ROBROSA STREET</t>
  </si>
  <si>
    <t>2791</t>
  </si>
  <si>
    <t>ROCHA LANE</t>
  </si>
  <si>
    <t>672</t>
  </si>
  <si>
    <t>ROCHE STREET</t>
  </si>
  <si>
    <t>3577</t>
  </si>
  <si>
    <t>ROCHE STREET (PVT ACCESS)</t>
  </si>
  <si>
    <t>2105</t>
  </si>
  <si>
    <t>ROCKBURN LANE</t>
  </si>
  <si>
    <t>1810</t>
  </si>
  <si>
    <t>ROCKHAVEN</t>
  </si>
  <si>
    <t>2877</t>
  </si>
  <si>
    <t>ROCKLANDS COURT</t>
  </si>
  <si>
    <t>3034</t>
  </si>
  <si>
    <t>ROCKLANDS COURT (EAST)</t>
  </si>
  <si>
    <t>2552</t>
  </si>
  <si>
    <t>ROCKY GULLY LANE</t>
  </si>
  <si>
    <t>2534</t>
  </si>
  <si>
    <t>RODEO DRIVE</t>
  </si>
  <si>
    <t>269</t>
  </si>
  <si>
    <t>ROMANS LANE</t>
  </si>
  <si>
    <t>3043</t>
  </si>
  <si>
    <t>ROMNEY ROAD</t>
  </si>
  <si>
    <t>2312</t>
  </si>
  <si>
    <t>ROSE M DOUGLAS PARK H1</t>
  </si>
  <si>
    <t>2951</t>
  </si>
  <si>
    <t>ROSELLA LANE</t>
  </si>
  <si>
    <t>3453</t>
  </si>
  <si>
    <t>ROSES SADDLE RISE</t>
  </si>
  <si>
    <t>1904</t>
  </si>
  <si>
    <t>ROSIE WAY</t>
  </si>
  <si>
    <t>40</t>
  </si>
  <si>
    <t>ROSS STREET</t>
  </si>
  <si>
    <t>2383</t>
  </si>
  <si>
    <t>ROTARY PARK ENTRANCE H1</t>
  </si>
  <si>
    <t>2241</t>
  </si>
  <si>
    <t>ROTARY PARK F1</t>
  </si>
  <si>
    <t>628</t>
  </si>
  <si>
    <t>ROTO PLACE</t>
  </si>
  <si>
    <t>3192</t>
  </si>
  <si>
    <t>ROUTEBURN CARPARK ACCESS</t>
  </si>
  <si>
    <t>353</t>
  </si>
  <si>
    <t>ROUTEBURN ROAD</t>
  </si>
  <si>
    <t>3627</t>
  </si>
  <si>
    <t>ROW OFF RUBUS STREET</t>
  </si>
  <si>
    <t>1749</t>
  </si>
  <si>
    <t>ROW OFF YORK STREET</t>
  </si>
  <si>
    <t>707</t>
  </si>
  <si>
    <t>ROWAN COURT(WANAKA)</t>
  </si>
  <si>
    <t>3664</t>
  </si>
  <si>
    <t>ROWLEY PLACE</t>
  </si>
  <si>
    <t>3038</t>
  </si>
  <si>
    <t>ROYS BAY CAR PARK 1</t>
  </si>
  <si>
    <t>3358</t>
  </si>
  <si>
    <t>ROYS BAY JETTY 1</t>
  </si>
  <si>
    <t>3360</t>
  </si>
  <si>
    <t>ROYS BAY JETTY 2</t>
  </si>
  <si>
    <t>3600</t>
  </si>
  <si>
    <t>ROYS BAY MARINA</t>
  </si>
  <si>
    <t>2266</t>
  </si>
  <si>
    <t>ROYS BAY MARINA 1 F1</t>
  </si>
  <si>
    <t>2265</t>
  </si>
  <si>
    <t>ROYS BAY MARINA 2 F1</t>
  </si>
  <si>
    <t>703</t>
  </si>
  <si>
    <t>ROYS BAY MARINA ACCESS</t>
  </si>
  <si>
    <t>2268</t>
  </si>
  <si>
    <t>ROYS BAY RECREATION RESERVE 3 F1</t>
  </si>
  <si>
    <t>2269</t>
  </si>
  <si>
    <t>ROYS BAY RECREATION RESERVE 4 F1</t>
  </si>
  <si>
    <t>2421</t>
  </si>
  <si>
    <t>ROYS BAY RECREATION RESERVE 4 H1</t>
  </si>
  <si>
    <t>2270</t>
  </si>
  <si>
    <t>ROYS BAY RECREATION RESERVE 5 F1</t>
  </si>
  <si>
    <t>2422</t>
  </si>
  <si>
    <t>ROYS BAY RECREATION RESERVE 5 H1</t>
  </si>
  <si>
    <t>2264</t>
  </si>
  <si>
    <t>ROYS BAY RECREATION RESERVE FP 01</t>
  </si>
  <si>
    <t>3610</t>
  </si>
  <si>
    <t>ROYS BAY RECREATION RESERVE FP 02</t>
  </si>
  <si>
    <t>2267</t>
  </si>
  <si>
    <t>ROYS BAY RECREATION RESERVE FP 03</t>
  </si>
  <si>
    <t>3050</t>
  </si>
  <si>
    <t>RUA STREET</t>
  </si>
  <si>
    <t>3697</t>
  </si>
  <si>
    <t>RUA STREET (PROSPECTIVE)</t>
  </si>
  <si>
    <t>3623</t>
  </si>
  <si>
    <t>RUBUS STREET</t>
  </si>
  <si>
    <t>3357</t>
  </si>
  <si>
    <t>RUBY ISLAND JETTY</t>
  </si>
  <si>
    <t>2043</t>
  </si>
  <si>
    <t>RUBY ISLAND ROAD</t>
  </si>
  <si>
    <t>2300</t>
  </si>
  <si>
    <t>RUBY RIDGE</t>
  </si>
  <si>
    <t>3257</t>
  </si>
  <si>
    <t>RUNHOLDER RISE</t>
  </si>
  <si>
    <t>3396</t>
  </si>
  <si>
    <t>RURU LANE</t>
  </si>
  <si>
    <t>3545</t>
  </si>
  <si>
    <t>RUSHLAND ROAD</t>
  </si>
  <si>
    <t>608</t>
  </si>
  <si>
    <t>RUSSELL STREET</t>
  </si>
  <si>
    <t>1651</t>
  </si>
  <si>
    <t>RUSSELL STREET (WEST)</t>
  </si>
  <si>
    <t>403</t>
  </si>
  <si>
    <t>RUTHERFORD ROAD</t>
  </si>
  <si>
    <t>1364</t>
  </si>
  <si>
    <t>RYALLS WAY</t>
  </si>
  <si>
    <t>3255</t>
  </si>
  <si>
    <t>RYAN LOOP</t>
  </si>
  <si>
    <t>149</t>
  </si>
  <si>
    <t>SAINSBURY ROAD</t>
  </si>
  <si>
    <t>3196</t>
  </si>
  <si>
    <t>SAINSBURY TERRACE ROAD</t>
  </si>
  <si>
    <t>3454</t>
  </si>
  <si>
    <t>SAINT JUST PLACE</t>
  </si>
  <si>
    <t>104</t>
  </si>
  <si>
    <t>SALMOND PLACE</t>
  </si>
  <si>
    <t>1805</t>
  </si>
  <si>
    <t>SAM JOHN PLACE</t>
  </si>
  <si>
    <t>2604</t>
  </si>
  <si>
    <t>SANDFORD TERRACE</t>
  </si>
  <si>
    <t>1962</t>
  </si>
  <si>
    <t>SANDYS LANE</t>
  </si>
  <si>
    <t>2853</t>
  </si>
  <si>
    <t>SAPPHIRE SPRING RISE</t>
  </si>
  <si>
    <t>2914</t>
  </si>
  <si>
    <t>SARGES WAY</t>
  </si>
  <si>
    <t>3370</t>
  </si>
  <si>
    <t>SARGINSON LANE</t>
  </si>
  <si>
    <t>613</t>
  </si>
  <si>
    <t>SARGOOD DRIVE</t>
  </si>
  <si>
    <t>3568</t>
  </si>
  <si>
    <t>SAWDON / MOUNT NICHOLAS FP</t>
  </si>
  <si>
    <t>2981</t>
  </si>
  <si>
    <t>SAWDON STREET</t>
  </si>
  <si>
    <t>126</t>
  </si>
  <si>
    <t>SAWMILL ROAD</t>
  </si>
  <si>
    <t>3497</t>
  </si>
  <si>
    <t>SAWYERS LANE</t>
  </si>
  <si>
    <t>1312</t>
  </si>
  <si>
    <t>SCAIFE PLACE</t>
  </si>
  <si>
    <t>1616</t>
  </si>
  <si>
    <t>SCENIC DRIVE</t>
  </si>
  <si>
    <t>1902</t>
  </si>
  <si>
    <t>SCHEELITE AVENUE</t>
  </si>
  <si>
    <t>2324</t>
  </si>
  <si>
    <t>SCHEIB PARK H1</t>
  </si>
  <si>
    <t>2536</t>
  </si>
  <si>
    <t>SCHIST LANE</t>
  </si>
  <si>
    <t>938</t>
  </si>
  <si>
    <t>SCHOOL ROAD</t>
  </si>
  <si>
    <t>3668</t>
  </si>
  <si>
    <t>SCHOOLS TO POOL - HOLY FAMILY TO MAC</t>
  </si>
  <si>
    <t>2284</t>
  </si>
  <si>
    <t>SCHOOLS TO POOL - LISMORE PARK 01</t>
  </si>
  <si>
    <t>2285</t>
  </si>
  <si>
    <t>SCHOOLS TO POOL - LISMORE PARK 02</t>
  </si>
  <si>
    <t>3669</t>
  </si>
  <si>
    <t>SCHOOLS TO POOL - NR RATA STREET TO WPS</t>
  </si>
  <si>
    <t>1318</t>
  </si>
  <si>
    <t>SCOTT PLACE</t>
  </si>
  <si>
    <t>830</t>
  </si>
  <si>
    <t>SCOTTS BEACH ROAD</t>
  </si>
  <si>
    <t>2961</t>
  </si>
  <si>
    <t>SCURR TERRACE</t>
  </si>
  <si>
    <t>1653</t>
  </si>
  <si>
    <t>SEARLE LANE</t>
  </si>
  <si>
    <t>3069</t>
  </si>
  <si>
    <t>SECOND AVENUE</t>
  </si>
  <si>
    <t>1654</t>
  </si>
  <si>
    <t>SEFFERS WAY</t>
  </si>
  <si>
    <t>2910</t>
  </si>
  <si>
    <t>SENTINEL DRIVE</t>
  </si>
  <si>
    <t>1226</t>
  </si>
  <si>
    <t>SEQUOIA PLACE</t>
  </si>
  <si>
    <t>2044</t>
  </si>
  <si>
    <t>SETTLERS WAY</t>
  </si>
  <si>
    <t>3147</t>
  </si>
  <si>
    <t>SEVEN LANE</t>
  </si>
  <si>
    <t>3361</t>
  </si>
  <si>
    <t>SEVEN MILE CARPARK</t>
  </si>
  <si>
    <t>3074</t>
  </si>
  <si>
    <t>SEVENTH AVENUE</t>
  </si>
  <si>
    <t>2177</t>
  </si>
  <si>
    <t>SEW HOY LANE</t>
  </si>
  <si>
    <t>2825</t>
  </si>
  <si>
    <t>SH6/GRANT ROUNDABOUT</t>
  </si>
  <si>
    <t>2824</t>
  </si>
  <si>
    <t>SH6/HAWTHORNE ROUNDABOUT</t>
  </si>
  <si>
    <t>2509</t>
  </si>
  <si>
    <t>SH6/LUCAS ROUNDABOUT</t>
  </si>
  <si>
    <t>3654</t>
  </si>
  <si>
    <t>SH6/SH84 ROUNDABOUT</t>
  </si>
  <si>
    <t>2831</t>
  </si>
  <si>
    <t>SH6/STALKER ROUNDABOUT</t>
  </si>
  <si>
    <t>2506</t>
  </si>
  <si>
    <t>SH6A/CAMP ROUNDABOUT</t>
  </si>
  <si>
    <t>2510</t>
  </si>
  <si>
    <t>SH6A/FRANKTON ROUNDABOUT</t>
  </si>
  <si>
    <t>2503</t>
  </si>
  <si>
    <t>SH6A/REES ROUNDABOUT</t>
  </si>
  <si>
    <t>2531</t>
  </si>
  <si>
    <t>SH84/ANDERSON ROUNDABOUT</t>
  </si>
  <si>
    <t>2532</t>
  </si>
  <si>
    <t>SH84/ARDMORE ROUNDABOUT</t>
  </si>
  <si>
    <t>3655</t>
  </si>
  <si>
    <t>SH84/SIR TIM WALLIS ROUNDABOUT</t>
  </si>
  <si>
    <t>3557</t>
  </si>
  <si>
    <t>SHALLOW CLOSE</t>
  </si>
  <si>
    <t>1750</t>
  </si>
  <si>
    <t>SHANAHAN LANE</t>
  </si>
  <si>
    <t>273</t>
  </si>
  <si>
    <t>SHAW STREET(NORTH)</t>
  </si>
  <si>
    <t>193</t>
  </si>
  <si>
    <t>SHAW STREET(SOUTH)</t>
  </si>
  <si>
    <t>3016</t>
  </si>
  <si>
    <t>SHEARERS DRIVE</t>
  </si>
  <si>
    <t>3552</t>
  </si>
  <si>
    <t>SHELDUCK ROAD</t>
  </si>
  <si>
    <t>2907</t>
  </si>
  <si>
    <t>SHEPHERD ROAD</t>
  </si>
  <si>
    <t>3403</t>
  </si>
  <si>
    <t>SHEPHERDS CREEK LANE</t>
  </si>
  <si>
    <t>2975</t>
  </si>
  <si>
    <t>SHEPHERDS HUT WAY</t>
  </si>
  <si>
    <t>1891</t>
  </si>
  <si>
    <t>SHERWIN AVENUE</t>
  </si>
  <si>
    <t>2185</t>
  </si>
  <si>
    <t>SHERWIN AVENUE RESERVE F1</t>
  </si>
  <si>
    <t>2334</t>
  </si>
  <si>
    <t>SHERWIN AVENUE RESERVE H1</t>
  </si>
  <si>
    <t>3057</t>
  </si>
  <si>
    <t>SHERWOOD COURT</t>
  </si>
  <si>
    <t>309</t>
  </si>
  <si>
    <t>SHIEL STREET</t>
  </si>
  <si>
    <t>2602</t>
  </si>
  <si>
    <t>SHIPTON COURT</t>
  </si>
  <si>
    <t>2129</t>
  </si>
  <si>
    <t>SHORELINE ROAD</t>
  </si>
  <si>
    <t>2923</t>
  </si>
  <si>
    <t>SHORT COURT</t>
  </si>
  <si>
    <t>773</t>
  </si>
  <si>
    <t>SHORT ROAD</t>
  </si>
  <si>
    <t>2516</t>
  </si>
  <si>
    <t>SHOTOVER DELTA ROAD</t>
  </si>
  <si>
    <t>3522</t>
  </si>
  <si>
    <t>SHOTOVER DELTA ROAD BUS STOP</t>
  </si>
  <si>
    <t>3534</t>
  </si>
  <si>
    <t>SHOTOVER DELTA TO BUS FP</t>
  </si>
  <si>
    <t>3241</t>
  </si>
  <si>
    <t>SHOTOVER PRIMARY SCHOOL (WEST)</t>
  </si>
  <si>
    <t>2648</t>
  </si>
  <si>
    <t>SHOTOVER STREET</t>
  </si>
  <si>
    <t>3547</t>
  </si>
  <si>
    <t>SHOVELER ROAD</t>
  </si>
  <si>
    <t>1004</t>
  </si>
  <si>
    <t>SHROPSHIRE STREET</t>
  </si>
  <si>
    <t>1946</t>
  </si>
  <si>
    <t>SICILIAN LANE</t>
  </si>
  <si>
    <t>2860</t>
  </si>
  <si>
    <t>SILVER STREET</t>
  </si>
  <si>
    <t>1861</t>
  </si>
  <si>
    <t>SILVERWOOD LANE</t>
  </si>
  <si>
    <t>2650</t>
  </si>
  <si>
    <t>SILVERWOOD LANE PRIVATE</t>
  </si>
  <si>
    <t>3392</t>
  </si>
  <si>
    <t>SIMONS WAY</t>
  </si>
  <si>
    <t>3475</t>
  </si>
  <si>
    <t>SIMPSON CRESCENT</t>
  </si>
  <si>
    <t>3219</t>
  </si>
  <si>
    <t>SIR CLIFF SKEGGS DRIVE</t>
  </si>
  <si>
    <t>3220</t>
  </si>
  <si>
    <t>SIR CLIFF SKEGGS DRIVE (WEST)</t>
  </si>
  <si>
    <t>1784</t>
  </si>
  <si>
    <t>SIR HENRY WIGLEY DRIVE</t>
  </si>
  <si>
    <t>2849</t>
  </si>
  <si>
    <t>SIR TIM WALLIS DRIVE</t>
  </si>
  <si>
    <t>3251</t>
  </si>
  <si>
    <t>SIR TIM WALLIS DRIVE STATE HIGHWAY SECTION</t>
  </si>
  <si>
    <t>3036</t>
  </si>
  <si>
    <t>SIR TIM WALLIS/GRACE WRIGHT ROUNDABOUT</t>
  </si>
  <si>
    <t>3037</t>
  </si>
  <si>
    <t>SIR TIM WALLIS/SIR CLIFF SKEGGS ROUNDABOUT</t>
  </si>
  <si>
    <t>3073</t>
  </si>
  <si>
    <t>SIXTH AVENUE</t>
  </si>
  <si>
    <t>610</t>
  </si>
  <si>
    <t>SKINNER CRESCENT</t>
  </si>
  <si>
    <t>512</t>
  </si>
  <si>
    <t>SKIPPERS ROAD</t>
  </si>
  <si>
    <t>2103</t>
  </si>
  <si>
    <t>SKYE LANE</t>
  </si>
  <si>
    <t>1919</t>
  </si>
  <si>
    <t>SKYLARK PLACE</t>
  </si>
  <si>
    <t>1722</t>
  </si>
  <si>
    <t>SLEDMERE DRIVE</t>
  </si>
  <si>
    <t>402</t>
  </si>
  <si>
    <t>SLOPEHILL ROAD(EAST)</t>
  </si>
  <si>
    <t>419</t>
  </si>
  <si>
    <t>SLOPEHILL ROAD(WEST)</t>
  </si>
  <si>
    <t>1656</t>
  </si>
  <si>
    <t>SMALL ROAD</t>
  </si>
  <si>
    <t>1709</t>
  </si>
  <si>
    <t>SMITH ROAD</t>
  </si>
  <si>
    <t>2344</t>
  </si>
  <si>
    <t>SNOWBERRY STREET</t>
  </si>
  <si>
    <t>2570</t>
  </si>
  <si>
    <t>SNOWSHILL LANE</t>
  </si>
  <si>
    <t>2922</t>
  </si>
  <si>
    <t>SNOWY PLACE</t>
  </si>
  <si>
    <t>2178</t>
  </si>
  <si>
    <t>SOHO STREET</t>
  </si>
  <si>
    <t>1000</t>
  </si>
  <si>
    <t>SOMERSET STREET</t>
  </si>
  <si>
    <t>2779</t>
  </si>
  <si>
    <t>SORREL STREET</t>
  </si>
  <si>
    <t>2123</t>
  </si>
  <si>
    <t>SOUDLEY COURT</t>
  </si>
  <si>
    <t>2124</t>
  </si>
  <si>
    <t>SOUDLEY COURT NORTH</t>
  </si>
  <si>
    <t>2125</t>
  </si>
  <si>
    <t>SOUDLEY COURT SOUTH</t>
  </si>
  <si>
    <t>179</t>
  </si>
  <si>
    <t>SOUTHBERG AVENUE</t>
  </si>
  <si>
    <t>3258</t>
  </si>
  <si>
    <t>SOUTHDOWN ROAD</t>
  </si>
  <si>
    <t>2955</t>
  </si>
  <si>
    <t>SPARROW LANE</t>
  </si>
  <si>
    <t>401</t>
  </si>
  <si>
    <t>SPEARGRASS FLAT ROAD</t>
  </si>
  <si>
    <t>418</t>
  </si>
  <si>
    <t>SPENCE ROAD</t>
  </si>
  <si>
    <t>2384</t>
  </si>
  <si>
    <t>SPENCE ROAD RESERVE H1</t>
  </si>
  <si>
    <t>1950</t>
  </si>
  <si>
    <t>SPITFIRE LANE</t>
  </si>
  <si>
    <t>2893</t>
  </si>
  <si>
    <t>SPRING HILL ROAD</t>
  </si>
  <si>
    <t>2104</t>
  </si>
  <si>
    <t>SPRINGBANK GROVE</t>
  </si>
  <si>
    <t>2861</t>
  </si>
  <si>
    <t>SPRINGFIELD ROAD</t>
  </si>
  <si>
    <t>3263</t>
  </si>
  <si>
    <t>SPUR RIDGE RISE</t>
  </si>
  <si>
    <t>1930</t>
  </si>
  <si>
    <t>ST GEORGES AVENUE</t>
  </si>
  <si>
    <t>3491</t>
  </si>
  <si>
    <t>ST JOHN TERRACE</t>
  </si>
  <si>
    <t>2925</t>
  </si>
  <si>
    <t>ST LAURAS LANE</t>
  </si>
  <si>
    <t>1933</t>
  </si>
  <si>
    <t>ST LUKES LANE</t>
  </si>
  <si>
    <t>1931</t>
  </si>
  <si>
    <t>ST MARKS LANE</t>
  </si>
  <si>
    <t>1970</t>
  </si>
  <si>
    <t>ST MATTHEWS PLACE</t>
  </si>
  <si>
    <t>923</t>
  </si>
  <si>
    <t>ST NINIANS WAY</t>
  </si>
  <si>
    <t>2739</t>
  </si>
  <si>
    <t>ST OMER PARK</t>
  </si>
  <si>
    <t>2385</t>
  </si>
  <si>
    <t>ST OMER PARK 1 H1</t>
  </si>
  <si>
    <t>2386</t>
  </si>
  <si>
    <t>ST OMER PARK 2 H1</t>
  </si>
  <si>
    <t>2239</t>
  </si>
  <si>
    <t>ST OMER PARK FP 1</t>
  </si>
  <si>
    <t>2240</t>
  </si>
  <si>
    <t>ST OMER PARK FP 2</t>
  </si>
  <si>
    <t>3466</t>
  </si>
  <si>
    <t>ST OMER WHARF</t>
  </si>
  <si>
    <t>1932</t>
  </si>
  <si>
    <t>ST PAULS COURT</t>
  </si>
  <si>
    <t>1929</t>
  </si>
  <si>
    <t>ST PETERS PLACE</t>
  </si>
  <si>
    <t>3284</t>
  </si>
  <si>
    <t>ST SAMANTHA LANE</t>
  </si>
  <si>
    <t>2614</t>
  </si>
  <si>
    <t>STABLES PLACE</t>
  </si>
  <si>
    <t>2780</t>
  </si>
  <si>
    <t>STACKBRAE AVENUE</t>
  </si>
  <si>
    <t>230</t>
  </si>
  <si>
    <t>STAFFORD STREET</t>
  </si>
  <si>
    <t>1906</t>
  </si>
  <si>
    <t>STALKER ROAD</t>
  </si>
  <si>
    <t>2830</t>
  </si>
  <si>
    <t>STALKER/BANBURY ROUNDABOUT</t>
  </si>
  <si>
    <t>2828</t>
  </si>
  <si>
    <t>STALKER/JONES ROUNDABOUT</t>
  </si>
  <si>
    <t>3007</t>
  </si>
  <si>
    <t>STALKER/TONIS ROUNDABOUT</t>
  </si>
  <si>
    <t>2829</t>
  </si>
  <si>
    <t>STALKER/WOODSTOCK ROUNDABOUT</t>
  </si>
  <si>
    <t>2899</t>
  </si>
  <si>
    <t>STAMPER LANE</t>
  </si>
  <si>
    <t>114</t>
  </si>
  <si>
    <t>STANLEY STREET</t>
  </si>
  <si>
    <t>3393</t>
  </si>
  <si>
    <t>STAPP WAY</t>
  </si>
  <si>
    <t>283</t>
  </si>
  <si>
    <t>STAR LANE</t>
  </si>
  <si>
    <t>3625</t>
  </si>
  <si>
    <t>STARLIGHT COURT</t>
  </si>
  <si>
    <t>2675</t>
  </si>
  <si>
    <t>STATE HIGHWAY 6 NZTA</t>
  </si>
  <si>
    <t>1384</t>
  </si>
  <si>
    <t>STATE HIGHWAY 6A</t>
  </si>
  <si>
    <t>2680</t>
  </si>
  <si>
    <t>STATE HIGHWAY 8 A NZTA</t>
  </si>
  <si>
    <t>1381</t>
  </si>
  <si>
    <t>STATE HIGHWAY 84</t>
  </si>
  <si>
    <t>3254</t>
  </si>
  <si>
    <t>STATION RISE</t>
  </si>
  <si>
    <t>2045</t>
  </si>
  <si>
    <t>STATION VALLEY ROAD</t>
  </si>
  <si>
    <t>2671</t>
  </si>
  <si>
    <t>STEVENSON PAPER ROAD</t>
  </si>
  <si>
    <t>1894</t>
  </si>
  <si>
    <t>STEVENSON ROAD</t>
  </si>
  <si>
    <t>245</t>
  </si>
  <si>
    <t>STEWART STREET (LOWER)</t>
  </si>
  <si>
    <t>183</t>
  </si>
  <si>
    <t>STEWART STREET (UPPER)</t>
  </si>
  <si>
    <t>3574</t>
  </si>
  <si>
    <t>STEWART TO SHORELINE FP</t>
  </si>
  <si>
    <t>2568</t>
  </si>
  <si>
    <t>STOCKYARD LANE</t>
  </si>
  <si>
    <t>3636</t>
  </si>
  <si>
    <t>STONE HUT CREEK LANE</t>
  </si>
  <si>
    <t>1353</t>
  </si>
  <si>
    <t>STONE RIDGE PLACE</t>
  </si>
  <si>
    <t>660</t>
  </si>
  <si>
    <t>STONE STREET</t>
  </si>
  <si>
    <t>2598</t>
  </si>
  <si>
    <t>STONE WALLS TERRACE</t>
  </si>
  <si>
    <t>2118</t>
  </si>
  <si>
    <t>STONEBRIDGE CLOSE</t>
  </si>
  <si>
    <t>1785</t>
  </si>
  <si>
    <t>STONEBROOK DRIVE</t>
  </si>
  <si>
    <t>3375</t>
  </si>
  <si>
    <t>STONEHENGE ROAD</t>
  </si>
  <si>
    <t>3529</t>
  </si>
  <si>
    <t>STONELEIGH DRIVE</t>
  </si>
  <si>
    <t>3328</t>
  </si>
  <si>
    <t>STONEY CREEK LANE</t>
  </si>
  <si>
    <t>1740</t>
  </si>
  <si>
    <t>STOWMORE LANE</t>
  </si>
  <si>
    <t>3213</t>
  </si>
  <si>
    <t>STRADBROKE ACCESS ROAD</t>
  </si>
  <si>
    <t>2995</t>
  </si>
  <si>
    <t>STRADBROKE WAY</t>
  </si>
  <si>
    <t>1657</t>
  </si>
  <si>
    <t>STRAINS ROAD</t>
  </si>
  <si>
    <t>607</t>
  </si>
  <si>
    <t>STRATFORD TERRACE</t>
  </si>
  <si>
    <t>2106</t>
  </si>
  <si>
    <t>STRAWBERRY LANE</t>
  </si>
  <si>
    <t>2046</t>
  </si>
  <si>
    <t>STREAMSIDE LANE</t>
  </si>
  <si>
    <t>770</t>
  </si>
  <si>
    <t>STUDHOLME ROAD(NORTH)</t>
  </si>
  <si>
    <t>2867</t>
  </si>
  <si>
    <t>STUDHOLME ROAD(PAPER)</t>
  </si>
  <si>
    <t>514</t>
  </si>
  <si>
    <t>STUDHOLME ROAD(SOUTH)</t>
  </si>
  <si>
    <t>85</t>
  </si>
  <si>
    <t>SUBURB STREET(NORTH)</t>
  </si>
  <si>
    <t>281</t>
  </si>
  <si>
    <t>SUBURB STREET(SOUTH)</t>
  </si>
  <si>
    <t>225</t>
  </si>
  <si>
    <t>SUFFOLK STREET</t>
  </si>
  <si>
    <t>1856</t>
  </si>
  <si>
    <t>SUGAR LANE</t>
  </si>
  <si>
    <t>1658</t>
  </si>
  <si>
    <t>SUMMERFIELD PLACE</t>
  </si>
  <si>
    <t>2206</t>
  </si>
  <si>
    <t>SUMMERS WAY RESERVE F1</t>
  </si>
  <si>
    <t>1737</t>
  </si>
  <si>
    <t>SUMMIT LANE</t>
  </si>
  <si>
    <t>3282</t>
  </si>
  <si>
    <t>SUNDANCE RISE</t>
  </si>
  <si>
    <t>3683</t>
  </si>
  <si>
    <t>SUNDIAL DRIVE</t>
  </si>
  <si>
    <t>3422</t>
  </si>
  <si>
    <t>SUNNYMEAD PATH</t>
  </si>
  <si>
    <t>1997</t>
  </si>
  <si>
    <t>SUNNYSIDE LANE</t>
  </si>
  <si>
    <t>1886</t>
  </si>
  <si>
    <t>SUNRISE BAY DRIVE</t>
  </si>
  <si>
    <t>287</t>
  </si>
  <si>
    <t>SUNRISE LANE</t>
  </si>
  <si>
    <t>286</t>
  </si>
  <si>
    <t>SUNSET LANE</t>
  </si>
  <si>
    <t>366</t>
  </si>
  <si>
    <t>SUNSHINE BAY BOAT RAMP</t>
  </si>
  <si>
    <t>3348</t>
  </si>
  <si>
    <t>SUNSHINE BAY JETTY</t>
  </si>
  <si>
    <t>2741</t>
  </si>
  <si>
    <t>SUNSHINE BAY RESERVE</t>
  </si>
  <si>
    <t>2387</t>
  </si>
  <si>
    <t>SUNSHINE BAY RESERVE H1</t>
  </si>
  <si>
    <t>2388</t>
  </si>
  <si>
    <t>SUNSHINE BAY RESERVE TRACK F1</t>
  </si>
  <si>
    <t>238</t>
  </si>
  <si>
    <t>SURREY STREET</t>
  </si>
  <si>
    <t>3411</t>
  </si>
  <si>
    <t>SUTHERLAND LANE</t>
  </si>
  <si>
    <t>1754</t>
  </si>
  <si>
    <t>SWAMP ROAD</t>
  </si>
  <si>
    <t>2943</t>
  </si>
  <si>
    <t>SWAN STREET</t>
  </si>
  <si>
    <t>673</t>
  </si>
  <si>
    <t>SYCAMORE PLACE</t>
  </si>
  <si>
    <t>278</t>
  </si>
  <si>
    <t>SYDNEY STREET (NORTH)</t>
  </si>
  <si>
    <t>108</t>
  </si>
  <si>
    <t>SYDNEY STREET (SOUTH)</t>
  </si>
  <si>
    <t>1823</t>
  </si>
  <si>
    <t>SYLVAN STREET</t>
  </si>
  <si>
    <t>2477</t>
  </si>
  <si>
    <t>SYLVAN STREET ACCESSWAY 01</t>
  </si>
  <si>
    <t>2478</t>
  </si>
  <si>
    <t>SYLVAN STREET ACCESSWAY 02</t>
  </si>
  <si>
    <t>2476</t>
  </si>
  <si>
    <t>SYLVAN STREET ACCESSWAY 03</t>
  </si>
  <si>
    <t>2512</t>
  </si>
  <si>
    <t>SYLVAN/HOPE ROUNDABOUT</t>
  </si>
  <si>
    <t>3495</t>
  </si>
  <si>
    <t>SYLVIA CREEK LANE</t>
  </si>
  <si>
    <t>3051</t>
  </si>
  <si>
    <t>TAHI STREET</t>
  </si>
  <si>
    <t>3470</t>
  </si>
  <si>
    <t>TAITARA LAKEVIEW</t>
  </si>
  <si>
    <t>3561</t>
  </si>
  <si>
    <t>TAITARA LAKEVIEW (SPUR)</t>
  </si>
  <si>
    <t>2524</t>
  </si>
  <si>
    <t>TAKAHE LANE</t>
  </si>
  <si>
    <t>1659</t>
  </si>
  <si>
    <t>TALL TREE LANE</t>
  </si>
  <si>
    <t>617</t>
  </si>
  <si>
    <t>TAPLEY PADDOCK</t>
  </si>
  <si>
    <t>2047</t>
  </si>
  <si>
    <t>TARAMEA LANE</t>
  </si>
  <si>
    <t>3430</t>
  </si>
  <si>
    <t>TARATA WAY</t>
  </si>
  <si>
    <t>1660</t>
  </si>
  <si>
    <t>TASMAN TERRACE</t>
  </si>
  <si>
    <t>1803</t>
  </si>
  <si>
    <t>TE AWA ROAD</t>
  </si>
  <si>
    <t>3087</t>
  </si>
  <si>
    <t>TE KERE HAKA BOARDWALK</t>
  </si>
  <si>
    <t>2944</t>
  </si>
  <si>
    <t>TEAL PLACE</t>
  </si>
  <si>
    <t>3490</t>
  </si>
  <si>
    <t>TEMPLE BURN ROAD</t>
  </si>
  <si>
    <t>903</t>
  </si>
  <si>
    <t>TEMPLETON STREET</t>
  </si>
  <si>
    <t>3433</t>
  </si>
  <si>
    <t>TEMPLETON TO GORGE ROAD PATH</t>
  </si>
  <si>
    <t>1721</t>
  </si>
  <si>
    <t>TEMPLETON WAY</t>
  </si>
  <si>
    <t>667</t>
  </si>
  <si>
    <t>TENBY STREET</t>
  </si>
  <si>
    <t>1440</t>
  </si>
  <si>
    <t>TENBY STREET(EAST)</t>
  </si>
  <si>
    <t>666</t>
  </si>
  <si>
    <t>TENBY STREET(WEST)</t>
  </si>
  <si>
    <t>3077</t>
  </si>
  <si>
    <t>TENTH AVENUE</t>
  </si>
  <si>
    <t>1762</t>
  </si>
  <si>
    <t>TERRANOVA PLACE</t>
  </si>
  <si>
    <t>2107</t>
  </si>
  <si>
    <t>TERRINGTON COURT</t>
  </si>
  <si>
    <t>3009</t>
  </si>
  <si>
    <t>TEWA STREET</t>
  </si>
  <si>
    <t>1373</t>
  </si>
  <si>
    <t>TEX SMITH LANE</t>
  </si>
  <si>
    <t>218</t>
  </si>
  <si>
    <t>THAMES STREET</t>
  </si>
  <si>
    <t>2048</t>
  </si>
  <si>
    <t>THE AVENUE</t>
  </si>
  <si>
    <t>513</t>
  </si>
  <si>
    <t>THE BRANCHES ROAD</t>
  </si>
  <si>
    <t>2960</t>
  </si>
  <si>
    <t>THE HEIGHTS AVENUE</t>
  </si>
  <si>
    <t>1753</t>
  </si>
  <si>
    <t>THE MALL</t>
  </si>
  <si>
    <t>1661</t>
  </si>
  <si>
    <t>THE MEWS</t>
  </si>
  <si>
    <t>91</t>
  </si>
  <si>
    <t>THE TERRACE</t>
  </si>
  <si>
    <t>1334</t>
  </si>
  <si>
    <t>THE TERRACES</t>
  </si>
  <si>
    <t>3459</t>
  </si>
  <si>
    <t>THEODORE COURT</t>
  </si>
  <si>
    <t>3070</t>
  </si>
  <si>
    <t>THIRD AVENUE</t>
  </si>
  <si>
    <t>3080</t>
  </si>
  <si>
    <t>THIRTEENTH AVENUE</t>
  </si>
  <si>
    <t>2049</t>
  </si>
  <si>
    <t>THOMAS LANE</t>
  </si>
  <si>
    <t>144</t>
  </si>
  <si>
    <t>THOMPSON STREET</t>
  </si>
  <si>
    <t>3665</t>
  </si>
  <si>
    <t>THOMPSON STREET ACCESSWAY</t>
  </si>
  <si>
    <t>3425</t>
  </si>
  <si>
    <t>THOMPSON STREET RESERVE</t>
  </si>
  <si>
    <t>195</t>
  </si>
  <si>
    <t>THOMSON STREET</t>
  </si>
  <si>
    <t>150</t>
  </si>
  <si>
    <t>THORN CRESCENT</t>
  </si>
  <si>
    <t>3111</t>
  </si>
  <si>
    <t>THREE MAYORS LANE</t>
  </si>
  <si>
    <t>1968</t>
  </si>
  <si>
    <t>THREEPWOOD ROAD</t>
  </si>
  <si>
    <t>3280</t>
  </si>
  <si>
    <t>THREEPWOOD ROAD (PRIVATE)</t>
  </si>
  <si>
    <t>3137</t>
  </si>
  <si>
    <t>TI KOUKA STREET</t>
  </si>
  <si>
    <t>2795</t>
  </si>
  <si>
    <t>TIERS LANE</t>
  </si>
  <si>
    <t>3266</t>
  </si>
  <si>
    <t>TIFFANY LANE</t>
  </si>
  <si>
    <t>3508</t>
  </si>
  <si>
    <t>TIKI TRAIL</t>
  </si>
  <si>
    <t>3488</t>
  </si>
  <si>
    <t>TIKUMU TERRACE</t>
  </si>
  <si>
    <t>3022</t>
  </si>
  <si>
    <t>TILL STREET</t>
  </si>
  <si>
    <t>2517</t>
  </si>
  <si>
    <t>TILLEUM STREET</t>
  </si>
  <si>
    <t>926</t>
  </si>
  <si>
    <t>TIMARU CREEK ROAD</t>
  </si>
  <si>
    <t>2518</t>
  </si>
  <si>
    <t>TIMBER CREEK RISE</t>
  </si>
  <si>
    <t>1972</t>
  </si>
  <si>
    <t>TIMSFIELD DRIVE</t>
  </si>
  <si>
    <t>3586</t>
  </si>
  <si>
    <t>TIN HUT LANE</t>
  </si>
  <si>
    <t>1369</t>
  </si>
  <si>
    <t>TIPPERARY PLACE</t>
  </si>
  <si>
    <t>270</t>
  </si>
  <si>
    <t>TOBINS TRACK(ARROWTOWN END)</t>
  </si>
  <si>
    <t>504</t>
  </si>
  <si>
    <t>TOBINS TRACK(CROWN TERRACE END)</t>
  </si>
  <si>
    <t>2050</t>
  </si>
  <si>
    <t>TODD LANE</t>
  </si>
  <si>
    <t>3518</t>
  </si>
  <si>
    <t>TOKO STREET</t>
  </si>
  <si>
    <t>3407</t>
  </si>
  <si>
    <t>TOMS CREEK ROAD</t>
  </si>
  <si>
    <t>2542</t>
  </si>
  <si>
    <t>TOMS WAY</t>
  </si>
  <si>
    <t>3173</t>
  </si>
  <si>
    <t>TOMTIT CRESCENT</t>
  </si>
  <si>
    <t>2577</t>
  </si>
  <si>
    <t>TONIS TERRACE</t>
  </si>
  <si>
    <t>2520</t>
  </si>
  <si>
    <t>TOP LANE</t>
  </si>
  <si>
    <t>3580</t>
  </si>
  <si>
    <t>TOPAZ WAY</t>
  </si>
  <si>
    <t>2553</t>
  </si>
  <si>
    <t>TOREA</t>
  </si>
  <si>
    <t>2565</t>
  </si>
  <si>
    <t>TORRIDON COURT</t>
  </si>
  <si>
    <t>3052</t>
  </si>
  <si>
    <t>TORU STREET</t>
  </si>
  <si>
    <t>640</t>
  </si>
  <si>
    <t>TOTARA TERRACE</t>
  </si>
  <si>
    <t>3607</t>
  </si>
  <si>
    <t>TOURMALINE DRIVE</t>
  </si>
  <si>
    <t>2660</t>
  </si>
  <si>
    <t>TOWN LINK TRACK F1</t>
  </si>
  <si>
    <t>1662</t>
  </si>
  <si>
    <t>TOWNE PLACE</t>
  </si>
  <si>
    <t>1663</t>
  </si>
  <si>
    <t>TRAMORE STREET</t>
  </si>
  <si>
    <t>2051</t>
  </si>
  <si>
    <t>TREBLE CONE SKI FIELD ACCESS ROAD</t>
  </si>
  <si>
    <t>2743</t>
  </si>
  <si>
    <t>TREE PLANTING RESERVE LAKE HAYES</t>
  </si>
  <si>
    <t>1868</t>
  </si>
  <si>
    <t>TREE TOPS RISE</t>
  </si>
  <si>
    <t>2571</t>
  </si>
  <si>
    <t>TRENCH HILL ROAD</t>
  </si>
  <si>
    <t>1355</t>
  </si>
  <si>
    <t>TREVATHAN LANE</t>
  </si>
  <si>
    <t>3528</t>
  </si>
  <si>
    <t>TUATARA RISE</t>
  </si>
  <si>
    <t>3340</t>
  </si>
  <si>
    <t>TUCKER BEACH CONSERVATION ACCESS</t>
  </si>
  <si>
    <t>412</t>
  </si>
  <si>
    <t>TUCKER BEACH ROAD</t>
  </si>
  <si>
    <t>2390</t>
  </si>
  <si>
    <t>TUCKER BEACH ROAD RESERVE 1 H1</t>
  </si>
  <si>
    <t>2389</t>
  </si>
  <si>
    <t>TUCKER BEACH ROAD RESERVE 2 H1</t>
  </si>
  <si>
    <t>3292</t>
  </si>
  <si>
    <t>TUCKER BEACH TO TWIN RIVERS RIDE</t>
  </si>
  <si>
    <t>2638</t>
  </si>
  <si>
    <t>TUDOR LANE</t>
  </si>
  <si>
    <t>2851</t>
  </si>
  <si>
    <t>TUI DRIVE</t>
  </si>
  <si>
    <t>2933</t>
  </si>
  <si>
    <t>TUKE LANE</t>
  </si>
  <si>
    <t>3177</t>
  </si>
  <si>
    <t>TULIP LANE</t>
  </si>
  <si>
    <t>3559</t>
  </si>
  <si>
    <t>TULIP LANE (PROSPECTIVE)</t>
  </si>
  <si>
    <t>3234</t>
  </si>
  <si>
    <t>TUOHY LANE</t>
  </si>
  <si>
    <t>515</t>
  </si>
  <si>
    <t>TUOHYS GULLY ROAD</t>
  </si>
  <si>
    <t>2616</t>
  </si>
  <si>
    <t>TURNBULL CRESCENT</t>
  </si>
  <si>
    <t>115</t>
  </si>
  <si>
    <t>TURNER STREET</t>
  </si>
  <si>
    <t>2278</t>
  </si>
  <si>
    <t>TURNER STREET RESERVE F1</t>
  </si>
  <si>
    <t>1897</t>
  </si>
  <si>
    <t>TUSSOCK LANE</t>
  </si>
  <si>
    <t>3079</t>
  </si>
  <si>
    <t xml:space="preserve">TWELFTH AVENUE </t>
  </si>
  <si>
    <t>3193</t>
  </si>
  <si>
    <t>TWELVE MILE DELTA ACCESS ROAD</t>
  </si>
  <si>
    <t>2052</t>
  </si>
  <si>
    <t>TWIN PEAK VIEW</t>
  </si>
  <si>
    <t>3291</t>
  </si>
  <si>
    <t>TWIN RIVERS RIDE 01</t>
  </si>
  <si>
    <t>2212</t>
  </si>
  <si>
    <t>TWIN RIVERS RIDE 02</t>
  </si>
  <si>
    <t>1760</t>
  </si>
  <si>
    <t>TYNDALL STREET</t>
  </si>
  <si>
    <t>2919</t>
  </si>
  <si>
    <t>UMBERS STREET</t>
  </si>
  <si>
    <t>3243</t>
  </si>
  <si>
    <t>UNALLOCATED ROADNAME RFS</t>
  </si>
  <si>
    <t>3572</t>
  </si>
  <si>
    <t>UNNAMED PARKS TRACK</t>
  </si>
  <si>
    <t>3505</t>
  </si>
  <si>
    <t>UNNAMED PVT OFF HEAD PLACE</t>
  </si>
  <si>
    <t>3502</t>
  </si>
  <si>
    <t>UNNAMED PVT OFF STACKBRAE</t>
  </si>
  <si>
    <t>2406</t>
  </si>
  <si>
    <t>UPTON STREET RECREATION RESERVE 1 H1</t>
  </si>
  <si>
    <t>2407</t>
  </si>
  <si>
    <t>UPTON STREET RECREATION RESERVE 2 H1</t>
  </si>
  <si>
    <t>2277</t>
  </si>
  <si>
    <t>UPTON STREET RECREATION RESERVE F1</t>
  </si>
  <si>
    <t>1326</t>
  </si>
  <si>
    <t>UPTON STREET(EAST)</t>
  </si>
  <si>
    <t>670</t>
  </si>
  <si>
    <t>UPTON STREET(WEST)</t>
  </si>
  <si>
    <t>1988</t>
  </si>
  <si>
    <t>URQUHART PLACE</t>
  </si>
  <si>
    <t>2479</t>
  </si>
  <si>
    <t>URQUHART PLACE ACCESSWAY F1</t>
  </si>
  <si>
    <t>1986</t>
  </si>
  <si>
    <t>VALLEY CRESCENT</t>
  </si>
  <si>
    <t>1664</t>
  </si>
  <si>
    <t>VANCOUVER DRIVE</t>
  </si>
  <si>
    <t>248</t>
  </si>
  <si>
    <t>VANDA PLACE</t>
  </si>
  <si>
    <t>1665</t>
  </si>
  <si>
    <t>VANGUARD LANE</t>
  </si>
  <si>
    <t>90</t>
  </si>
  <si>
    <t>VEINT CRESCENT</t>
  </si>
  <si>
    <t>3026</t>
  </si>
  <si>
    <t>VENTURE CRESCENT</t>
  </si>
  <si>
    <t>2053</t>
  </si>
  <si>
    <t>VENUS PLACE</t>
  </si>
  <si>
    <t>1907</t>
  </si>
  <si>
    <t>VICTORIA FLATS ROAD</t>
  </si>
  <si>
    <t>3163</t>
  </si>
  <si>
    <t>VILLA LANE</t>
  </si>
  <si>
    <t>2745</t>
  </si>
  <si>
    <t>VILLAGE GREEN</t>
  </si>
  <si>
    <t>239</t>
  </si>
  <si>
    <t>VILLIERS STREET</t>
  </si>
  <si>
    <t>3409</t>
  </si>
  <si>
    <t>VINES WAY</t>
  </si>
  <si>
    <t>2637</t>
  </si>
  <si>
    <t>VIOLET WAY</t>
  </si>
  <si>
    <t>1224</t>
  </si>
  <si>
    <t>VISCOUNT LANE</t>
  </si>
  <si>
    <t>1356</t>
  </si>
  <si>
    <t>VISTA TERRACE</t>
  </si>
  <si>
    <t>1715</t>
  </si>
  <si>
    <t>VON LOOP ROAD</t>
  </si>
  <si>
    <t>159</t>
  </si>
  <si>
    <t>VON PLACE</t>
  </si>
  <si>
    <t>1170</t>
  </si>
  <si>
    <t>VON ROAD</t>
  </si>
  <si>
    <t>3382</t>
  </si>
  <si>
    <t>WADDELL STREET</t>
  </si>
  <si>
    <t>629</t>
  </si>
  <si>
    <t>WAIMANA PLACE</t>
  </si>
  <si>
    <t>1192</t>
  </si>
  <si>
    <t>WAIRAU ROAD</t>
  </si>
  <si>
    <t>1308</t>
  </si>
  <si>
    <t>WAITIRI ROAD</t>
  </si>
  <si>
    <t>89</t>
  </si>
  <si>
    <t>WAKATIPU HEIGHTS</t>
  </si>
  <si>
    <t>3413</t>
  </si>
  <si>
    <t>WAKATIPU WARD DISPATCH</t>
  </si>
  <si>
    <t>2426</t>
  </si>
  <si>
    <t>WAKATIPU YACHT CLUB RESERVE 1 H1</t>
  </si>
  <si>
    <t>2427</t>
  </si>
  <si>
    <t>WAKATIPU YACHT CLUB RESERVE 2 H1</t>
  </si>
  <si>
    <t>2428</t>
  </si>
  <si>
    <t>WAKATIPU YACHT CLUB RESERVE 3 H1</t>
  </si>
  <si>
    <t>2429</t>
  </si>
  <si>
    <t>WAKATIPU YACHT CLUB RESERVE 4 H1</t>
  </si>
  <si>
    <t>2430</t>
  </si>
  <si>
    <t>WAKATIPU YACHT CLUB RESERVE 5 H1</t>
  </si>
  <si>
    <t>3537</t>
  </si>
  <si>
    <t>WALDEMAN WAY</t>
  </si>
  <si>
    <t>2939</t>
  </si>
  <si>
    <t>WALLACE PLACE</t>
  </si>
  <si>
    <t>1666</t>
  </si>
  <si>
    <t>WALNUT LANE</t>
  </si>
  <si>
    <t>3252</t>
  </si>
  <si>
    <t>WALSH STREET</t>
  </si>
  <si>
    <t>3485</t>
  </si>
  <si>
    <t>WALTER LITTLE CLOSE</t>
  </si>
  <si>
    <t>3486</t>
  </si>
  <si>
    <t>WALTER LITTLE CLOSE (HAMMERHEAD)</t>
  </si>
  <si>
    <t>3124</t>
  </si>
  <si>
    <t>WALTER PLACE</t>
  </si>
  <si>
    <t>2988</t>
  </si>
  <si>
    <t>WALTON WAY</t>
  </si>
  <si>
    <t>2408</t>
  </si>
  <si>
    <t>WANAKA CEMETERY H1</t>
  </si>
  <si>
    <t>2343</t>
  </si>
  <si>
    <t>WANAKA COMMUNITY POOL H1</t>
  </si>
  <si>
    <t>2275</t>
  </si>
  <si>
    <t>WANAKA ELDERLY PERSONS ACCOMMODATION 1 F1</t>
  </si>
  <si>
    <t>2276</t>
  </si>
  <si>
    <t>WANAKA ELDERLY PERSONS ACCOMMODATION 2 F1</t>
  </si>
  <si>
    <t>2409</t>
  </si>
  <si>
    <t>WANAKA ELDERLY PERSONS ACCOMMODATION H1</t>
  </si>
  <si>
    <t>2480</t>
  </si>
  <si>
    <t>WANAKA GOLF COURSE 1 F1</t>
  </si>
  <si>
    <t>2481</t>
  </si>
  <si>
    <t>WANAKA GOLF COURSE 2 F1</t>
  </si>
  <si>
    <t>3344</t>
  </si>
  <si>
    <t>WANAKA LIBRARY FOOTBRIDGE</t>
  </si>
  <si>
    <t>2187</t>
  </si>
  <si>
    <t>WANAKA LUGGATE HIGHWAY RESERVE F1</t>
  </si>
  <si>
    <t>2410</t>
  </si>
  <si>
    <t>WANAKA LUGGATE HIGHWAY RESERVE H1</t>
  </si>
  <si>
    <t>3359</t>
  </si>
  <si>
    <t>WANAKA MARINA</t>
  </si>
  <si>
    <t>3031</t>
  </si>
  <si>
    <t>WANAKA MEDICAL CENTRE ACCESS</t>
  </si>
  <si>
    <t>2986</t>
  </si>
  <si>
    <t>WANAKA RECREATION CENTRE CARPARK</t>
  </si>
  <si>
    <t>2482</t>
  </si>
  <si>
    <t>WANAKA RECREATION RESERVE ACCESSWAY F1</t>
  </si>
  <si>
    <t>2411</t>
  </si>
  <si>
    <t>WANAKA RECREATION RESERVE H1</t>
  </si>
  <si>
    <t>2412</t>
  </si>
  <si>
    <t>WANAKA STATION PARK 1 H1</t>
  </si>
  <si>
    <t>2413</t>
  </si>
  <si>
    <t>WANAKA STATION PARK 2 H1</t>
  </si>
  <si>
    <t>2271</t>
  </si>
  <si>
    <t>WANAKA STATION PARK F1</t>
  </si>
  <si>
    <t>3194</t>
  </si>
  <si>
    <t>WANAKA VISITOR CENTRE ACCESS ROAD</t>
  </si>
  <si>
    <t>3414</t>
  </si>
  <si>
    <t>WANAKA WARD DISPATCH</t>
  </si>
  <si>
    <t>3216</t>
  </si>
  <si>
    <t>WANAKA WATERSPORTS CARPARK</t>
  </si>
  <si>
    <t>750</t>
  </si>
  <si>
    <t>WANAKA-MOUNT ASPIRING ROAD</t>
  </si>
  <si>
    <t>2533</t>
  </si>
  <si>
    <t>WANAKA-MOUNT ASPIRING/SARGOOD ROUNDABOUT</t>
  </si>
  <si>
    <t>2647</t>
  </si>
  <si>
    <t>WANDERER LANE</t>
  </si>
  <si>
    <t>2273</t>
  </si>
  <si>
    <t>WAR MEMORIAL F1</t>
  </si>
  <si>
    <t>2414</t>
  </si>
  <si>
    <t>WAR MEMORIAL UPTON ST H1</t>
  </si>
  <si>
    <t>2146</t>
  </si>
  <si>
    <t>WARBLER LANE</t>
  </si>
  <si>
    <t>2906</t>
  </si>
  <si>
    <t>WARD STREET</t>
  </si>
  <si>
    <t>668</t>
  </si>
  <si>
    <t>WARREN STREET(EAST)</t>
  </si>
  <si>
    <t>669</t>
  </si>
  <si>
    <t>WARREN STREET(WEST)</t>
  </si>
  <si>
    <t>3233</t>
  </si>
  <si>
    <t>WATER LILY LANE</t>
  </si>
  <si>
    <t>2108</t>
  </si>
  <si>
    <t>WATER RACE LANE</t>
  </si>
  <si>
    <t>430</t>
  </si>
  <si>
    <t>WATERFALL PARK ROAD</t>
  </si>
  <si>
    <t>3544</t>
  </si>
  <si>
    <t>WATERFOWL ROAD</t>
  </si>
  <si>
    <t>922</t>
  </si>
  <si>
    <t>WATKINS ROAD</t>
  </si>
  <si>
    <t>1869</t>
  </si>
  <si>
    <t>WATTIES TRACK</t>
  </si>
  <si>
    <t>171</t>
  </si>
  <si>
    <t>WATTLE DRIVE</t>
  </si>
  <si>
    <t>156</t>
  </si>
  <si>
    <t>WATTS ROAD</t>
  </si>
  <si>
    <t>3174</t>
  </si>
  <si>
    <t>WAXEYE LANE</t>
  </si>
  <si>
    <t>2136</t>
  </si>
  <si>
    <t>WEATHERALL CLOSE</t>
  </si>
  <si>
    <t>117</t>
  </si>
  <si>
    <t>WEAVER STREET</t>
  </si>
  <si>
    <t>940</t>
  </si>
  <si>
    <t>WEKA STREET</t>
  </si>
  <si>
    <t>2773</t>
  </si>
  <si>
    <t>WELDON LANE</t>
  </si>
  <si>
    <t>1739</t>
  </si>
  <si>
    <t>WELLSWOOD WAY</t>
  </si>
  <si>
    <t>3195</t>
  </si>
  <si>
    <t>WENTWORTH 4X4 TRACK</t>
  </si>
  <si>
    <t>1009</t>
  </si>
  <si>
    <t>WESNEY TERRACE</t>
  </si>
  <si>
    <t>2132</t>
  </si>
  <si>
    <t>WEST MEADOWS DRIVE</t>
  </si>
  <si>
    <t>2752</t>
  </si>
  <si>
    <t>WEST MEADOWS PLAYGROUND</t>
  </si>
  <si>
    <t>3593</t>
  </si>
  <si>
    <t>WEST MEADOWS PVT 1</t>
  </si>
  <si>
    <t>3594</t>
  </si>
  <si>
    <t>WEST MEADOWS PVT 2</t>
  </si>
  <si>
    <t>3595</t>
  </si>
  <si>
    <t>WEST MEADOWS PVT 3</t>
  </si>
  <si>
    <t>752</t>
  </si>
  <si>
    <t>WEST WANAKA ROAD</t>
  </si>
  <si>
    <t>1994</t>
  </si>
  <si>
    <t>WESTVIEW ROAD</t>
  </si>
  <si>
    <t>1939</t>
  </si>
  <si>
    <t>WESTWELL LANE</t>
  </si>
  <si>
    <t>1182</t>
  </si>
  <si>
    <t>WEXFORD STREET</t>
  </si>
  <si>
    <t>1357</t>
  </si>
  <si>
    <t>WHARF STREET</t>
  </si>
  <si>
    <t>2908</t>
  </si>
  <si>
    <t>WHEAT STREET</t>
  </si>
  <si>
    <t>3150</t>
  </si>
  <si>
    <t>WHEATSHEAF LANE</t>
  </si>
  <si>
    <t>3527</t>
  </si>
  <si>
    <t>WHIO CRESCENT</t>
  </si>
  <si>
    <t>3689</t>
  </si>
  <si>
    <t>WHIO CRESCENT TO RESERVES FP</t>
  </si>
  <si>
    <t>1344</t>
  </si>
  <si>
    <t>WHITBOURN PLACE</t>
  </si>
  <si>
    <t>3449</t>
  </si>
  <si>
    <t>WHITBOURN PLACE TO GLENORCHY QT ROAD</t>
  </si>
  <si>
    <t>2501</t>
  </si>
  <si>
    <t>WHITBOURN/WHITBOURN ROUNDABOUT</t>
  </si>
  <si>
    <t>3524</t>
  </si>
  <si>
    <t>WHITE BIRCH WAY</t>
  </si>
  <si>
    <t>3643</t>
  </si>
  <si>
    <t>WHITE STAG RISE</t>
  </si>
  <si>
    <t>3484</t>
  </si>
  <si>
    <t>WHITE STAR ROAD</t>
  </si>
  <si>
    <t>500</t>
  </si>
  <si>
    <t>WHITECHAPEL ROAD</t>
  </si>
  <si>
    <t>2866</t>
  </si>
  <si>
    <t>WHITECHAPEL ROAD TO CROWN RANGE PAPER ROAD</t>
  </si>
  <si>
    <t>904</t>
  </si>
  <si>
    <t>WICKLOW TERRACE</t>
  </si>
  <si>
    <t>2483</t>
  </si>
  <si>
    <t>WICKLOW/BRIDGEWATER ACCESSWAY F1</t>
  </si>
  <si>
    <t>1935</t>
  </si>
  <si>
    <t>WIDGEON PLACE</t>
  </si>
  <si>
    <t>2315</t>
  </si>
  <si>
    <t>WILCOX GREEN CARPARK H1</t>
  </si>
  <si>
    <t>2054</t>
  </si>
  <si>
    <t>WILDING ROAD</t>
  </si>
  <si>
    <t>645</t>
  </si>
  <si>
    <t>WILEY ROAD</t>
  </si>
  <si>
    <t>939</t>
  </si>
  <si>
    <t>WILKIN ROAD (MAKARORA)</t>
  </si>
  <si>
    <t>657</t>
  </si>
  <si>
    <t>WILKIN ROAD (WANAKA)</t>
  </si>
  <si>
    <t>1879</t>
  </si>
  <si>
    <t>WILLETS GREEN</t>
  </si>
  <si>
    <t>3139</t>
  </si>
  <si>
    <t>WILLIAM PATERSON CLOSE</t>
  </si>
  <si>
    <t>168</t>
  </si>
  <si>
    <t>WILLIAMS STREET</t>
  </si>
  <si>
    <t>2754</t>
  </si>
  <si>
    <t>WILLIAMS STREET TENNIS COURT</t>
  </si>
  <si>
    <t>2391</t>
  </si>
  <si>
    <t>WILLIAMS STREET TENNIS COURT H1</t>
  </si>
  <si>
    <t>3204</t>
  </si>
  <si>
    <t>WILLOW GLEN LANE</t>
  </si>
  <si>
    <t>75</t>
  </si>
  <si>
    <t>WILLOW PLACE</t>
  </si>
  <si>
    <t>180</t>
  </si>
  <si>
    <t>WILLOW PLACE (EAST)</t>
  </si>
  <si>
    <t>1333</t>
  </si>
  <si>
    <t>WILLOWRIDGE</t>
  </si>
  <si>
    <t>55</t>
  </si>
  <si>
    <t>WILMOT AVENUE</t>
  </si>
  <si>
    <t>1966</t>
  </si>
  <si>
    <t>WILSON WAY</t>
  </si>
  <si>
    <t>2555</t>
  </si>
  <si>
    <t>WILSON WAY 2</t>
  </si>
  <si>
    <t>236</t>
  </si>
  <si>
    <t>WILTSHIRE STREET</t>
  </si>
  <si>
    <t>623</t>
  </si>
  <si>
    <t>WINDERS STREET</t>
  </si>
  <si>
    <t>1351</t>
  </si>
  <si>
    <t>WINDSOR PLACE</t>
  </si>
  <si>
    <t>2626</t>
  </si>
  <si>
    <t>WINEBERRY LANE</t>
  </si>
  <si>
    <t>2573</t>
  </si>
  <si>
    <t>WITLEY LANE</t>
  </si>
  <si>
    <t>1350</t>
  </si>
  <si>
    <t>WOODBURY RISE</t>
  </si>
  <si>
    <t>1667</t>
  </si>
  <si>
    <t>WOODLAND CLOSE(EAST)</t>
  </si>
  <si>
    <t>1354</t>
  </si>
  <si>
    <t>WOODLANDS CLOSE</t>
  </si>
  <si>
    <t>1971</t>
  </si>
  <si>
    <t>WOODLEY PLACE</t>
  </si>
  <si>
    <t>2126</t>
  </si>
  <si>
    <t>WOODLEY PLACE NORTH</t>
  </si>
  <si>
    <t>2127</t>
  </si>
  <si>
    <t>WOODLEY PLACE SOUTH</t>
  </si>
  <si>
    <t>2952</t>
  </si>
  <si>
    <t>WOODPECKER STREET</t>
  </si>
  <si>
    <t>2796</t>
  </si>
  <si>
    <t>WOODS LANE</t>
  </si>
  <si>
    <t>2584</t>
  </si>
  <si>
    <t>WOODSTOCK ROAD</t>
  </si>
  <si>
    <t>1668</t>
  </si>
  <si>
    <t>WOOLSHED ROAD</t>
  </si>
  <si>
    <t>2990</t>
  </si>
  <si>
    <t>WOOLSHED ROAD (PVT)</t>
  </si>
  <si>
    <t>3259</t>
  </si>
  <si>
    <t>WOOLSHED ROAD (SOUTH)</t>
  </si>
  <si>
    <t>3688</t>
  </si>
  <si>
    <t>WOOLSHED TO RUSHLAND FP</t>
  </si>
  <si>
    <t>2141</t>
  </si>
  <si>
    <t>WREN STREET</t>
  </si>
  <si>
    <t>3701</t>
  </si>
  <si>
    <t>WWTP SITE ACCESS</t>
  </si>
  <si>
    <t>162</t>
  </si>
  <si>
    <t>WYE PLACE</t>
  </si>
  <si>
    <t>1786</t>
  </si>
  <si>
    <t>WYNCHWOOD LANE</t>
  </si>
  <si>
    <t>152</t>
  </si>
  <si>
    <t>WYNYARD CRESCENT</t>
  </si>
  <si>
    <t>2662</t>
  </si>
  <si>
    <t>WYNYARD EXPRESS BIKE TRACK F1</t>
  </si>
  <si>
    <t>2114</t>
  </si>
  <si>
    <t>WYUNA RISE</t>
  </si>
  <si>
    <t>2055</t>
  </si>
  <si>
    <t>XENICUS RISE</t>
  </si>
  <si>
    <t>44</t>
  </si>
  <si>
    <t>YEWLETT CRESCENT</t>
  </si>
  <si>
    <t>103</t>
  </si>
  <si>
    <t>YORK STREET</t>
  </si>
  <si>
    <t>1751</t>
  </si>
  <si>
    <t>YORK STREET 2</t>
  </si>
  <si>
    <t>3666</t>
  </si>
  <si>
    <t>YORKIE WAY</t>
  </si>
  <si>
    <t>675</t>
  </si>
  <si>
    <t>YOUGHAL STREET(NORTH)</t>
  </si>
  <si>
    <t>676</t>
  </si>
  <si>
    <t>YOUGHAL STREET(SOUTH)</t>
  </si>
  <si>
    <t>1</t>
  </si>
  <si>
    <t>Acrylic</t>
  </si>
  <si>
    <t>2</t>
  </si>
  <si>
    <t>Acrylonitrile Butadiene Styrene</t>
  </si>
  <si>
    <t>3</t>
  </si>
  <si>
    <t>Aggregate</t>
  </si>
  <si>
    <t>4</t>
  </si>
  <si>
    <t>Aluminium</t>
  </si>
  <si>
    <t>Aluminium/Glass</t>
  </si>
  <si>
    <t>Armco, Multi-plate</t>
  </si>
  <si>
    <t>Armco, Nestable</t>
  </si>
  <si>
    <t>Armco, Super Spa</t>
  </si>
  <si>
    <t>5</t>
  </si>
  <si>
    <t>Asbestos Cement</t>
  </si>
  <si>
    <t>6</t>
  </si>
  <si>
    <t>Asphalt</t>
  </si>
  <si>
    <t>7</t>
  </si>
  <si>
    <t>Asphaltic Concrete</t>
  </si>
  <si>
    <t>Block</t>
  </si>
  <si>
    <t>8</t>
  </si>
  <si>
    <t>Bluestone</t>
  </si>
  <si>
    <t>9</t>
  </si>
  <si>
    <t>Brass</t>
  </si>
  <si>
    <t>10</t>
  </si>
  <si>
    <t>Brick</t>
  </si>
  <si>
    <t>Bronze</t>
  </si>
  <si>
    <t>11</t>
  </si>
  <si>
    <t>Cast Iron</t>
  </si>
  <si>
    <t>12</t>
  </si>
  <si>
    <t>Clay</t>
  </si>
  <si>
    <t>13</t>
  </si>
  <si>
    <t>Concrete</t>
  </si>
  <si>
    <t>Concrete Cast Insitu Prestressed</t>
  </si>
  <si>
    <t>58</t>
  </si>
  <si>
    <t>Concrete Cast Insitu Reinforced</t>
  </si>
  <si>
    <t>Concrete Precast Post-tensioned</t>
  </si>
  <si>
    <t>Concrete Precast Pre and Post Tensioned</t>
  </si>
  <si>
    <t>Concrete Precast Pre-tensioned</t>
  </si>
  <si>
    <t>61</t>
  </si>
  <si>
    <t>Concrete Precast Reinforced</t>
  </si>
  <si>
    <t>Concrete, Steel, and Polycarbonate</t>
  </si>
  <si>
    <t>14</t>
  </si>
  <si>
    <t>Copper</t>
  </si>
  <si>
    <t>15</t>
  </si>
  <si>
    <t>CPVC</t>
  </si>
  <si>
    <t>16</t>
  </si>
  <si>
    <t>Ductile Iron</t>
  </si>
  <si>
    <t>Durolite and Polycarbonate</t>
  </si>
  <si>
    <t>17</t>
  </si>
  <si>
    <t>Earthenware</t>
  </si>
  <si>
    <t>18</t>
  </si>
  <si>
    <t>Fibre Cement Board</t>
  </si>
  <si>
    <t>19</t>
  </si>
  <si>
    <t>Fibre Reinforced Plastic (FRP)</t>
  </si>
  <si>
    <t>20</t>
  </si>
  <si>
    <t>Fibreglass</t>
  </si>
  <si>
    <t>21</t>
  </si>
  <si>
    <t>Gabion</t>
  </si>
  <si>
    <t>Geogrids</t>
  </si>
  <si>
    <t>Geosynthetic</t>
  </si>
  <si>
    <t>22</t>
  </si>
  <si>
    <t>Geotextile</t>
  </si>
  <si>
    <t>23</t>
  </si>
  <si>
    <t>Glass</t>
  </si>
  <si>
    <t>Granite</t>
  </si>
  <si>
    <t>24</t>
  </si>
  <si>
    <t>HDPE</t>
  </si>
  <si>
    <t>25</t>
  </si>
  <si>
    <t>Iron</t>
  </si>
  <si>
    <t>Marble</t>
  </si>
  <si>
    <t>Masonry</t>
  </si>
  <si>
    <t>26</t>
  </si>
  <si>
    <t>Metal</t>
  </si>
  <si>
    <t>27</t>
  </si>
  <si>
    <t>Natural Void</t>
  </si>
  <si>
    <t>None</t>
  </si>
  <si>
    <t>Originally Cast In-situ, Widened with Reinforced C</t>
  </si>
  <si>
    <t>28</t>
  </si>
  <si>
    <t>Paver</t>
  </si>
  <si>
    <t>29</t>
  </si>
  <si>
    <t>Plastic</t>
  </si>
  <si>
    <t>30</t>
  </si>
  <si>
    <t>Plywood Panels with Steel Posts</t>
  </si>
  <si>
    <t>31</t>
  </si>
  <si>
    <t>Polycarbonate</t>
  </si>
  <si>
    <t>32</t>
  </si>
  <si>
    <t>Polyethylene (PE)</t>
  </si>
  <si>
    <t>33</t>
  </si>
  <si>
    <t>Polypropylene</t>
  </si>
  <si>
    <t>34</t>
  </si>
  <si>
    <t>Polyvinyl Chloride (PVC)</t>
  </si>
  <si>
    <t>Prestressed Concrete</t>
  </si>
  <si>
    <t>Recycled Plastic</t>
  </si>
  <si>
    <t>Reinforced Concrete</t>
  </si>
  <si>
    <t>Reinforced Concrete Cast Insitu</t>
  </si>
  <si>
    <t>Reinforced Concrete Pre-cast</t>
  </si>
  <si>
    <t>River Bed</t>
  </si>
  <si>
    <t>35</t>
  </si>
  <si>
    <t>Rock/Stone</t>
  </si>
  <si>
    <t>Rope</t>
  </si>
  <si>
    <t>36</t>
  </si>
  <si>
    <t>Rubber</t>
  </si>
  <si>
    <t>37</t>
  </si>
  <si>
    <t>Sand Bags</t>
  </si>
  <si>
    <t>38</t>
  </si>
  <si>
    <t>Soil</t>
  </si>
  <si>
    <t>Stainless steel</t>
  </si>
  <si>
    <t>Steel - Galvanised</t>
  </si>
  <si>
    <t>Steel - Ungalvanised</t>
  </si>
  <si>
    <t>Steel/Concrete</t>
  </si>
  <si>
    <t>79</t>
  </si>
  <si>
    <t>Steel/Glass</t>
  </si>
  <si>
    <t>Steel/Polycarbonate</t>
  </si>
  <si>
    <t>43</t>
  </si>
  <si>
    <t>Steel/Wood</t>
  </si>
  <si>
    <t>Tile</t>
  </si>
  <si>
    <t>UPVC</t>
  </si>
  <si>
    <t>Wood</t>
  </si>
  <si>
    <t>Wood - Diagonal Planks</t>
  </si>
  <si>
    <t>53</t>
  </si>
  <si>
    <t>Wood - Glue Laminated</t>
  </si>
  <si>
    <t>Wood - Glue Laminated and LVL</t>
  </si>
  <si>
    <t>Wood - Longitudinal Planks</t>
  </si>
  <si>
    <t>Wood - Nail Laminated</t>
  </si>
  <si>
    <t>Wood - Transverse Planks</t>
  </si>
  <si>
    <t>Wood/Iron</t>
  </si>
  <si>
    <t>Wood/Plywood</t>
  </si>
  <si>
    <t>Rock/Geotextile</t>
  </si>
  <si>
    <t>Tyres</t>
  </si>
  <si>
    <t>Concreted Rockwork</t>
  </si>
  <si>
    <t>Emergency works</t>
  </si>
  <si>
    <t>Minor events</t>
  </si>
  <si>
    <t>Minor improvements</t>
  </si>
  <si>
    <t>New roads</t>
  </si>
  <si>
    <t>Road improvements</t>
  </si>
  <si>
    <t>Seal extension</t>
  </si>
  <si>
    <t>Sealed pavement maintenance</t>
  </si>
  <si>
    <t>Sealed road pavement rehabilitation</t>
  </si>
  <si>
    <t>Sealed road resurfacing</t>
  </si>
  <si>
    <t>Unsealed pavement maintenance</t>
  </si>
  <si>
    <t>Unsealed road metalling</t>
  </si>
  <si>
    <t>Unsubsidised</t>
  </si>
  <si>
    <t>Vested assets</t>
  </si>
  <si>
    <t>Regional Land Transport Planning Management</t>
  </si>
  <si>
    <t>Transport Model Development</t>
  </si>
  <si>
    <t>Activity Management Planning Improvement</t>
  </si>
  <si>
    <t>Programme Business Case Development</t>
  </si>
  <si>
    <t>Routine Drainage Maintenance</t>
  </si>
  <si>
    <t>Structures Maintenance</t>
  </si>
  <si>
    <t>Environmental Maintenance</t>
  </si>
  <si>
    <t>Network Service Maintenance</t>
  </si>
  <si>
    <t>Network Operations</t>
  </si>
  <si>
    <t>Cycle Path Maintenance</t>
  </si>
  <si>
    <t>Footpath Maintenance</t>
  </si>
  <si>
    <t>Rail Level Crossing Warning Devices Maintenance</t>
  </si>
  <si>
    <t>Network And Asset Management</t>
  </si>
  <si>
    <t>Property Management</t>
  </si>
  <si>
    <t>Financial Grants</t>
  </si>
  <si>
    <t>Rail Network And Asset Management</t>
  </si>
  <si>
    <t>Rail Network - Routine Line Maintenance</t>
  </si>
  <si>
    <t>Rail Network - Routine Drainage Maintenance</t>
  </si>
  <si>
    <t>Rail Network  - Routine Signals Maintenance</t>
  </si>
  <si>
    <t>Rail Network - Routine Structures Maintenance</t>
  </si>
  <si>
    <t>Drainage Renewals</t>
  </si>
  <si>
    <t>Structures Component Replacements</t>
  </si>
  <si>
    <t>Bridge And Structures Renewals</t>
  </si>
  <si>
    <t>Environmental Renewals</t>
  </si>
  <si>
    <t>Traffic Services Renewals</t>
  </si>
  <si>
    <t>Cycle Path Renewal</t>
  </si>
  <si>
    <t>Footpath Renewal</t>
  </si>
  <si>
    <t>Rail Network - Line Renewals</t>
  </si>
  <si>
    <t>Rail Network - Signals Renewals</t>
  </si>
  <si>
    <t>Rail Network - Structures Renewals</t>
  </si>
  <si>
    <t>New Traffic Management Facilities</t>
  </si>
  <si>
    <t>Replacement Of Bridges And Other Structures</t>
  </si>
  <si>
    <t>Property Purchase (State Highways)</t>
  </si>
  <si>
    <t>Property Purchase (Local Roads)</t>
  </si>
  <si>
    <t>Advance Property Purchase</t>
  </si>
  <si>
    <t>Resilience Improvements</t>
  </si>
  <si>
    <t>New Activities Influencing Transport System Users</t>
  </si>
  <si>
    <t>Safety Promotion, Education And Advertising</t>
  </si>
  <si>
    <t>Sea Freight Operations</t>
  </si>
  <si>
    <t>Sea Freight Expenditure</t>
  </si>
  <si>
    <t>Walking Facilities</t>
  </si>
  <si>
    <t>Cycling Facilities</t>
  </si>
  <si>
    <t>Passenger Services - Bus</t>
  </si>
  <si>
    <t>Passenger Services - Ferry</t>
  </si>
  <si>
    <t>Public Transport - Operations And Maintenance</t>
  </si>
  <si>
    <t>Passenger Services - Rail</t>
  </si>
  <si>
    <t>Total Mobility Operations</t>
  </si>
  <si>
    <t>Total Mobility Wheelchair Hoists And Ramps</t>
  </si>
  <si>
    <t>Payments: Total Mobility Wheelchair Hoists &amp; Ramps</t>
  </si>
  <si>
    <t>Supergold Trip Payments</t>
  </si>
  <si>
    <t>Public Transport Operations And Management</t>
  </si>
  <si>
    <t>Operations/Maint Of Real-Time &amp; Ticketing Systems</t>
  </si>
  <si>
    <t>Public Transport Infrastructure And Major Renewals</t>
  </si>
  <si>
    <t>Low Cost / Low Risk Public Transport Improvements</t>
  </si>
  <si>
    <t>Public Transport Facilities &amp; Infr - Renewals</t>
  </si>
  <si>
    <t>Rapid Transit Infrastructure</t>
  </si>
  <si>
    <t>Transitional Rail Infrastructure</t>
  </si>
  <si>
    <t>Public Transport Systems Effectiveness Improvement</t>
  </si>
  <si>
    <t>Passenger Facilities And Infr Improvements - Bus</t>
  </si>
  <si>
    <t>Passenger Facilities And Infr Improvements - Ferry</t>
  </si>
  <si>
    <t>Passenger Facilities And Infr Improvements - Rail</t>
  </si>
  <si>
    <t>Road Policing</t>
  </si>
  <si>
    <t>Sector Research</t>
  </si>
  <si>
    <t>Management Of The Funding Allocation System</t>
  </si>
  <si>
    <t>Waka Kotahi NZ Transport Agency</t>
  </si>
  <si>
    <t>Department of Conservation</t>
  </si>
  <si>
    <t>Alpine Energy</t>
  </si>
  <si>
    <t>Aurora Energy</t>
  </si>
  <si>
    <t>Buller Electricity</t>
  </si>
  <si>
    <t>Centralines Limited</t>
  </si>
  <si>
    <t>Counties Power</t>
  </si>
  <si>
    <t>Eastland Network</t>
  </si>
  <si>
    <t>Electra Energy</t>
  </si>
  <si>
    <t>Electricity Invercargill Ltd</t>
  </si>
  <si>
    <t>Electricity Southland Limited</t>
  </si>
  <si>
    <t>Horizon Energy</t>
  </si>
  <si>
    <t>MainPower NZ</t>
  </si>
  <si>
    <t>Marlborough Lines</t>
  </si>
  <si>
    <t>Nelson Electricity</t>
  </si>
  <si>
    <t>Network Tasman</t>
  </si>
  <si>
    <t>Network Waitaki</t>
  </si>
  <si>
    <t>Northpower</t>
  </si>
  <si>
    <t>Orion</t>
  </si>
  <si>
    <t>OtagoNet Joint Venture</t>
  </si>
  <si>
    <t>Powerco</t>
  </si>
  <si>
    <t>ScanPower</t>
  </si>
  <si>
    <t>The Lines Company</t>
  </si>
  <si>
    <t>The Power Company Ltd</t>
  </si>
  <si>
    <t>Stewart Island Electrical Supply Authority</t>
  </si>
  <si>
    <t>Top Energy</t>
  </si>
  <si>
    <t>Unison Networks</t>
  </si>
  <si>
    <t>Vector</t>
  </si>
  <si>
    <t>Waipa Networks</t>
  </si>
  <si>
    <t>WEL Networks</t>
  </si>
  <si>
    <t>Wellington Electricity</t>
  </si>
  <si>
    <t>Westpower Ltd</t>
  </si>
  <si>
    <t>Ashburton District Council</t>
  </si>
  <si>
    <t>Auckland Transport</t>
  </si>
  <si>
    <t>Buller District Council</t>
  </si>
  <si>
    <t>Carterton District Council</t>
  </si>
  <si>
    <t>Central Hawke's Bay District Council</t>
  </si>
  <si>
    <t>Central Otago District Council</t>
  </si>
  <si>
    <t>Chatham Islands Council</t>
  </si>
  <si>
    <t>Christchurch City Council</t>
  </si>
  <si>
    <t>Clutha District Council</t>
  </si>
  <si>
    <t>Dunedin City Council</t>
  </si>
  <si>
    <t>Far North District Council</t>
  </si>
  <si>
    <t>Gisborne District Council</t>
  </si>
  <si>
    <t>Gore District Council</t>
  </si>
  <si>
    <t>Grey District Council</t>
  </si>
  <si>
    <t>Hamilton City Council</t>
  </si>
  <si>
    <t>Hastings District Council</t>
  </si>
  <si>
    <t>Hauraki District Council</t>
  </si>
  <si>
    <t>Horowhenua District Council</t>
  </si>
  <si>
    <t>Hurunui District Council</t>
  </si>
  <si>
    <t>Hutt City Council</t>
  </si>
  <si>
    <t>Invercargill City Council</t>
  </si>
  <si>
    <t xml:space="preserve">Kaikoura District Council                         </t>
  </si>
  <si>
    <t>Kaipara District Council</t>
  </si>
  <si>
    <t xml:space="preserve">Kapiti Coast District Council                     </t>
  </si>
  <si>
    <t>Kawerau District Council</t>
  </si>
  <si>
    <t>Mackenzie District Council</t>
  </si>
  <si>
    <t xml:space="preserve">Manawatu District Council                         </t>
  </si>
  <si>
    <t>Marlborough District Council</t>
  </si>
  <si>
    <t>Masterton District Council</t>
  </si>
  <si>
    <t>Matamata-Piako District Council</t>
  </si>
  <si>
    <t>Napier City Council</t>
  </si>
  <si>
    <t>Nelson City Council</t>
  </si>
  <si>
    <t>New Plymouth District Council</t>
  </si>
  <si>
    <t xml:space="preserve">Opotiki District Council                          </t>
  </si>
  <si>
    <t xml:space="preserve">Otorohanga District Council                       </t>
  </si>
  <si>
    <t>Palmerston North City Council</t>
  </si>
  <si>
    <t>Porirua City Council</t>
  </si>
  <si>
    <t>Queenstown-Lakes District Council</t>
  </si>
  <si>
    <t xml:space="preserve">Rangitikei District Council                       </t>
  </si>
  <si>
    <t>Rotorua Lakes Council</t>
  </si>
  <si>
    <t>Ruapehu District Council</t>
  </si>
  <si>
    <t>Selwyn District Council</t>
  </si>
  <si>
    <t>South Taranaki District Council</t>
  </si>
  <si>
    <t>South Waikato District Council</t>
  </si>
  <si>
    <t>South Wairarapa District Council</t>
  </si>
  <si>
    <t>Southland District Council</t>
  </si>
  <si>
    <t>Stratford District Council</t>
  </si>
  <si>
    <t>Tararua District Council</t>
  </si>
  <si>
    <t>Tasman District Council</t>
  </si>
  <si>
    <t xml:space="preserve">Taupo District Council                            </t>
  </si>
  <si>
    <t>Tauranga City Council</t>
  </si>
  <si>
    <t>Thames-Coromandel District Council</t>
  </si>
  <si>
    <t>Timaru District Council</t>
  </si>
  <si>
    <t>Upper Hutt City Council</t>
  </si>
  <si>
    <t>Waikato District Council</t>
  </si>
  <si>
    <t>Waimakariri District Council</t>
  </si>
  <si>
    <t>Waimate District Council</t>
  </si>
  <si>
    <t>Waipa District Council</t>
  </si>
  <si>
    <t>Wairoa District Council</t>
  </si>
  <si>
    <t>92</t>
  </si>
  <si>
    <t>Waitaki District Council</t>
  </si>
  <si>
    <t>Waitomo District Council</t>
  </si>
  <si>
    <t>Wellington City Council</t>
  </si>
  <si>
    <t>Western Bay of Plenty District Council</t>
  </si>
  <si>
    <t>Westland District Council</t>
  </si>
  <si>
    <t>Whakatane District Council</t>
  </si>
  <si>
    <t>Whanganui District Council</t>
  </si>
  <si>
    <t xml:space="preserve">Whangarei District Council                        </t>
  </si>
  <si>
    <t>Private</t>
  </si>
  <si>
    <t>Crown - DOC</t>
  </si>
  <si>
    <t>Crown - MOE</t>
  </si>
  <si>
    <t>Crown - Road Reserve</t>
  </si>
  <si>
    <t>Local Authority - Freehold</t>
  </si>
  <si>
    <t>Local Authority - Paper Road / Not Maintained</t>
  </si>
  <si>
    <t>Local Authority - Reserve</t>
  </si>
  <si>
    <t>Local Authority - Waters</t>
  </si>
  <si>
    <t>NZTA (Wakatipu)</t>
  </si>
  <si>
    <t>NZTA (Wanaka)</t>
  </si>
  <si>
    <t>QLDC Reserves (Wakatipu)</t>
  </si>
  <si>
    <t>QLDC Reserves (Wanaka)</t>
  </si>
  <si>
    <t>QLDC S/L (Wakatipu)</t>
  </si>
  <si>
    <t>QLDC S/L (Wanaka)</t>
  </si>
  <si>
    <t>Aurora Energy Ltd</t>
  </si>
  <si>
    <t>Local Authority</t>
  </si>
  <si>
    <t>PowerNet Ltd</t>
  </si>
  <si>
    <t>NZTA</t>
  </si>
  <si>
    <t>As-Built</t>
  </si>
  <si>
    <t>Decommissioned</t>
  </si>
  <si>
    <t>Designed</t>
  </si>
  <si>
    <t>In Storage</t>
  </si>
  <si>
    <t>In Use</t>
  </si>
  <si>
    <t>Planned</t>
  </si>
  <si>
    <t>Removed</t>
  </si>
  <si>
    <t>Under Construction</t>
  </si>
  <si>
    <t>Out of Service</t>
  </si>
  <si>
    <t>Neither</t>
  </si>
  <si>
    <t>Replaced</t>
  </si>
  <si>
    <t>Replaces Existing</t>
  </si>
  <si>
    <t>Bylaw Update</t>
  </si>
  <si>
    <t>Change Location</t>
  </si>
  <si>
    <t>New Road Added</t>
  </si>
  <si>
    <t>DC</t>
  </si>
  <si>
    <t>DATA CLEANING</t>
  </si>
  <si>
    <t>NC</t>
  </si>
  <si>
    <t>Not Major Culvert</t>
  </si>
  <si>
    <t>MS</t>
  </si>
  <si>
    <t>Asset cant be located</t>
  </si>
  <si>
    <t>Bylaw Update Or Regulation Change</t>
  </si>
  <si>
    <t>Upgrade</t>
  </si>
  <si>
    <t>Damaged-Crash</t>
  </si>
  <si>
    <t>Damaged-Other</t>
  </si>
  <si>
    <t>Vandalism</t>
  </si>
  <si>
    <t>Missing</t>
  </si>
  <si>
    <t>?? what type of seat is this</t>
  </si>
  <si>
    <t>Bench Central Support</t>
  </si>
  <si>
    <t>Bench Support</t>
  </si>
  <si>
    <t>333</t>
  </si>
  <si>
    <t>Bridge Concrete Beam Concrete Deck</t>
  </si>
  <si>
    <t>337</t>
  </si>
  <si>
    <t>Bridge Culvert</t>
  </si>
  <si>
    <t>Bridge Culverts Area &gt; 3.4m2</t>
  </si>
  <si>
    <t>332</t>
  </si>
  <si>
    <t>Bridge Dummy</t>
  </si>
  <si>
    <t>334</t>
  </si>
  <si>
    <t>Bridge Steel Beam Concrete Beck</t>
  </si>
  <si>
    <t>335</t>
  </si>
  <si>
    <t>Bridge Steel Beam Timber Deck</t>
  </si>
  <si>
    <t>336</t>
  </si>
  <si>
    <t>Bridge Timber Beam Timber Deck</t>
  </si>
  <si>
    <t>Culvert Area 0.00 - 0.07m2</t>
  </si>
  <si>
    <t>755</t>
  </si>
  <si>
    <t>Culvert Area 0.07 - 0.11m2</t>
  </si>
  <si>
    <t>Culvert Area 0.11 - 0.16m2</t>
  </si>
  <si>
    <t>Culvert Area 0.16 - 0.28m2</t>
  </si>
  <si>
    <t>172</t>
  </si>
  <si>
    <t>Culvert Area 0.28 - 0.44m2</t>
  </si>
  <si>
    <t>Culvert Area 0.44 - 0.64m2</t>
  </si>
  <si>
    <t>Culvert Area 0.64 - 1.13m2</t>
  </si>
  <si>
    <t>Culvert Area 1.13 - 1.77m2</t>
  </si>
  <si>
    <t>Culvert Area 1.77 - 2.54m2</t>
  </si>
  <si>
    <t>Double Seat Without Cover DB</t>
  </si>
  <si>
    <t>Double Seat Without Cover LB</t>
  </si>
  <si>
    <t>Culvert Area 2.54 - 3.40m2</t>
  </si>
  <si>
    <t>429</t>
  </si>
  <si>
    <t>Drainage Catchpit Double</t>
  </si>
  <si>
    <t>428</t>
  </si>
  <si>
    <t>Drainage Catchpit Standard</t>
  </si>
  <si>
    <t>Drainage Catchpit Super</t>
  </si>
  <si>
    <t>Drainage Dummy</t>
  </si>
  <si>
    <t>Drainage Flume Down Batter</t>
  </si>
  <si>
    <t>Drainage Other</t>
  </si>
  <si>
    <t>431</t>
  </si>
  <si>
    <t>Drainage Soak Pit</t>
  </si>
  <si>
    <t>Dummy</t>
  </si>
  <si>
    <t>Dummy - asset not valued</t>
  </si>
  <si>
    <t>Footpath Asphaltic Concrete</t>
  </si>
  <si>
    <t>488</t>
  </si>
  <si>
    <t>Footpath Base Crown</t>
  </si>
  <si>
    <t>427</t>
  </si>
  <si>
    <t>Footpath Base Dummy</t>
  </si>
  <si>
    <t>487</t>
  </si>
  <si>
    <t>Footpath Base All</t>
  </si>
  <si>
    <t>489</t>
  </si>
  <si>
    <t>Footpath Base NULL</t>
  </si>
  <si>
    <t>426</t>
  </si>
  <si>
    <t>Footpath Base Private</t>
  </si>
  <si>
    <t>Footpath Asphaltic Concrete Black</t>
  </si>
  <si>
    <t>Footpath Asphaltic Concrete Red</t>
  </si>
  <si>
    <t>Footpath Cobble Stone</t>
  </si>
  <si>
    <t>Footpath Concrete</t>
  </si>
  <si>
    <t>Footpath Concrete Block</t>
  </si>
  <si>
    <t>Footpath Dummy</t>
  </si>
  <si>
    <t>Footpath Interlocking Block</t>
  </si>
  <si>
    <t>Green Bollard with Light</t>
  </si>
  <si>
    <t>Land Albert Town</t>
  </si>
  <si>
    <t>Land Arrowtown</t>
  </si>
  <si>
    <t>185</t>
  </si>
  <si>
    <t>Land Dummy</t>
  </si>
  <si>
    <t>Land Glenorchy</t>
  </si>
  <si>
    <t>194</t>
  </si>
  <si>
    <t>Land Hawea</t>
  </si>
  <si>
    <t>Land Kingston</t>
  </si>
  <si>
    <t>Land Luggate</t>
  </si>
  <si>
    <t>Land Makarora</t>
  </si>
  <si>
    <t>191</t>
  </si>
  <si>
    <t>Land Mavoura</t>
  </si>
  <si>
    <t>Land Queenstown</t>
  </si>
  <si>
    <t>Land Queenstown CBD</t>
  </si>
  <si>
    <t>Land Wakatipu Rural</t>
  </si>
  <si>
    <t>Land Wanaka CBD</t>
  </si>
  <si>
    <t>Land Wanaka Rural</t>
  </si>
  <si>
    <t>Land Wanaka Urban</t>
  </si>
  <si>
    <t>Lidded</t>
  </si>
  <si>
    <t>MS Bollard</t>
  </si>
  <si>
    <t>MS Bus Shelter</t>
  </si>
  <si>
    <t>438</t>
  </si>
  <si>
    <t>MS Cattle Stop</t>
  </si>
  <si>
    <t>MS Dummy</t>
  </si>
  <si>
    <t>MS Parking Meter Multi Bay</t>
  </si>
  <si>
    <t>MS Planter Wall</t>
  </si>
  <si>
    <t>MS Rubbish Bin</t>
  </si>
  <si>
    <t>MS Seat</t>
  </si>
  <si>
    <t>MS Tree Grills Protector</t>
  </si>
  <si>
    <t>384</t>
  </si>
  <si>
    <t>Marking Dummy</t>
  </si>
  <si>
    <t>342</t>
  </si>
  <si>
    <t>Marking M01-Centreline 100mm Cont</t>
  </si>
  <si>
    <t>341</t>
  </si>
  <si>
    <t>Marking M02-Centreline 100mm 3x7</t>
  </si>
  <si>
    <t>351</t>
  </si>
  <si>
    <t>Marking M03-No OT 100 mm Cont</t>
  </si>
  <si>
    <t>Marking M04-No OT 100mm 13x7</t>
  </si>
  <si>
    <t>383</t>
  </si>
  <si>
    <t>Marking M05-M10 RRPM</t>
  </si>
  <si>
    <t>349</t>
  </si>
  <si>
    <t>Marking M12-Lane 100mm 3x7</t>
  </si>
  <si>
    <t>344</t>
  </si>
  <si>
    <t>Marking M13-Edgeline150mm Cont</t>
  </si>
  <si>
    <t>345</t>
  </si>
  <si>
    <t>Marking M14-Edgeline 075mm Cont</t>
  </si>
  <si>
    <t>343</t>
  </si>
  <si>
    <t>Marking M15-Edgeline100mm Cont</t>
  </si>
  <si>
    <t>356</t>
  </si>
  <si>
    <t>Marking M16-Painted Shoulder</t>
  </si>
  <si>
    <t>Marking M17-Painted Island</t>
  </si>
  <si>
    <t>348</t>
  </si>
  <si>
    <t>Marking M18-Island Prewarn</t>
  </si>
  <si>
    <t>374</t>
  </si>
  <si>
    <t>Marking M19-Right Turn Bay</t>
  </si>
  <si>
    <t>371</t>
  </si>
  <si>
    <t>Marking M20-Pedestrian Crossing</t>
  </si>
  <si>
    <t>372</t>
  </si>
  <si>
    <t>Marking M21-Ped Crossing Diamond</t>
  </si>
  <si>
    <t>369</t>
  </si>
  <si>
    <t>Marking M29-One Lane Bridge</t>
  </si>
  <si>
    <t>378</t>
  </si>
  <si>
    <t>Marking M30-Stop</t>
  </si>
  <si>
    <t>364</t>
  </si>
  <si>
    <t>Marking M31-Give Way</t>
  </si>
  <si>
    <t>Marking M35-No Entry</t>
  </si>
  <si>
    <t>376</t>
  </si>
  <si>
    <t>Marking M38-Speed Circle</t>
  </si>
  <si>
    <t>379</t>
  </si>
  <si>
    <t>Marking M40-Straight Arrow</t>
  </si>
  <si>
    <t>373</t>
  </si>
  <si>
    <t>Marking M41-Right Turn Arrow</t>
  </si>
  <si>
    <t>367</t>
  </si>
  <si>
    <t>Marking M42-Left Turn Arrow</t>
  </si>
  <si>
    <t>361</t>
  </si>
  <si>
    <t>Marking M43-Combination Arrows</t>
  </si>
  <si>
    <t>382</t>
  </si>
  <si>
    <t>Marking M44-Turn Left</t>
  </si>
  <si>
    <t>Marking M47-Disabled Parking</t>
  </si>
  <si>
    <t>368</t>
  </si>
  <si>
    <t>Marking M48-No Parking</t>
  </si>
  <si>
    <t>360</t>
  </si>
  <si>
    <t>Marking M49-Children</t>
  </si>
  <si>
    <t>365</t>
  </si>
  <si>
    <t>Marking M51-Give Way Ahead</t>
  </si>
  <si>
    <t>375</t>
  </si>
  <si>
    <t>Marking M56-School</t>
  </si>
  <si>
    <t>377</t>
  </si>
  <si>
    <t>Marking M57-Speed Hump</t>
  </si>
  <si>
    <t>370</t>
  </si>
  <si>
    <t>Marking M58-Painted Speed Hump</t>
  </si>
  <si>
    <t>347</t>
  </si>
  <si>
    <t>Marking M59-Intersection Cont Lines</t>
  </si>
  <si>
    <t>Marking M60-No Stoppiing 100mm 1x1</t>
  </si>
  <si>
    <t>Marking M61-Loading Zone</t>
  </si>
  <si>
    <t>340</t>
  </si>
  <si>
    <t>Marking M62-Bus Stop</t>
  </si>
  <si>
    <t>380</t>
  </si>
  <si>
    <t>Marking M63-Taxi Stand</t>
  </si>
  <si>
    <t>Marking M64-Other Zone</t>
  </si>
  <si>
    <t>358</t>
  </si>
  <si>
    <t>Marking M65-Parking LL Parallel</t>
  </si>
  <si>
    <t>359</t>
  </si>
  <si>
    <t>Marking M66-Parking Meter Bays</t>
  </si>
  <si>
    <t>357</t>
  </si>
  <si>
    <t>Marking M67-Parking Bays Angle</t>
  </si>
  <si>
    <t>363</t>
  </si>
  <si>
    <t>Marking M70-Fire Hydrant</t>
  </si>
  <si>
    <t>346</t>
  </si>
  <si>
    <t>Marking M74-Flush Median</t>
  </si>
  <si>
    <t>Old Slat Style</t>
  </si>
  <si>
    <t>Open</t>
  </si>
  <si>
    <t>Parking Meter (Double) 2</t>
  </si>
  <si>
    <t>Parking Meter (Hex) 6</t>
  </si>
  <si>
    <t>Parking Meter (Oct) 8</t>
  </si>
  <si>
    <t>Parking Meter (Quad) 4</t>
  </si>
  <si>
    <t>Parking Meter (Sep) 7</t>
  </si>
  <si>
    <t>Parking Meter (Single)</t>
  </si>
  <si>
    <t>Parking Meter (Triple) 3</t>
  </si>
  <si>
    <t>450</t>
  </si>
  <si>
    <t>RW Anchored</t>
  </si>
  <si>
    <t>451</t>
  </si>
  <si>
    <t>RW Cantilever</t>
  </si>
  <si>
    <t>RW Counterfort</t>
  </si>
  <si>
    <t>459</t>
  </si>
  <si>
    <t>RW Dummy</t>
  </si>
  <si>
    <t>460</t>
  </si>
  <si>
    <t>RW Gabion &lt;=4m</t>
  </si>
  <si>
    <t>RW Gabion &gt;4m</t>
  </si>
  <si>
    <t>RW Gravity</t>
  </si>
  <si>
    <t>455</t>
  </si>
  <si>
    <t>RW Reinforced Earth</t>
  </si>
  <si>
    <t>456</t>
  </si>
  <si>
    <t>RW Rock</t>
  </si>
  <si>
    <t>457</t>
  </si>
  <si>
    <t>RW Single Crib</t>
  </si>
  <si>
    <t>461</t>
  </si>
  <si>
    <t>RW Timber Post and Railing &lt;=1m</t>
  </si>
  <si>
    <t>458</t>
  </si>
  <si>
    <t>RW Timber Post and Railing &gt;1m</t>
  </si>
  <si>
    <t>Railing Dummy</t>
  </si>
  <si>
    <t>Railing Guard Rail</t>
  </si>
  <si>
    <t>Railing Hand Rail</t>
  </si>
  <si>
    <t>447</t>
  </si>
  <si>
    <t>Railing Other</t>
  </si>
  <si>
    <t>Railing Sight Rail</t>
  </si>
  <si>
    <t>Railing Steel Tube and Post Barrier</t>
  </si>
  <si>
    <t>327</t>
  </si>
  <si>
    <t>Railing Steel Wire Rope Barrier</t>
  </si>
  <si>
    <t>449</t>
  </si>
  <si>
    <t>Railing Timber Post and Steel Tube</t>
  </si>
  <si>
    <t>448</t>
  </si>
  <si>
    <t>Railing Timber Rail</t>
  </si>
  <si>
    <t>Railing W Section Guard Rail</t>
  </si>
  <si>
    <t>468</t>
  </si>
  <si>
    <t>SL Bracket Cross Arm</t>
  </si>
  <si>
    <t>469</t>
  </si>
  <si>
    <t>SL Bracket Dummy</t>
  </si>
  <si>
    <t>470</t>
  </si>
  <si>
    <t>SL Bracket Face</t>
  </si>
  <si>
    <t>493</t>
  </si>
  <si>
    <t>SL Bracket Light Owner Null</t>
  </si>
  <si>
    <t>471</t>
  </si>
  <si>
    <t>SL Bracket Side</t>
  </si>
  <si>
    <t>472</t>
  </si>
  <si>
    <t>SL Bracket Top</t>
  </si>
  <si>
    <t>473</t>
  </si>
  <si>
    <t>SL Bracket Unknown</t>
  </si>
  <si>
    <t>475</t>
  </si>
  <si>
    <t>SL Light</t>
  </si>
  <si>
    <t>474</t>
  </si>
  <si>
    <t>SL Light Dummy</t>
  </si>
  <si>
    <t>464</t>
  </si>
  <si>
    <t>SL Pole Concrete</t>
  </si>
  <si>
    <t>467</t>
  </si>
  <si>
    <t>SL Pole Dummy</t>
  </si>
  <si>
    <t>480</t>
  </si>
  <si>
    <t>SL Pole NULL</t>
  </si>
  <si>
    <t>476</t>
  </si>
  <si>
    <t>SL Pole Spun Concrete</t>
  </si>
  <si>
    <t>477</t>
  </si>
  <si>
    <t>SL Pole Steel</t>
  </si>
  <si>
    <t>478</t>
  </si>
  <si>
    <t>SL Pole Unknown</t>
  </si>
  <si>
    <t>479</t>
  </si>
  <si>
    <t>SL Pole Wood</t>
  </si>
  <si>
    <t>SWC Dished Channel (Concrete)</t>
  </si>
  <si>
    <t>SWC Dished Channel (Half Pipe)</t>
  </si>
  <si>
    <t>174</t>
  </si>
  <si>
    <t>SWC Dished Channel (Interlocking Blocks)</t>
  </si>
  <si>
    <t>SWC Dished Channel (Sealed)</t>
  </si>
  <si>
    <t>SWC Dished Channel (Stone)</t>
  </si>
  <si>
    <t>SWC Dummy</t>
  </si>
  <si>
    <t>SWC Kerb &amp; Channel (Concrete)</t>
  </si>
  <si>
    <t>SWC Kerb &amp; Channel (Interlocking Blocks)</t>
  </si>
  <si>
    <t>175</t>
  </si>
  <si>
    <t>SWC Kerb &amp; Channel (Stone)</t>
  </si>
  <si>
    <t>SWC Kerb &amp; Dished Channel (concrete)</t>
  </si>
  <si>
    <t>SWC Kerb Only (Concrete)</t>
  </si>
  <si>
    <t>SWC Kerb Only (Stone)</t>
  </si>
  <si>
    <t>SWC Mountable Kerb &amp; Channel (Concrete)</t>
  </si>
  <si>
    <t>SWC Mountable Kerb Only (Concrete)</t>
  </si>
  <si>
    <t>SWC Other Type</t>
  </si>
  <si>
    <t>SWC Slot Channel (Concrete)</t>
  </si>
  <si>
    <t>Seat Stone Back</t>
  </si>
  <si>
    <t>Seat Support</t>
  </si>
  <si>
    <t>Seat With Cover</t>
  </si>
  <si>
    <t>Sign Guide</t>
  </si>
  <si>
    <t>385</t>
  </si>
  <si>
    <t>Sign Hazard Markings</t>
  </si>
  <si>
    <t>397</t>
  </si>
  <si>
    <t>Sign Information</t>
  </si>
  <si>
    <t>386</t>
  </si>
  <si>
    <t>Sign Information General</t>
  </si>
  <si>
    <t>387</t>
  </si>
  <si>
    <t>Sign Information Miscellaneous</t>
  </si>
  <si>
    <t>388</t>
  </si>
  <si>
    <t>Sign Miscellaneous</t>
  </si>
  <si>
    <t>390</t>
  </si>
  <si>
    <t>Sign Motorist Services</t>
  </si>
  <si>
    <t>391</t>
  </si>
  <si>
    <t>Sign Permenant Warning</t>
  </si>
  <si>
    <t>392</t>
  </si>
  <si>
    <t>Sign Regulatory General</t>
  </si>
  <si>
    <t>393</t>
  </si>
  <si>
    <t>Sign Regulatory HCV</t>
  </si>
  <si>
    <t>394</t>
  </si>
  <si>
    <t>Sign Regulatory Parking</t>
  </si>
  <si>
    <t>395</t>
  </si>
  <si>
    <t>Sign Tourist</t>
  </si>
  <si>
    <t>398</t>
  </si>
  <si>
    <t>Sign Unknown Class</t>
  </si>
  <si>
    <t>396</t>
  </si>
  <si>
    <t>Sign Warning Miscellaneous</t>
  </si>
  <si>
    <t>Sign Dummy</t>
  </si>
  <si>
    <t>TF Dummy</t>
  </si>
  <si>
    <t>339</t>
  </si>
  <si>
    <t>TF Edge Marker Posts</t>
  </si>
  <si>
    <t>338</t>
  </si>
  <si>
    <t>TF Illuminated Island Nose</t>
  </si>
  <si>
    <t>317</t>
  </si>
  <si>
    <t>TL Basecourse 1st Coat Dummy</t>
  </si>
  <si>
    <t>322</t>
  </si>
  <si>
    <t>TL Basecourse 1st Coat Use 1</t>
  </si>
  <si>
    <t>321</t>
  </si>
  <si>
    <t>TL Basecourse 1st Coat Use 2</t>
  </si>
  <si>
    <t>320</t>
  </si>
  <si>
    <t>TL Basecourse 1st Coat Use 3</t>
  </si>
  <si>
    <t>319</t>
  </si>
  <si>
    <t>TL Basecourse 1st Coat Use 4</t>
  </si>
  <si>
    <t>318</t>
  </si>
  <si>
    <t>TL Basecourse 1st Coat Use 5</t>
  </si>
  <si>
    <t>TL Basecourse S Rural Dummy</t>
  </si>
  <si>
    <t>TL Basecourse S Rural Waka Use 1</t>
  </si>
  <si>
    <t>TL Basecourse S Rural Wana Use 1</t>
  </si>
  <si>
    <t>TL Basecourse S Urban Dummy</t>
  </si>
  <si>
    <t>311</t>
  </si>
  <si>
    <t>TL Basecourse S Urban Waka Use 1</t>
  </si>
  <si>
    <t>316</t>
  </si>
  <si>
    <t>TL Basecourse S Urban Wana Use 1</t>
  </si>
  <si>
    <t>119</t>
  </si>
  <si>
    <t>TL Formation Sealed Rural Flat</t>
  </si>
  <si>
    <t>289</t>
  </si>
  <si>
    <t>TL Formation Sealed Rural Rolling</t>
  </si>
  <si>
    <t>290</t>
  </si>
  <si>
    <t>TL Formation Sealed Rural Mountain</t>
  </si>
  <si>
    <t>TL Formation Sealed Rural Dummy</t>
  </si>
  <si>
    <t>TL Formation Sealed Urban Flat</t>
  </si>
  <si>
    <t>TL Formation Sealed Urban Rolling</t>
  </si>
  <si>
    <t>TL Formation Sealed Urban Mountain</t>
  </si>
  <si>
    <t>TL Formation Sealed Urban Dummy</t>
  </si>
  <si>
    <t>TL Subbase S Rural Dummy</t>
  </si>
  <si>
    <t>323</t>
  </si>
  <si>
    <t>TL Subbase S Rural Use 1</t>
  </si>
  <si>
    <t>324</t>
  </si>
  <si>
    <t>TL Subbase S Urban Dummy</t>
  </si>
  <si>
    <t>325</t>
  </si>
  <si>
    <t>TL Subbase S Urban Use 1</t>
  </si>
  <si>
    <t>576</t>
  </si>
  <si>
    <t>1CHIP - 1st Coat G2 Use 1</t>
  </si>
  <si>
    <t>577</t>
  </si>
  <si>
    <t>1CHIP - 1st Coat G2 Use 2</t>
  </si>
  <si>
    <t>527</t>
  </si>
  <si>
    <t>1CHIP - 1st Coat G2 Use 3</t>
  </si>
  <si>
    <t>578</t>
  </si>
  <si>
    <t>1CHIP - 1st Coat G2 Use 4</t>
  </si>
  <si>
    <t>579</t>
  </si>
  <si>
    <t>1CHIP - 1st Coat G2 Use 5</t>
  </si>
  <si>
    <t>580</t>
  </si>
  <si>
    <t>1CHIP - 1st Coat G2 Use 6</t>
  </si>
  <si>
    <t>528</t>
  </si>
  <si>
    <t>1CHIP - 1st Coat G3 Use 1</t>
  </si>
  <si>
    <t>529</t>
  </si>
  <si>
    <t>1CHIP - 1st Coat G3 Use 2</t>
  </si>
  <si>
    <t>530</t>
  </si>
  <si>
    <t>1CHIP - 1st Coat G3 Use 3</t>
  </si>
  <si>
    <t>534</t>
  </si>
  <si>
    <t>1CHIP - 1st Coat G3 Use 4</t>
  </si>
  <si>
    <t>535</t>
  </si>
  <si>
    <t>1CHIP - 1st Coat G3 Use 5</t>
  </si>
  <si>
    <t>581</t>
  </si>
  <si>
    <t>1CHIP - 1st Coat G3 Use 6</t>
  </si>
  <si>
    <t>531</t>
  </si>
  <si>
    <t>1CHIP - 1st Coat G4 Use 1</t>
  </si>
  <si>
    <t>532</t>
  </si>
  <si>
    <t>1CHIP - 1st Coat G4 Use 2</t>
  </si>
  <si>
    <t>533</t>
  </si>
  <si>
    <t>1CHIP - 1st Coat G4 Use 3</t>
  </si>
  <si>
    <t>582</t>
  </si>
  <si>
    <t>1CHIP - 1st Coat G4 Use 4</t>
  </si>
  <si>
    <t>583</t>
  </si>
  <si>
    <t>1CHIP - 1st Coat G4 Use 5</t>
  </si>
  <si>
    <t>584</t>
  </si>
  <si>
    <t>1CHIP - 1st Coat G4 Use 6</t>
  </si>
  <si>
    <t>1CHIP - 1st Coat G5 Use 1</t>
  </si>
  <si>
    <t>1CHIP - 1st Coat G5 Use 2</t>
  </si>
  <si>
    <t>1CHIP - 1st Coat G5 Use 3</t>
  </si>
  <si>
    <t>1CHIP - 1st Coat G5 Use 4</t>
  </si>
  <si>
    <t>1CHIP - 1st Coat G5 Use 5</t>
  </si>
  <si>
    <t>1CHIP - 1st Coat G5 Use 6</t>
  </si>
  <si>
    <t>737</t>
  </si>
  <si>
    <t>1CHIP - 1st Coat G6 Use 1</t>
  </si>
  <si>
    <t>738</t>
  </si>
  <si>
    <t>1CHIP - 1st Coat G6 Use 2</t>
  </si>
  <si>
    <t>739</t>
  </si>
  <si>
    <t>1CHIP - 1st Coat G6 Use 3</t>
  </si>
  <si>
    <t>740</t>
  </si>
  <si>
    <t>1CHIP - 1st Coat G6 Use 4</t>
  </si>
  <si>
    <t>741</t>
  </si>
  <si>
    <t>1CHIP - 1st Coat G6 Use 5</t>
  </si>
  <si>
    <t>742</t>
  </si>
  <si>
    <t>1CHIP - 1st Coat G6 Use 6</t>
  </si>
  <si>
    <t>585</t>
  </si>
  <si>
    <t>1CHIP - 2nd Coat G2 Use 1</t>
  </si>
  <si>
    <t>586</t>
  </si>
  <si>
    <t>1CHIP - 2nd Coat G2 Use 2</t>
  </si>
  <si>
    <t>1CHIP - 2nd Coat G2 Use 3</t>
  </si>
  <si>
    <t>587</t>
  </si>
  <si>
    <t>1CHIP - 2nd Coat G2 Use 4</t>
  </si>
  <si>
    <t>588</t>
  </si>
  <si>
    <t>1CHIP - 2nd Coat G2 Use 5</t>
  </si>
  <si>
    <t>589</t>
  </si>
  <si>
    <t>1CHIP - 2nd Coat G2 Use 6</t>
  </si>
  <si>
    <t>1CHIP - 2nd Coat G3 Use 1</t>
  </si>
  <si>
    <t>1CHIP - 2nd Coat G3 Use 2</t>
  </si>
  <si>
    <t>1CHIP - 2nd Coat G3 Use 3</t>
  </si>
  <si>
    <t>241</t>
  </si>
  <si>
    <t>1CHIP - 2nd Coat G3 Use 4</t>
  </si>
  <si>
    <t>590</t>
  </si>
  <si>
    <t>1CHIP - 2nd Coat G3 Use 5</t>
  </si>
  <si>
    <t>1CHIP - 2nd Coat G3 Use 6</t>
  </si>
  <si>
    <t>243</t>
  </si>
  <si>
    <t>1CHIP - 2nd Coat G4 Use 1</t>
  </si>
  <si>
    <t>244</t>
  </si>
  <si>
    <t>1CHIP - 2nd Coat G4 Use 2</t>
  </si>
  <si>
    <t>1CHIP - 2nd Coat G4 Use 3</t>
  </si>
  <si>
    <t>1CHIP - 2nd Coat G4 Use 4</t>
  </si>
  <si>
    <t>1CHIP - 2nd Coat G4 Use 5</t>
  </si>
  <si>
    <t>591</t>
  </si>
  <si>
    <t>1CHIP - 2nd Coat G4 Use 6</t>
  </si>
  <si>
    <t>1CHIP - 2nd Coat G5 Use 1</t>
  </si>
  <si>
    <t>1CHIP - 2nd Coat G5 Use 2</t>
  </si>
  <si>
    <t>1CHIP - 2nd Coat G5 Use 3</t>
  </si>
  <si>
    <t>1CHIP - 2nd Coat G5 Use 4</t>
  </si>
  <si>
    <t>592</t>
  </si>
  <si>
    <t>1CHIP - 2nd Coat G5 Use 5</t>
  </si>
  <si>
    <t>593</t>
  </si>
  <si>
    <t>1CHIP - 2nd Coat G5 Use 6</t>
  </si>
  <si>
    <t>743</t>
  </si>
  <si>
    <t>1CHIP - 2nd Coat G6 Use 1</t>
  </si>
  <si>
    <t>744</t>
  </si>
  <si>
    <t>1CHIP - 2nd Coat G6 Use 2</t>
  </si>
  <si>
    <t>745</t>
  </si>
  <si>
    <t>1CHIP - 2nd Coat G6 Use 3</t>
  </si>
  <si>
    <t>746</t>
  </si>
  <si>
    <t>1CHIP - 2nd Coat G6 Use 4</t>
  </si>
  <si>
    <t>747</t>
  </si>
  <si>
    <t>1CHIP - 2nd Coat G6 Use 5</t>
  </si>
  <si>
    <t>748</t>
  </si>
  <si>
    <t>1CHIP - 2nd Coat G6 Use 6</t>
  </si>
  <si>
    <t>594</t>
  </si>
  <si>
    <t>1CHIP - Reseal G2 Use 1</t>
  </si>
  <si>
    <t>595</t>
  </si>
  <si>
    <t>1CHIP - Reseal G2 Use 2</t>
  </si>
  <si>
    <t>497</t>
  </si>
  <si>
    <t>1CHIP - Reseal G2 Use 3</t>
  </si>
  <si>
    <t>252</t>
  </si>
  <si>
    <t>1CHIP - Reseal G2 Use 4</t>
  </si>
  <si>
    <t>596</t>
  </si>
  <si>
    <t>1CHIP - Reseal G2 Use 5</t>
  </si>
  <si>
    <t>597</t>
  </si>
  <si>
    <t>1CHIP - Reseal G2 Use 6</t>
  </si>
  <si>
    <t>TL Unsealed Wearing Dummy</t>
  </si>
  <si>
    <t>TL Unsealed Subbase</t>
  </si>
  <si>
    <t>TL Unsealed Subbase Dummy</t>
  </si>
  <si>
    <t>TL Unsealed Wearing Course</t>
  </si>
  <si>
    <t>Tree Protector</t>
  </si>
  <si>
    <t>Tree Protector with Base</t>
  </si>
  <si>
    <t>Unsealed Road Shoulders Subbase</t>
  </si>
  <si>
    <t>Vertical Brown Bollard</t>
  </si>
  <si>
    <t>Vertical Green Bollard</t>
  </si>
  <si>
    <t>Footpath Metal</t>
  </si>
  <si>
    <t>Footpath Seal</t>
  </si>
  <si>
    <t>Footpath Slurry Seal</t>
  </si>
  <si>
    <t>Footpath Unknown (Assume AC)</t>
  </si>
  <si>
    <t>Footpath Width Null (Assume 1.6m)</t>
  </si>
  <si>
    <t>516</t>
  </si>
  <si>
    <t>Footpath Base Width NULL</t>
  </si>
  <si>
    <t>RW Av Height NULL</t>
  </si>
  <si>
    <t>520</t>
  </si>
  <si>
    <t>TL Formation Unsealed Urban Flat</t>
  </si>
  <si>
    <t>521</t>
  </si>
  <si>
    <t>TL Formation Unsealed Urban Rolling</t>
  </si>
  <si>
    <t>522</t>
  </si>
  <si>
    <t>TL Formation Unsealed Urban Mountain</t>
  </si>
  <si>
    <t>TL Formation Unsealed Urban Dummy</t>
  </si>
  <si>
    <t>524</t>
  </si>
  <si>
    <t>TL Formation Unsealed Rural Flat</t>
  </si>
  <si>
    <t>525</t>
  </si>
  <si>
    <t>TL Formation Unsealed Rural Rolling</t>
  </si>
  <si>
    <t>526</t>
  </si>
  <si>
    <t>TL Formation Unsealed Rural Mountain</t>
  </si>
  <si>
    <t>523</t>
  </si>
  <si>
    <t>TL Formation Unsealed Rural Dummy</t>
  </si>
  <si>
    <t>1CHIP - Reseal G3 Use 1</t>
  </si>
  <si>
    <t>1CHIP - Reseal G3 Use 2</t>
  </si>
  <si>
    <t>1CHIP - Reseal G3 Use 3</t>
  </si>
  <si>
    <t>1CHIP - Reseal G3 Use 4</t>
  </si>
  <si>
    <t>1CHIP - Reseal G3 Use 5</t>
  </si>
  <si>
    <t>598</t>
  </si>
  <si>
    <t>1CHIP - Reseal G3 Use 6</t>
  </si>
  <si>
    <t>1CHIP - Reseal G4 Use 1</t>
  </si>
  <si>
    <t>260</t>
  </si>
  <si>
    <t>1CHIP - Reseal G4 Use 2</t>
  </si>
  <si>
    <t>261</t>
  </si>
  <si>
    <t>1CHIP - Reseal G4 Use 3</t>
  </si>
  <si>
    <t>536</t>
  </si>
  <si>
    <t>537</t>
  </si>
  <si>
    <t>TL Basecourse S Rural Waka Use 2</t>
  </si>
  <si>
    <t>538</t>
  </si>
  <si>
    <t>539</t>
  </si>
  <si>
    <t>TL Basecourse S Rural Waka Use 3</t>
  </si>
  <si>
    <t>540</t>
  </si>
  <si>
    <t>TL Basecourse S Rural Wana Use 2</t>
  </si>
  <si>
    <t>541</t>
  </si>
  <si>
    <t>TL Basecourse S Rural Wana Use 3</t>
  </si>
  <si>
    <t>542</t>
  </si>
  <si>
    <t>543</t>
  </si>
  <si>
    <t>TL Basecourse S Rural Waka Use 4</t>
  </si>
  <si>
    <t>544</t>
  </si>
  <si>
    <t>TL Basecourse S Rural Wana Use 4</t>
  </si>
  <si>
    <t>545</t>
  </si>
  <si>
    <t>546</t>
  </si>
  <si>
    <t>TL Basecourse S Rural Waka Use 5</t>
  </si>
  <si>
    <t>547</t>
  </si>
  <si>
    <t>TL Basecourse S Rural Wana Use 5</t>
  </si>
  <si>
    <t>548</t>
  </si>
  <si>
    <t>549</t>
  </si>
  <si>
    <t>TL Basecourse S Urban Waka Use 2</t>
  </si>
  <si>
    <t>550</t>
  </si>
  <si>
    <t>TL Basecourse S Urban Wana Use 2</t>
  </si>
  <si>
    <t>551</t>
  </si>
  <si>
    <t>552</t>
  </si>
  <si>
    <t>TL Basecourse S Urban Waka Use 3</t>
  </si>
  <si>
    <t>553</t>
  </si>
  <si>
    <t>TL Basecourse S Urban Wana Use 3</t>
  </si>
  <si>
    <t>554</t>
  </si>
  <si>
    <t>555</t>
  </si>
  <si>
    <t>TL Basecourse S Urban Waka Use 4</t>
  </si>
  <si>
    <t>556</t>
  </si>
  <si>
    <t>TL Basecourse S Urban Wana Use 4</t>
  </si>
  <si>
    <t>557</t>
  </si>
  <si>
    <t>558</t>
  </si>
  <si>
    <t>TL Basecourse S Urban Waka Use 5</t>
  </si>
  <si>
    <t>559</t>
  </si>
  <si>
    <t>TL Basecourse S Urban Wana Use 5</t>
  </si>
  <si>
    <t>560</t>
  </si>
  <si>
    <t>561</t>
  </si>
  <si>
    <t>TL Subbase S Rural Use 2</t>
  </si>
  <si>
    <t>562</t>
  </si>
  <si>
    <t>563</t>
  </si>
  <si>
    <t>TL Subbase S Rural Use 3</t>
  </si>
  <si>
    <t>565</t>
  </si>
  <si>
    <t>TL Subbase S Rural Use 4</t>
  </si>
  <si>
    <t>566</t>
  </si>
  <si>
    <t>567</t>
  </si>
  <si>
    <t>TL Subbase S Rural Use 5</t>
  </si>
  <si>
    <t>568</t>
  </si>
  <si>
    <t>569</t>
  </si>
  <si>
    <t>TL Subbase S Urban Use 2</t>
  </si>
  <si>
    <t>570</t>
  </si>
  <si>
    <t>571</t>
  </si>
  <si>
    <t>TL Subbase S Urban Use 3</t>
  </si>
  <si>
    <t>572</t>
  </si>
  <si>
    <t>573</t>
  </si>
  <si>
    <t>TL Subbase S Urban Use 4</t>
  </si>
  <si>
    <t>574</t>
  </si>
  <si>
    <t>575</t>
  </si>
  <si>
    <t>TL Subbase S Urban Use 5</t>
  </si>
  <si>
    <t>262</t>
  </si>
  <si>
    <t>1CHIP - Reseal G4 Use 4</t>
  </si>
  <si>
    <t>263</t>
  </si>
  <si>
    <t>1CHIP - Reseal G4 Use 5</t>
  </si>
  <si>
    <t>599</t>
  </si>
  <si>
    <t>1CHIP - Reseal G4 Use 6</t>
  </si>
  <si>
    <t>264</t>
  </si>
  <si>
    <t>1CHIP - Reseal G5 Use 1</t>
  </si>
  <si>
    <t>265</t>
  </si>
  <si>
    <t>1CHIP - Reseal G5 Use 2</t>
  </si>
  <si>
    <t>266</t>
  </si>
  <si>
    <t>1CHIP - Reseal G5 Use 3</t>
  </si>
  <si>
    <t>498</t>
  </si>
  <si>
    <t>1CHIP - Reseal G5 Use 4</t>
  </si>
  <si>
    <t>1CHIP - Reseal G5 Use 5</t>
  </si>
  <si>
    <t>1CHIP - Reseal G5 Use 6</t>
  </si>
  <si>
    <t>749</t>
  </si>
  <si>
    <t>1CHIP - Reseal G6 Use 1</t>
  </si>
  <si>
    <t>1CHIP - Reseal G6 Use 2</t>
  </si>
  <si>
    <t>1CHIP - Reseal G6 Use 3</t>
  </si>
  <si>
    <t>1CHIP - Reseal G6 Use 4</t>
  </si>
  <si>
    <t>753</t>
  </si>
  <si>
    <t>1CHIP - Reseal G6 Use 5</t>
  </si>
  <si>
    <t>754</t>
  </si>
  <si>
    <t>1CHIP - Reseal G6 Use 6</t>
  </si>
  <si>
    <t>2CHIP - 1st Coat G2-4 Use 1</t>
  </si>
  <si>
    <t>2CHIP - 1st Coat G2-4 Use 2</t>
  </si>
  <si>
    <t>277</t>
  </si>
  <si>
    <t>2CHIP - 1st Coat G2-4 Use 3</t>
  </si>
  <si>
    <t>2CHIP - 1st Coat G2-4 Use 4</t>
  </si>
  <si>
    <t>603</t>
  </si>
  <si>
    <t>2CHIP - 1st Coat G2-4 Use 5</t>
  </si>
  <si>
    <t>2CHIP - 1st Coat G2-4 Use 6</t>
  </si>
  <si>
    <t>2CHIP - 1st Coat G3-5 Use 1</t>
  </si>
  <si>
    <t>2CHIP - 1st Coat G3-5 Use 2</t>
  </si>
  <si>
    <t>2CHIP - 1st Coat G3-5 Use 3</t>
  </si>
  <si>
    <t>2CHIP - 1st Coat G3-5 Use 4</t>
  </si>
  <si>
    <t>2CHIP - 1st Coat G3-5 Use 5</t>
  </si>
  <si>
    <t>606</t>
  </si>
  <si>
    <t>2CHIP - 1st Coat G3-5 Use 6</t>
  </si>
  <si>
    <t>2CHIP - 1st Coat G4-6 Use 1</t>
  </si>
  <si>
    <t>2CHIP - 1st Coat G4-6 Use 2</t>
  </si>
  <si>
    <t>2CHIP - 1st Coat G4-6 Use 3</t>
  </si>
  <si>
    <t>2CHIP - 1st Coat G4-6 Use 4</t>
  </si>
  <si>
    <t>2CHIP - 1st Coat G4-6 Use 5</t>
  </si>
  <si>
    <t>2CHIP - 1st Coat G4-6 Use 6</t>
  </si>
  <si>
    <t>2CHIP - 2nd Coat G2-4 Use 1</t>
  </si>
  <si>
    <t>2CHIP - 2nd Coat G2-4 Use 2</t>
  </si>
  <si>
    <t>2CHIP - 2nd Coat G2-4 Use 3</t>
  </si>
  <si>
    <t>2CHIP - 2nd Coat G2-4 Use 4</t>
  </si>
  <si>
    <t>2CHIP - 2nd Coat G2-4 Use 5</t>
  </si>
  <si>
    <t>2CHIP - 2nd Coat G2-4 Use 6</t>
  </si>
  <si>
    <t>2CHIP - 2nd Coat G3-5 Use 1</t>
  </si>
  <si>
    <t>2CHIP - 2nd Coat G3-5 Use 2</t>
  </si>
  <si>
    <t>2CHIP - 2nd Coat G3-5 Use 3</t>
  </si>
  <si>
    <t>2CHIP - 2nd Coat G3-5 Use 4</t>
  </si>
  <si>
    <t>2CHIP - 2nd Coat G3-5 Use 5</t>
  </si>
  <si>
    <t>2CHIP - 2nd Coat G3-5 Use 6</t>
  </si>
  <si>
    <t>619</t>
  </si>
  <si>
    <t>2CHIP - 2nd Coat G4-6 Use 1</t>
  </si>
  <si>
    <t>2CHIP - 2nd Coat G4-6 Use 2</t>
  </si>
  <si>
    <t>2CHIP - 2nd Coat G4-6 Use 3</t>
  </si>
  <si>
    <t>2CHIP - 2nd Coat G4-6 Use 4</t>
  </si>
  <si>
    <t>2CHIP - 2nd Coat G4-6 Use 5</t>
  </si>
  <si>
    <t>2CHIP - 2nd Coat G4-6 Use 6</t>
  </si>
  <si>
    <t>2CHIP - Reseal G2-4 Use 1</t>
  </si>
  <si>
    <t>2CHIP - Reseal G2-4 Use 2</t>
  </si>
  <si>
    <t>2CHIP - Reseal G2-4 Use 3</t>
  </si>
  <si>
    <t>2CHIP - Reseal G2-4 Use 4</t>
  </si>
  <si>
    <t>2CHIP - Reseal G2-4 Use 5</t>
  </si>
  <si>
    <t>2CHIP - Reseal G2-4 Use 6</t>
  </si>
  <si>
    <t>2CHIP - Reseal G3-5 Use 1</t>
  </si>
  <si>
    <t>2CHIP - Reseal G3-5 Use 2</t>
  </si>
  <si>
    <t>2CHIP - Reseal G3-5 Use 3</t>
  </si>
  <si>
    <t>2CHIP - Reseal G3-5 Use 4</t>
  </si>
  <si>
    <t>2CHIP - Reseal G3-5 Use 5</t>
  </si>
  <si>
    <t>2CHIP - Reseal G3-5 Use 6</t>
  </si>
  <si>
    <t>2CHIP - Reseal G4-6 Use 1</t>
  </si>
  <si>
    <t>2CHIP - Reseal G4-6 Use 2</t>
  </si>
  <si>
    <t>2CHIP - Reseal G4-6 Use 3</t>
  </si>
  <si>
    <t>2CHIP - Reseal G4-6 Use 4</t>
  </si>
  <si>
    <t>2CHIP - Reseal G4-6 Use 5</t>
  </si>
  <si>
    <t>2CHIP - Reseal G4-6 Use 6</t>
  </si>
  <si>
    <t>AC - Use 1</t>
  </si>
  <si>
    <t>AC - Use 2</t>
  </si>
  <si>
    <t>AC - Use 3</t>
  </si>
  <si>
    <t>AC - Use 4</t>
  </si>
  <si>
    <t>AC - Use 5</t>
  </si>
  <si>
    <t>AC - Use 6</t>
  </si>
  <si>
    <t>AC - Use 7</t>
  </si>
  <si>
    <t>CAPE - G3 Use 1</t>
  </si>
  <si>
    <t>CAPE - G3 Use 2</t>
  </si>
  <si>
    <t>CAPE - G3 Use 3</t>
  </si>
  <si>
    <t>CAPE - G3 Use 4</t>
  </si>
  <si>
    <t>CAPE - G3 Use 5</t>
  </si>
  <si>
    <t>CAPE - G3 Use 6</t>
  </si>
  <si>
    <t>CAPE - G4 Use 1</t>
  </si>
  <si>
    <t>CAPE - G4 Use 2</t>
  </si>
  <si>
    <t>CAPE - G4 Use 3</t>
  </si>
  <si>
    <t>CAPE - G4 Use 4</t>
  </si>
  <si>
    <t>CAPE - G4 Use 5</t>
  </si>
  <si>
    <t>CAPE - G4 Use 6</t>
  </si>
  <si>
    <t>CAPE - G5 Use 1</t>
  </si>
  <si>
    <t>CAPE - G5 Use 2</t>
  </si>
  <si>
    <t>CAPE - G5 Use 3</t>
  </si>
  <si>
    <t>CAPE - G5 Use 4</t>
  </si>
  <si>
    <t>CAPE - G5 Use 5</t>
  </si>
  <si>
    <t>CAPE - G5 Use 6</t>
  </si>
  <si>
    <t>698</t>
  </si>
  <si>
    <t>CAPE - G6 Use 1</t>
  </si>
  <si>
    <t>699</t>
  </si>
  <si>
    <t>CAPE - G6 Use 2</t>
  </si>
  <si>
    <t>CAPE - G6 Use 3</t>
  </si>
  <si>
    <t>701</t>
  </si>
  <si>
    <t>CAPE - G6 Use 4</t>
  </si>
  <si>
    <t>702</t>
  </si>
  <si>
    <t>CAPE - G6 Use 5</t>
  </si>
  <si>
    <t>CAPE - G6 Use 6</t>
  </si>
  <si>
    <t>CONC - Use 1</t>
  </si>
  <si>
    <t>663</t>
  </si>
  <si>
    <t>CONC - Use 2</t>
  </si>
  <si>
    <t>CONC - Use 3</t>
  </si>
  <si>
    <t>CONC - Use 4</t>
  </si>
  <si>
    <t>CONC - Use 5</t>
  </si>
  <si>
    <t>CONC - Use 6</t>
  </si>
  <si>
    <t>IC BLOCKS - Use 1</t>
  </si>
  <si>
    <t>IC BLOCKS - Use 2</t>
  </si>
  <si>
    <t>IC BLOCKS - Use 3</t>
  </si>
  <si>
    <t>IC BLOCKS - Use 4</t>
  </si>
  <si>
    <t>IC BLOCKS - Use 5</t>
  </si>
  <si>
    <t>IC BLOCKS - Use 6</t>
  </si>
  <si>
    <t>482</t>
  </si>
  <si>
    <t>LOCK - G6 Use 1</t>
  </si>
  <si>
    <t>LOCK - G6 Use 2</t>
  </si>
  <si>
    <t>LOCK - G6 Use 3</t>
  </si>
  <si>
    <t>LOCK - G6 Use 4</t>
  </si>
  <si>
    <t>LOCK - G6 Use 5</t>
  </si>
  <si>
    <t>677</t>
  </si>
  <si>
    <t>LOCK - G6 Use 6</t>
  </si>
  <si>
    <t>678</t>
  </si>
  <si>
    <t>RACK - G4-6 Use 1</t>
  </si>
  <si>
    <t>679</t>
  </si>
  <si>
    <t>RACK - G4-6 Use 2</t>
  </si>
  <si>
    <t>680</t>
  </si>
  <si>
    <t>RACK - G4-6 Use 3</t>
  </si>
  <si>
    <t>681</t>
  </si>
  <si>
    <t>RACK - G4-6 Use 4</t>
  </si>
  <si>
    <t>682</t>
  </si>
  <si>
    <t>RACK - G4-6 Use 5</t>
  </si>
  <si>
    <t>683</t>
  </si>
  <si>
    <t>RACK - G4-6 Use 6</t>
  </si>
  <si>
    <t>SLRY - Use 1</t>
  </si>
  <si>
    <t>705</t>
  </si>
  <si>
    <t>TL Basecourse S Rural Waka Use 6</t>
  </si>
  <si>
    <t>706</t>
  </si>
  <si>
    <t>TL Basecourse S Rural Wana Use 6</t>
  </si>
  <si>
    <t>TL Basecourse S Urban Waka Use 6</t>
  </si>
  <si>
    <t>TL Basecourse S Urban Wana Use 6</t>
  </si>
  <si>
    <t>710</t>
  </si>
  <si>
    <t>711</t>
  </si>
  <si>
    <t>TL Subbase S Rural Use 6</t>
  </si>
  <si>
    <t>713</t>
  </si>
  <si>
    <t>712</t>
  </si>
  <si>
    <t>TL Subbase S Urban Use 6</t>
  </si>
  <si>
    <t>714</t>
  </si>
  <si>
    <t>Bridge  4 - THE PETER MUIR BRIDGE</t>
  </si>
  <si>
    <t>715</t>
  </si>
  <si>
    <t>Bridge  7 - HAWEA RIVER</t>
  </si>
  <si>
    <t>716</t>
  </si>
  <si>
    <t>Bridge 19 - DIAMOND CREEK</t>
  </si>
  <si>
    <t>717</t>
  </si>
  <si>
    <t>Bridge 20 - REES RIVER</t>
  </si>
  <si>
    <t>718</t>
  </si>
  <si>
    <t>Bridge 25 - INVINCIBLE</t>
  </si>
  <si>
    <t>720</t>
  </si>
  <si>
    <t>Bridge 33 - EDITH CAVELL BRIDGE</t>
  </si>
  <si>
    <t>721</t>
  </si>
  <si>
    <t>Bridge 36 - SKIPPERS</t>
  </si>
  <si>
    <t>722</t>
  </si>
  <si>
    <t>Bridge 49 - CARDRONA</t>
  </si>
  <si>
    <t>723</t>
  </si>
  <si>
    <t>Bridge 53 - MOTUTAPU RIVER</t>
  </si>
  <si>
    <t>724</t>
  </si>
  <si>
    <t>Bridge 54 - MATUKITUKI</t>
  </si>
  <si>
    <t>725</t>
  </si>
  <si>
    <t>Bridge 59 - DART RIVER</t>
  </si>
  <si>
    <t>727</t>
  </si>
  <si>
    <t>Bridge 67 - BRANCH BURN</t>
  </si>
  <si>
    <t>728</t>
  </si>
  <si>
    <t>Bridge 88 - 12 MILE BLUFFS</t>
  </si>
  <si>
    <t>729</t>
  </si>
  <si>
    <t>Small Conc B Conc D &lt;= 5.9m Wide</t>
  </si>
  <si>
    <t>733</t>
  </si>
  <si>
    <t>Small Conc B Conc D &gt; 5.9m Wide</t>
  </si>
  <si>
    <t>731</t>
  </si>
  <si>
    <t>Small Steel B Conc D &lt;= 5.9m Wide</t>
  </si>
  <si>
    <t>734</t>
  </si>
  <si>
    <t>Small Steel B Conc D &gt; 5.9m Wide</t>
  </si>
  <si>
    <t>732</t>
  </si>
  <si>
    <t>Small Steel B Timb D &lt;= 5.9m Wide</t>
  </si>
  <si>
    <t>735</t>
  </si>
  <si>
    <t>Small Steel B Timb D &gt; 5.9m Wide</t>
  </si>
  <si>
    <t>730</t>
  </si>
  <si>
    <t>Small Timb B Timb D &lt;= 5.9m Wide</t>
  </si>
  <si>
    <t>736</t>
  </si>
  <si>
    <t>Small Timb B Timb D &gt; 5.9m Wide</t>
  </si>
  <si>
    <t>SLRY - Use 2</t>
  </si>
  <si>
    <t>SLRY - Use 3</t>
  </si>
  <si>
    <t>274</t>
  </si>
  <si>
    <t>SLRY - Use 4</t>
  </si>
  <si>
    <t>275</t>
  </si>
  <si>
    <t>SLRY - Use 5</t>
  </si>
  <si>
    <t>SLRY - Use 6</t>
  </si>
  <si>
    <t>684</t>
  </si>
  <si>
    <t>TEXTURE - G5 Use 1</t>
  </si>
  <si>
    <t>685</t>
  </si>
  <si>
    <t>TEXTURE - G5 Use 2</t>
  </si>
  <si>
    <t>686</t>
  </si>
  <si>
    <t>TEXTURE - G5 Use 3</t>
  </si>
  <si>
    <t>687</t>
  </si>
  <si>
    <t>TEXTURE - G5 Use 4</t>
  </si>
  <si>
    <t>688</t>
  </si>
  <si>
    <t>TEXTURE - G5 Use 5</t>
  </si>
  <si>
    <t>689</t>
  </si>
  <si>
    <t>TEXTURE - G5 Use 6</t>
  </si>
  <si>
    <t>TL Surface Dummy</t>
  </si>
  <si>
    <t>690</t>
  </si>
  <si>
    <t>VFILL - G5 Use 1</t>
  </si>
  <si>
    <t>VFILL - G5 Use 2</t>
  </si>
  <si>
    <t>691</t>
  </si>
  <si>
    <t>VFILL - G5 Use 3</t>
  </si>
  <si>
    <t>692</t>
  </si>
  <si>
    <t>VFILL - G5 Use 4</t>
  </si>
  <si>
    <t>693</t>
  </si>
  <si>
    <t>VFILL - G5 Use 5</t>
  </si>
  <si>
    <t>694</t>
  </si>
  <si>
    <t>VFILL - G5 Use 6</t>
  </si>
  <si>
    <t>Drainage Subsoil Drain</t>
  </si>
  <si>
    <t>756</t>
  </si>
  <si>
    <t>Headwall (Concrete)</t>
  </si>
  <si>
    <t>757</t>
  </si>
  <si>
    <t>Headwall (Stone)</t>
  </si>
  <si>
    <t>758</t>
  </si>
  <si>
    <t>MS Mirror</t>
  </si>
  <si>
    <t>759</t>
  </si>
  <si>
    <t>MS Ford</t>
  </si>
  <si>
    <t>760</t>
  </si>
  <si>
    <t>RW Length NULL</t>
  </si>
  <si>
    <t>761</t>
  </si>
  <si>
    <t>Sign Facilities</t>
  </si>
  <si>
    <t>762</t>
  </si>
  <si>
    <t>TL Basecourse S Rural Wana Use 7</t>
  </si>
  <si>
    <t>763</t>
  </si>
  <si>
    <t>TL Basecourse S Rural Waka Use 7</t>
  </si>
  <si>
    <t>764</t>
  </si>
  <si>
    <t>765</t>
  </si>
  <si>
    <t>766</t>
  </si>
  <si>
    <t>TL Basecourse S Urban Wana Use 7</t>
  </si>
  <si>
    <t>767</t>
  </si>
  <si>
    <t>TL Basecourse S Urban Waka Use 7</t>
  </si>
  <si>
    <t>768</t>
  </si>
  <si>
    <t>769</t>
  </si>
  <si>
    <t>TL Subbase S Urban Use 7</t>
  </si>
  <si>
    <t>TL Subbase S Rural Use 7</t>
  </si>
  <si>
    <t>Bus Shelters</t>
  </si>
  <si>
    <t>Bus Shelters Dummy</t>
  </si>
  <si>
    <t>774</t>
  </si>
  <si>
    <t>OTTA Seal</t>
  </si>
  <si>
    <t>775</t>
  </si>
  <si>
    <t>LED P-Cat</t>
  </si>
  <si>
    <t>776</t>
  </si>
  <si>
    <t>LED V-Cat</t>
  </si>
  <si>
    <t>777</t>
  </si>
  <si>
    <t>HPS Stock</t>
  </si>
  <si>
    <t>778</t>
  </si>
  <si>
    <t>Twin Culvert (Drain ID 511)</t>
  </si>
  <si>
    <t>779</t>
  </si>
  <si>
    <t>Side Drain</t>
  </si>
  <si>
    <t>780</t>
  </si>
  <si>
    <t>Footpath Timber</t>
  </si>
  <si>
    <t>781</t>
  </si>
  <si>
    <t>Footpath Tactile Paver</t>
  </si>
  <si>
    <t>782</t>
  </si>
  <si>
    <t>MS Underground Entrance</t>
  </si>
  <si>
    <t>783</t>
  </si>
  <si>
    <t>Scruffy Dome manhole</t>
  </si>
  <si>
    <t>L</t>
  </si>
  <si>
    <t>Left</t>
  </si>
  <si>
    <t>R</t>
  </si>
  <si>
    <t>Right</t>
  </si>
  <si>
    <t>C</t>
  </si>
  <si>
    <t>Centre</t>
  </si>
  <si>
    <t>B</t>
  </si>
  <si>
    <t>Both</t>
  </si>
  <si>
    <t>Boundary</t>
  </si>
  <si>
    <t>Kerb</t>
  </si>
  <si>
    <t>Lane</t>
  </si>
  <si>
    <t>Middle</t>
  </si>
  <si>
    <t>Whole Width</t>
  </si>
  <si>
    <t>Enamel Aluminum Paint</t>
  </si>
  <si>
    <t>Epoxy Paint System</t>
  </si>
  <si>
    <t>Rhino Coating</t>
  </si>
  <si>
    <t>Galvanised and Epoxy</t>
  </si>
  <si>
    <t>Not Coated</t>
  </si>
  <si>
    <t>Painted</t>
  </si>
  <si>
    <t>Powder Coated</t>
  </si>
  <si>
    <t>Mural</t>
  </si>
  <si>
    <t>ADD</t>
  </si>
  <si>
    <t>Additional to give Total</t>
  </si>
  <si>
    <t>COM</t>
  </si>
  <si>
    <t>Common Section</t>
  </si>
  <si>
    <t>CUL</t>
  </si>
  <si>
    <t>Cul-de-sac</t>
  </si>
  <si>
    <t>DUMMY</t>
  </si>
  <si>
    <t>Dummy of No Length</t>
  </si>
  <si>
    <t>AWAY</t>
  </si>
  <si>
    <t>Ends away from the road</t>
  </si>
  <si>
    <t>BYOND</t>
  </si>
  <si>
    <t>Ends beyond Road End</t>
  </si>
  <si>
    <t>NONE</t>
  </si>
  <si>
    <t>No adjustments made</t>
  </si>
  <si>
    <t>RAB</t>
  </si>
  <si>
    <t>Roundabout</t>
  </si>
  <si>
    <t>ISECT</t>
  </si>
  <si>
    <t>Starts or Ends at an Intersection</t>
  </si>
  <si>
    <t>UKN</t>
  </si>
  <si>
    <t>Unknown</t>
  </si>
  <si>
    <t>WIDEN</t>
  </si>
  <si>
    <t>Widening</t>
  </si>
  <si>
    <t>Bridge Safety Rail</t>
  </si>
  <si>
    <t>Stairs Hand Rail</t>
  </si>
  <si>
    <t>Ramp Hand Rail</t>
  </si>
  <si>
    <t>Sight Rail</t>
  </si>
  <si>
    <t>U-Rail</t>
  </si>
  <si>
    <t>Pedestrian Crossing Rail</t>
  </si>
  <si>
    <t>Pedestrian Safety Rail</t>
  </si>
  <si>
    <t>At Public Transport Stop/Station</t>
  </si>
  <si>
    <t>At Weather Station</t>
  </si>
  <si>
    <t>Attached to a Building</t>
  </si>
  <si>
    <t>Attached to Bridge</t>
  </si>
  <si>
    <t>Attached to Device</t>
  </si>
  <si>
    <t>Attached to Gantry</t>
  </si>
  <si>
    <t>Attached to Mast</t>
  </si>
  <si>
    <t>Attached to Outreach</t>
  </si>
  <si>
    <t>Attached to Pole</t>
  </si>
  <si>
    <t>Attached to Post Support</t>
  </si>
  <si>
    <t>Ceiling over Traffic Area</t>
  </si>
  <si>
    <t>Hardstanding on Berm</t>
  </si>
  <si>
    <t>Hardstanding on Pathway</t>
  </si>
  <si>
    <t>In Berm</t>
  </si>
  <si>
    <t>In Chamber</t>
  </si>
  <si>
    <t>In Pavement</t>
  </si>
  <si>
    <t>In Slope</t>
  </si>
  <si>
    <t>Inside of Enclosure</t>
  </si>
  <si>
    <t>Not Applicable</t>
  </si>
  <si>
    <t>Throughout Tunnel</t>
  </si>
  <si>
    <t>Suspended over Traffic Area</t>
  </si>
  <si>
    <t>Attached to Bollard</t>
  </si>
  <si>
    <t>Attached to Handrail</t>
  </si>
  <si>
    <t>Attached to Barrier</t>
  </si>
  <si>
    <t>Attached to Tree</t>
  </si>
  <si>
    <t>In Ground</t>
  </si>
  <si>
    <t>In NZTA Ground Beam</t>
  </si>
  <si>
    <t>Attached to Retaining Wall</t>
  </si>
  <si>
    <t>UP</t>
  </si>
  <si>
    <t>Unpainted</t>
  </si>
  <si>
    <t>WH</t>
  </si>
  <si>
    <t>White</t>
  </si>
  <si>
    <t>Y</t>
  </si>
  <si>
    <t>Yellow</t>
  </si>
  <si>
    <t>BU</t>
  </si>
  <si>
    <t>Burgendy</t>
  </si>
  <si>
    <t>RD</t>
  </si>
  <si>
    <t>Reflectorised disks</t>
  </si>
  <si>
    <t>ud_additive_details</t>
  </si>
  <si>
    <t>ud_adhesion_agent_details</t>
  </si>
  <si>
    <t>ud_advertising_structure</t>
  </si>
  <si>
    <t>ud_ts_aspect</t>
  </si>
  <si>
    <t>ud_barrier</t>
  </si>
  <si>
    <t>ud_barrier_terminal</t>
  </si>
  <si>
    <t>ud_battery</t>
  </si>
  <si>
    <t>ud_biodiversity_buffer_area</t>
  </si>
  <si>
    <t>ud_bollard</t>
  </si>
  <si>
    <t>ud_bridges</t>
  </si>
  <si>
    <t>ud_cable</t>
  </si>
  <si>
    <t>ud_camera</t>
  </si>
  <si>
    <t>ud_cattle_stop</t>
  </si>
  <si>
    <t>ud_cell</t>
  </si>
  <si>
    <t>ud_chamber</t>
  </si>
  <si>
    <t>ud_channel</t>
  </si>
  <si>
    <t>ud_condition_asset</t>
  </si>
  <si>
    <t>ud_controller</t>
  </si>
  <si>
    <t>ud_convertor</t>
  </si>
  <si>
    <t>ud_crash_cushion</t>
  </si>
  <si>
    <t>ud_cultural_installation</t>
  </si>
  <si>
    <t>ud_culvert</t>
  </si>
  <si>
    <t>112</t>
  </si>
  <si>
    <t>ud_culvert_pipe</t>
  </si>
  <si>
    <t>ud_cycle_amenity</t>
  </si>
  <si>
    <t>ud_delineator</t>
  </si>
  <si>
    <t>ud_duct</t>
  </si>
  <si>
    <t>ud_electronic_sign</t>
  </si>
  <si>
    <t>ud_enclosure</t>
  </si>
  <si>
    <t>118</t>
  </si>
  <si>
    <t>ud_amds_fault_asset</t>
  </si>
  <si>
    <t>ud_gantry</t>
  </si>
  <si>
    <t>120</t>
  </si>
  <si>
    <t>ud_generator</t>
  </si>
  <si>
    <t>ud_ground_treatment</t>
  </si>
  <si>
    <t>ud_headwall</t>
  </si>
  <si>
    <t>ud_holding</t>
  </si>
  <si>
    <t>ud_invertor</t>
  </si>
  <si>
    <t>ud_kerb_crossing</t>
  </si>
  <si>
    <t>ud_luminaire</t>
  </si>
  <si>
    <t>ud_me_chamber</t>
  </si>
  <si>
    <t>ud_me_pipe</t>
  </si>
  <si>
    <t>ud_maintenance_work_asset</t>
  </si>
  <si>
    <t>ud_marking</t>
  </si>
  <si>
    <t>131</t>
  </si>
  <si>
    <t>ud_mast</t>
  </si>
  <si>
    <t>ud_meter</t>
  </si>
  <si>
    <t>ud_motorcyc_attach</t>
  </si>
  <si>
    <t>ud_amds_column_management</t>
  </si>
  <si>
    <t>135</t>
  </si>
  <si>
    <t>ud_outreach</t>
  </si>
  <si>
    <t>ud_panel_electrical</t>
  </si>
  <si>
    <t>ud_panel_mechanical</t>
  </si>
  <si>
    <t>ud_pathway</t>
  </si>
  <si>
    <t>ud_pavement_layer</t>
  </si>
  <si>
    <t>ud_pavement_structure</t>
  </si>
  <si>
    <t>ud_pipe</t>
  </si>
  <si>
    <t>ud_planting_structure</t>
  </si>
  <si>
    <t>ud_pole_structure</t>
  </si>
  <si>
    <t>ud_me_pump</t>
  </si>
  <si>
    <t>ud_radio_equipment</t>
  </si>
  <si>
    <t>ud_rail</t>
  </si>
  <si>
    <t>ud_retaining_wall</t>
  </si>
  <si>
    <t>ud_road_hump</t>
  </si>
  <si>
    <t>ud_treatment_length</t>
  </si>
  <si>
    <t>ud_roadside_biodiversity</t>
  </si>
  <si>
    <t>ud_rockfall_protection</t>
  </si>
  <si>
    <t>ud_router</t>
  </si>
  <si>
    <t>ud_rubbish_bin_system</t>
  </si>
  <si>
    <t>ud_sea_wall</t>
  </si>
  <si>
    <t>ud_seating</t>
  </si>
  <si>
    <t>ud_sensor</t>
  </si>
  <si>
    <t>ud_shelter</t>
  </si>
  <si>
    <t>ud_sign</t>
  </si>
  <si>
    <t>ud_speaker</t>
  </si>
  <si>
    <t>ud_ssp_feature_note</t>
  </si>
  <si>
    <t>ud_stopping_place</t>
  </si>
  <si>
    <t>ud_subgrade_layer</t>
  </si>
  <si>
    <t>ud_surface_layer</t>
  </si>
  <si>
    <t>ud_surface_structure</t>
  </si>
  <si>
    <t>ud_switch</t>
  </si>
  <si>
    <t>ud_switchboard</t>
  </si>
  <si>
    <t>ud_ts_target_board</t>
  </si>
  <si>
    <t>ud_telephone</t>
  </si>
  <si>
    <t>ud_traffic_island</t>
  </si>
  <si>
    <t>ud_traffic_signal</t>
  </si>
  <si>
    <t>ud_tray</t>
  </si>
  <si>
    <t>ud_tunnel</t>
  </si>
  <si>
    <t>ud_valve</t>
  </si>
  <si>
    <t>ud_wall</t>
  </si>
  <si>
    <t>ud_water_area</t>
  </si>
  <si>
    <t>ud_water_structure</t>
  </si>
  <si>
    <t>177</t>
  </si>
  <si>
    <t>ud_weigh_site</t>
  </si>
  <si>
    <t>ud_wheel_stop</t>
  </si>
  <si>
    <t>ud_wildlife_zone</t>
  </si>
  <si>
    <t>Fence</t>
  </si>
  <si>
    <t>Noise Wall</t>
  </si>
  <si>
    <t>Wall</t>
  </si>
  <si>
    <t>7 or 8 Wire</t>
  </si>
  <si>
    <t>9 or 10 Wire</t>
  </si>
  <si>
    <t>Bollard and Chain</t>
  </si>
  <si>
    <t>Close Boarded</t>
  </si>
  <si>
    <t>Decorative</t>
  </si>
  <si>
    <t>Live</t>
  </si>
  <si>
    <t>Metal Perimeter</t>
  </si>
  <si>
    <t>Paling Fence</t>
  </si>
  <si>
    <t>Panel Fence</t>
  </si>
  <si>
    <t>Pool</t>
  </si>
  <si>
    <t>Post and Rail</t>
  </si>
  <si>
    <t>Prefabricated (Netting)</t>
  </si>
  <si>
    <t>Security</t>
  </si>
  <si>
    <t>Shelter</t>
  </si>
  <si>
    <t>Steel Wire Mesh</t>
  </si>
  <si>
    <t>Wildlife</t>
  </si>
  <si>
    <t>I</t>
  </si>
  <si>
    <t>In service</t>
  </si>
  <si>
    <t>D</t>
  </si>
  <si>
    <t>Disposed of</t>
  </si>
  <si>
    <t>U</t>
  </si>
  <si>
    <t>Unavailable for use</t>
  </si>
  <si>
    <t>A</t>
  </si>
  <si>
    <t>Available for use</t>
  </si>
  <si>
    <t>Excellent</t>
  </si>
  <si>
    <t>Good</t>
  </si>
  <si>
    <t>Average</t>
  </si>
  <si>
    <t>Poor</t>
  </si>
  <si>
    <t>Very poor</t>
  </si>
  <si>
    <t>Very Low</t>
  </si>
  <si>
    <t>Low</t>
  </si>
  <si>
    <t>Medium</t>
  </si>
  <si>
    <t>High</t>
  </si>
  <si>
    <t>Extreme</t>
  </si>
  <si>
    <t>Rare</t>
  </si>
  <si>
    <t>Unlikely</t>
  </si>
  <si>
    <t>Possible</t>
  </si>
  <si>
    <t>Likely</t>
  </si>
  <si>
    <t>Almost Certain</t>
  </si>
  <si>
    <t>Insignificant</t>
  </si>
  <si>
    <t>Minor</t>
  </si>
  <si>
    <t>Moderate</t>
  </si>
  <si>
    <t>Major</t>
  </si>
  <si>
    <t>Reset to Zero</t>
  </si>
  <si>
    <t>N</t>
  </si>
  <si>
    <t>Not Reset</t>
  </si>
  <si>
    <t>Default</t>
  </si>
  <si>
    <t>User</t>
  </si>
  <si>
    <t>Curved</t>
  </si>
  <si>
    <t>S</t>
  </si>
  <si>
    <t>S Bend</t>
  </si>
  <si>
    <t>T</t>
  </si>
  <si>
    <t>Straight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</si>
</sst>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yyyy\-mm\-dd;@"/>
    <numFmt numFmtId="166" formatCode="0.0000"/>
  </numFmts>
  <fonts count="8">
    <font>
      <sz val="11"/>
      <color theme="1"/>
      <name val="Calibri"/>
      <family val="2"/>
      <scheme val="minor"/>
    </font>
    <font>
      <b/>
      <sz val="11"/>
      <name val="Calibri"/>
    </font>
    <font>
      <b/>
      <sz val="11"/>
      <color theme="1"/>
      <name val="Calibri"/>
      <family val="2"/>
      <scheme val="minor"/>
    </font>
    <font>
      <sz val="11"/>
      <color theme="0"/>
      <name val="Calibri"/>
      <family val="2"/>
      <scheme val="minor"/>
    </font>
    <font>
      <b/>
      <sz val="11"/>
      <name val="Calibri"/>
      <family val="2"/>
    </font>
    <font>
      <sz val="6"/>
      <color theme="1"/>
      <name val="Calibri"/>
      <family val="2"/>
      <scheme val="minor"/>
    </font>
    <font>
      <sz val="9"/>
      <color indexed="81"/>
      <name val="Tahoma"/>
      <family val="2"/>
    </font>
    <font>
      <b/>
      <sz val="11"/>
      <color theme="0"/>
      <name val="Calibri"/>
      <family val="2"/>
    </font>
  </fonts>
  <fills count="6">
    <fill>
      <patternFill patternType="none"/>
    </fill>
    <fill>
      <patternFill patternType="gray125"/>
    </fill>
    <fill>
      <patternFill patternType="solid">
        <fgColor theme="9"/>
        <bgColor indexed="64"/>
      </patternFill>
    </fill>
    <fill>
      <patternFill patternType="solid">
        <fgColor theme="3" tint="0.79995117038483843"/>
        <bgColor indexed="64"/>
      </patternFill>
    </fill>
    <fill>
      <patternFill patternType="solid">
        <fgColor theme="0" tint="-0.14996795556505021"/>
        <bgColor indexed="64"/>
      </patternFill>
    </fill>
    <fill>
      <patternFill patternType="solid">
        <fgColor theme="0" tint="-0.34998626667073579"/>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23">
    <xf numFmtId="0" fontId="0" fillId="0" borderId="0" xfId="0"/>
    <xf numFmtId="0" fontId="4" fillId="0" borderId="3" xfId="0" applyFont="1" applyBorder="1" applyAlignment="1">
      <alignment horizontal="center" vertical="top"/>
    </xf>
    <xf numFmtId="0" fontId="0" fillId="0" borderId="0" xfId="0" applyAlignment="1" applyProtection="1">
      <alignment horizontal="center" vertical="top" wrapText="1"/>
      <protection locked="0"/>
    </xf>
    <xf numFmtId="0" fontId="0" fillId="0" borderId="0" xfId="0" applyProtection="1">
      <protection locked="0"/>
    </xf>
    <xf numFmtId="1" fontId="0" fillId="0" borderId="0" xfId="0" applyNumberFormat="1" applyProtection="1">
      <protection locked="0"/>
    </xf>
    <xf numFmtId="166" fontId="0" fillId="0" borderId="0" xfId="0" applyNumberFormat="1" applyProtection="1">
      <protection locked="0"/>
    </xf>
    <xf numFmtId="164" fontId="0" fillId="0" borderId="0" xfId="0" applyNumberFormat="1" applyProtection="1">
      <protection locked="0"/>
    </xf>
    <xf numFmtId="165" fontId="0" fillId="0" borderId="0" xfId="0" applyNumberFormat="1" applyProtection="1">
      <protection locked="0"/>
    </xf>
    <xf numFmtId="2" fontId="0" fillId="0" borderId="0" xfId="0" applyNumberFormat="1" applyProtection="1">
      <protection locked="0"/>
    </xf>
    <xf numFmtId="49" fontId="0" fillId="0" borderId="0" xfId="0" applyNumberFormat="1" applyProtection="1">
      <protection locked="0"/>
    </xf>
    <xf numFmtId="0" fontId="3" fillId="5" borderId="0" xfId="0" applyFont="1" applyFill="1" applyBorder="1" applyAlignment="1" applyProtection="1">
      <alignment horizontal="center"/>
    </xf>
    <xf numFmtId="0" fontId="1" fillId="3" borderId="2" xfId="0" applyFont="1" applyFill="1" applyBorder="1" applyAlignment="1" applyProtection="1">
      <alignment horizontal="center" vertical="top"/>
    </xf>
    <xf numFmtId="0" fontId="1" fillId="3" borderId="1" xfId="0" applyFont="1" applyFill="1" applyBorder="1" applyAlignment="1" applyProtection="1">
      <alignment horizontal="center" vertical="top"/>
    </xf>
    <xf numFmtId="0" fontId="0" fillId="0" borderId="0" xfId="0" applyAlignment="1" applyProtection="1">
      <alignment horizontal="center"/>
    </xf>
    <xf numFmtId="0" fontId="7" fillId="5" borderId="0" xfId="0" applyFont="1" applyFill="1" applyBorder="1" applyAlignment="1" applyProtection="1">
      <alignment horizontal="center" vertical="top"/>
    </xf>
    <xf numFmtId="0" fontId="0" fillId="4" borderId="0" xfId="0" applyFill="1" applyAlignment="1" applyProtection="1">
      <alignment horizontal="center"/>
    </xf>
    <xf numFmtId="0" fontId="7" fillId="5" borderId="0" xfId="0" applyFont="1" applyFill="1" applyBorder="1" applyAlignment="1" applyProtection="1">
      <alignment horizontal="center" vertical="top" wrapText="1"/>
    </xf>
    <xf numFmtId="0" fontId="5" fillId="2" borderId="0" xfId="0" applyFont="1" applyFill="1" applyAlignment="1" applyProtection="1">
      <alignment horizontal="center" vertical="top" wrapText="1"/>
    </xf>
    <xf numFmtId="0" fontId="0" fillId="0" borderId="0" xfId="0" applyAlignment="1" applyProtection="1">
      <alignment horizontal="center" vertical="top" wrapText="1"/>
    </xf>
    <xf numFmtId="0" fontId="2" fillId="3" borderId="0" xfId="0" applyFont="1" applyFill="1" applyAlignment="1" applyProtection="1">
      <alignment horizontal="center"/>
    </xf>
    <xf numFmtId="0" fontId="0" fillId="0" borderId="0" xfId="0" applyAlignment="1" applyProtection="1">
      <alignment horizontal="center"/>
      <protection hidden="1"/>
    </xf>
    <xf numFmtId="0" fontId="0" fillId="0" borderId="0" xfId="0" applyAlignment="1" applyProtection="1">
      <alignment horizontal="center" vertical="top" wrapText="1"/>
      <protection hidden="1"/>
    </xf>
    <xf numFmtId="0" fontId="0" fillId="0" borderId="0" xfId="0" applyProtection="1">
      <protection hidden="1"/>
    </xf>
  </cellXfs>
  <cellStyles count="1">
    <cellStyle name="Normal" xfId="0" builtinId="0"/>
  </cellStyles>
  <dxfs count="257">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D8E4BC"/>
        </patternFill>
      </fill>
    </dxf>
    <dxf>
      <font>
        <color rgb="FF9C0006"/>
      </font>
      <fill>
        <patternFill>
          <fgColor indexed="64"/>
          <bgColor rgb="FFFFC7CE"/>
        </patternFill>
      </fill>
    </dxf>
    <dxf>
      <fill>
        <patternFill>
          <fgColor indexed="64"/>
          <bgColor rgb="FFFF0000"/>
        </patternFill>
      </fill>
    </dxf>
    <dxf>
      <font>
        <color rgb="FF9C0006"/>
      </font>
      <fill>
        <patternFill>
          <fgColor indexed="64"/>
          <bgColor rgb="FFFFC7CE"/>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D8E4BC"/>
        </patternFill>
      </fill>
    </dxf>
    <dxf>
      <font>
        <color rgb="FF9C0006"/>
      </font>
      <fill>
        <patternFill>
          <fgColor indexed="64"/>
          <bgColor rgb="FFFFC7CE"/>
        </patternFill>
      </fill>
    </dxf>
    <dxf>
      <fill>
        <patternFill>
          <fgColor indexed="64"/>
          <bgColor rgb="FFFF0000"/>
        </patternFill>
      </fill>
    </dxf>
    <dxf>
      <font>
        <color rgb="FF9C0006"/>
      </font>
      <fill>
        <patternFill>
          <fgColor indexed="64"/>
          <bgColor rgb="FFFFC7CE"/>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D8E4BC"/>
        </patternFill>
      </fill>
    </dxf>
    <dxf>
      <font>
        <color rgb="FF9C0006"/>
      </font>
      <fill>
        <patternFill>
          <fgColor indexed="64"/>
          <bgColor rgb="FFFFC7CE"/>
        </patternFill>
      </fill>
    </dxf>
    <dxf>
      <fill>
        <patternFill>
          <fgColor indexed="64"/>
          <bgColor rgb="FFFF0000"/>
        </patternFill>
      </fill>
    </dxf>
    <dxf>
      <font>
        <color rgb="FF9C0006"/>
      </font>
      <fill>
        <patternFill>
          <fgColor indexed="64"/>
          <bgColor rgb="FFFFC7CE"/>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D8E4BC"/>
        </patternFill>
      </fill>
    </dxf>
    <dxf>
      <font>
        <color rgb="FF9C0006"/>
      </font>
      <fill>
        <patternFill>
          <fgColor indexed="64"/>
          <bgColor rgb="FFFFC7CE"/>
        </patternFill>
      </fill>
    </dxf>
    <dxf>
      <fill>
        <patternFill>
          <fgColor indexed="64"/>
          <bgColor rgb="FFFF0000"/>
        </patternFill>
      </fill>
    </dxf>
    <dxf>
      <font>
        <color rgb="FF9C0006"/>
      </font>
      <fill>
        <patternFill>
          <fgColor indexed="64"/>
          <bgColor rgb="FFFFC7CE"/>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D8E4BC"/>
        </patternFill>
      </fill>
    </dxf>
    <dxf>
      <font>
        <color rgb="FF9C0006"/>
      </font>
      <fill>
        <patternFill>
          <fgColor indexed="64"/>
          <bgColor rgb="FFFFC7CE"/>
        </patternFill>
      </fill>
    </dxf>
    <dxf>
      <fill>
        <patternFill>
          <fgColor indexed="64"/>
          <bgColor rgb="FFFF0000"/>
        </patternFill>
      </fill>
    </dxf>
    <dxf>
      <font>
        <color rgb="FF9C0006"/>
      </font>
      <fill>
        <patternFill>
          <fgColor indexed="64"/>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customXml" Target="../customXml/item1.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theme" Target="theme/theme1.xml"/><Relationship Id="rId85"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styles" Target="styles.xml"/><Relationship Id="rId86"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61" Type="http://schemas.openxmlformats.org/officeDocument/2006/relationships/worksheet" Target="worksheets/sheet61.xml"/><Relationship Id="rId8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AE6083-0160-4DF0-9FE3-D7F33FF9A16D}" name="post_condition" displayName="post_condition" ref="A1:E7" totalsRowShown="0" headerRowDxfId="219" headerRowBorderDxfId="220" tableBorderDxfId="221">
  <autoFilter ref="A1:E7" xr:uid="{86AE6083-0160-4DF0-9FE3-D7F33FF9A16D}"/>
  <sortState xmlns:xlrd2="http://schemas.microsoft.com/office/spreadsheetml/2017/richdata2" ref="A2:E7">
    <sortCondition ref="D2:D7"/>
    <sortCondition ref="B2:B7"/>
  </sortState>
  <tableColumns count="5">
    <tableColumn id="1" xr3:uid="{E9CDAA63-1747-4ED6-B93F-71D02068287D}" name="lookupKey"/>
    <tableColumn id="2" xr3:uid="{83BFDC05-C130-47D0-B731-CD977075783B}" name="lookupValue"/>
    <tableColumn id="3" xr3:uid="{EB0E44E8-128D-4D95-9690-CB27D4D102DE}" name="parentKey"/>
    <tableColumn id="4" xr3:uid="{DAE3AC90-208F-4FF5-A3A6-F5EB86635410}" name="parentDescription"/>
    <tableColumn id="5" xr3:uid="{92346337-428F-4EB1-B2EE-6166A6A5B856}" name="isActive"/>
  </tableColumns>
  <tableStyleInfo name="TableStyleMedium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F79018E-64E8-4834-BE4B-5D65EF84F9E5}" name="target_board_material" displayName="target_board_material" ref="A1:E3" totalsRowShown="0" headerRowDxfId="192" headerRowBorderDxfId="193" tableBorderDxfId="194">
  <autoFilter ref="A1:E3" xr:uid="{9F79018E-64E8-4834-BE4B-5D65EF84F9E5}"/>
  <sortState xmlns:xlrd2="http://schemas.microsoft.com/office/spreadsheetml/2017/richdata2" ref="A2:E3">
    <sortCondition ref="D2:D3"/>
    <sortCondition ref="B2:B3"/>
  </sortState>
  <tableColumns count="5">
    <tableColumn id="1" xr3:uid="{F1B69753-10DA-4902-A4EA-DB550FFEE383}" name="lookupKey"/>
    <tableColumn id="2" xr3:uid="{17393492-37B2-47AB-8B59-E076CF324FE2}" name="lookupValue"/>
    <tableColumn id="3" xr3:uid="{8231B07F-C9CC-4A79-9661-D15B3B9E3896}" name="parentKey"/>
    <tableColumn id="4" xr3:uid="{B00832CF-AF90-4960-9E09-55282DAAB450}" name="parentDescription"/>
    <tableColumn id="5" xr3:uid="{ACF885C6-4E95-4606-A26F-56DA44BB879E}" name="isActive"/>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E323D8F-A45B-4594-8F09-FBD557DD10D7}" name="road_hump_material" displayName="road_hump_material" ref="A1:E5" totalsRowShown="0" headerRowDxfId="189" headerRowBorderDxfId="190" tableBorderDxfId="191">
  <autoFilter ref="A1:E5" xr:uid="{8E323D8F-A45B-4594-8F09-FBD557DD10D7}"/>
  <sortState xmlns:xlrd2="http://schemas.microsoft.com/office/spreadsheetml/2017/richdata2" ref="A2:E5">
    <sortCondition ref="D2:D5"/>
    <sortCondition ref="B2:B5"/>
  </sortState>
  <tableColumns count="5">
    <tableColumn id="1" xr3:uid="{F160BF57-8DDC-4201-BE27-BE24461B857E}" name="lookupKey"/>
    <tableColumn id="2" xr3:uid="{0F06DF92-2819-4054-8D3E-8A340396F9FE}" name="lookupValue"/>
    <tableColumn id="3" xr3:uid="{B9653777-2946-4B1D-8C87-AFE6D74AF010}" name="parentKey"/>
    <tableColumn id="4" xr3:uid="{BD07CAAA-8521-4FBD-BED6-DDAE63A359CB}" name="parentDescription"/>
    <tableColumn id="5" xr3:uid="{BD0258A9-C9EB-4ED2-BC01-2EE19F2A1BE0}" name="isActive"/>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98ACD4EE-E031-423E-BD75-C4EA2037EE8E}" name="pole_material" displayName="pole_material" ref="A1:E8" totalsRowShown="0" headerRowDxfId="186" headerRowBorderDxfId="187" tableBorderDxfId="188">
  <autoFilter ref="A1:E8" xr:uid="{98ACD4EE-E031-423E-BD75-C4EA2037EE8E}"/>
  <sortState xmlns:xlrd2="http://schemas.microsoft.com/office/spreadsheetml/2017/richdata2" ref="A2:E8">
    <sortCondition ref="D2:D8"/>
    <sortCondition ref="B2:B8"/>
  </sortState>
  <tableColumns count="5">
    <tableColumn id="1" xr3:uid="{50E8D828-8515-428D-AF83-B699EEBE2B88}" name="lookupKey"/>
    <tableColumn id="2" xr3:uid="{CE23B3FC-0189-4CAA-A803-56ADD225A80B}" name="lookupValue"/>
    <tableColumn id="3" xr3:uid="{7048DEF9-814B-4BD6-9690-34A6415B7F58}" name="parentKey"/>
    <tableColumn id="4" xr3:uid="{6BAA274C-4ECA-474B-A687-E64A67314A03}" name="parentDescription"/>
    <tableColumn id="5" xr3:uid="{91CA9AD1-1F95-4147-B774-C07E26BA603D}" name="isActive"/>
  </tableColumns>
  <tableStyleInfo name="TableStyleMedium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1F150B7-3BB8-4D04-AB90-84286602C7FD}" name="mast_material" displayName="mast_material" ref="A1:E3" totalsRowShown="0" headerRowDxfId="183" headerRowBorderDxfId="184" tableBorderDxfId="185">
  <autoFilter ref="A1:E3" xr:uid="{11F150B7-3BB8-4D04-AB90-84286602C7FD}"/>
  <sortState xmlns:xlrd2="http://schemas.microsoft.com/office/spreadsheetml/2017/richdata2" ref="A2:E3">
    <sortCondition ref="D2:D3"/>
    <sortCondition ref="B2:B3"/>
  </sortState>
  <tableColumns count="5">
    <tableColumn id="1" xr3:uid="{9FBE80E3-14D3-4867-ACF0-10E54BC87600}" name="lookupKey"/>
    <tableColumn id="2" xr3:uid="{8977AE5E-3FBC-4916-ADE1-4423D68AA645}" name="lookupValue"/>
    <tableColumn id="3" xr3:uid="{BE3BCFE0-0354-4B4C-9A2E-FBC3A40EA92E}" name="parentKey"/>
    <tableColumn id="4" xr3:uid="{3A9527D9-A50B-4812-B198-CE0D2B586769}" name="parentDescription"/>
    <tableColumn id="5" xr3:uid="{F2C14286-D2CF-4D7B-8531-A44A6637EE8C}" name="isActive"/>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441E68A-E509-4DB5-B5C2-87347F541FAF}" name="gantry_material" displayName="gantry_material" ref="A1:E3" totalsRowShown="0" headerRowDxfId="180" headerRowBorderDxfId="181" tableBorderDxfId="182">
  <autoFilter ref="A1:E3" xr:uid="{F441E68A-E509-4DB5-B5C2-87347F541FAF}"/>
  <sortState xmlns:xlrd2="http://schemas.microsoft.com/office/spreadsheetml/2017/richdata2" ref="A2:E3">
    <sortCondition ref="D2:D3"/>
    <sortCondition ref="B2:B3"/>
  </sortState>
  <tableColumns count="5">
    <tableColumn id="1" xr3:uid="{D619F978-C999-4294-85C2-CB685C3AE82F}" name="lookupKey"/>
    <tableColumn id="2" xr3:uid="{0F0FAB9F-3DA5-40FD-94D3-1A6E623A3F65}" name="lookupValue"/>
    <tableColumn id="3" xr3:uid="{1721E90F-0E54-46C3-AFE2-028DE090E69E}" name="parentKey"/>
    <tableColumn id="4" xr3:uid="{B9019589-6641-4594-B4F7-6E4DB37A0CFD}" name="parentDescription"/>
    <tableColumn id="5" xr3:uid="{136F336D-0A3A-4598-A044-40BFA611EC2D}" name="isActive"/>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4B1118A7-3C2F-4EB3-B206-E03EFA986F8A}" name="sea_wall_material" displayName="sea_wall_material" ref="A1:E8" totalsRowShown="0" headerRowDxfId="177" headerRowBorderDxfId="178" tableBorderDxfId="179">
  <autoFilter ref="A1:E8" xr:uid="{4B1118A7-3C2F-4EB3-B206-E03EFA986F8A}"/>
  <sortState xmlns:xlrd2="http://schemas.microsoft.com/office/spreadsheetml/2017/richdata2" ref="A2:E8">
    <sortCondition ref="D2:D8"/>
    <sortCondition ref="B2:B8"/>
  </sortState>
  <tableColumns count="5">
    <tableColumn id="1" xr3:uid="{35B5F6C9-8F70-4B1F-811B-19E1F14C81B2}" name="lookupKey"/>
    <tableColumn id="2" xr3:uid="{B979012C-C017-4195-AE8F-28EB6D396B3B}" name="lookupValue"/>
    <tableColumn id="3" xr3:uid="{AF335782-72D2-4C86-B3CC-07310D35EDE4}" name="parentKey"/>
    <tableColumn id="4" xr3:uid="{532E3A7D-394D-4C27-BB0F-E2FA9AC37E55}" name="parentDescription"/>
    <tableColumn id="5" xr3:uid="{3AE8B380-B5B5-4A01-93D8-A841954A42C2}" name="isActive"/>
  </tableColumns>
  <tableStyleInfo name="TableStyleMedium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21DFA1A-3E80-4AAC-B2E1-0C10BE3CEAA6}" name="panel_material" displayName="panel_material" ref="A1:E10" totalsRowShown="0" headerRowDxfId="174" headerRowBorderDxfId="175" tableBorderDxfId="176">
  <autoFilter ref="A1:E10" xr:uid="{021DFA1A-3E80-4AAC-B2E1-0C10BE3CEAA6}"/>
  <sortState xmlns:xlrd2="http://schemas.microsoft.com/office/spreadsheetml/2017/richdata2" ref="A2:E10">
    <sortCondition ref="D2:D10"/>
    <sortCondition ref="B2:B10"/>
  </sortState>
  <tableColumns count="5">
    <tableColumn id="1" xr3:uid="{5536A59A-538D-4AB0-9DC4-269CE63DD715}" name="lookupKey"/>
    <tableColumn id="2" xr3:uid="{8743C110-8F1B-4D6E-AB8D-0B71F6D2AB0F}" name="lookupValue"/>
    <tableColumn id="3" xr3:uid="{C1B7F023-1CDE-4CE7-9784-6E6D3A61FD1C}" name="parentKey"/>
    <tableColumn id="4" xr3:uid="{D5B2C9DB-ADA8-413E-8466-39727445EEC8}" name="parentDescription"/>
    <tableColumn id="5" xr3:uid="{64E18A2A-3EA3-4B4F-93DE-B9DFC41B2053}" name="isActive"/>
  </tableColumns>
  <tableStyleInfo name="TableStyleMedium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D6658BE-5520-449F-A34B-23B2970876D9}" name="mse_material" displayName="mse_material" ref="A1:E3" totalsRowShown="0" headerRowDxfId="171" headerRowBorderDxfId="172" tableBorderDxfId="173">
  <autoFilter ref="A1:E3" xr:uid="{0D6658BE-5520-449F-A34B-23B2970876D9}"/>
  <sortState xmlns:xlrd2="http://schemas.microsoft.com/office/spreadsheetml/2017/richdata2" ref="A2:E3">
    <sortCondition ref="D2:D3"/>
    <sortCondition ref="B2:B3"/>
  </sortState>
  <tableColumns count="5">
    <tableColumn id="1" xr3:uid="{645E1D0C-6492-46E4-AD89-7D7042DB735A}" name="lookupKey"/>
    <tableColumn id="2" xr3:uid="{4DBB3735-F1A9-40DB-A9D4-B339793CBC17}" name="lookupValue"/>
    <tableColumn id="3" xr3:uid="{D6BD0306-71A8-4F1B-8F9D-DD6B861E17AC}" name="parentKey"/>
    <tableColumn id="4" xr3:uid="{A27A89B6-9D5C-45B9-A1AF-785821157C30}" name="parentDescription"/>
    <tableColumn id="5" xr3:uid="{416A00D5-08A0-45F9-A66E-9BDF2BEF54E0}" name="isActive"/>
  </tableColumns>
  <tableStyleInfo name="TableStyleMedium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BB5CD245-B3C8-4CB0-885B-75B9C4E48509}" name="gravity_mass_material" displayName="gravity_mass_material" ref="A1:E3" totalsRowShown="0" headerRowDxfId="168" headerRowBorderDxfId="169" tableBorderDxfId="170">
  <autoFilter ref="A1:E3" xr:uid="{BB5CD245-B3C8-4CB0-885B-75B9C4E48509}"/>
  <sortState xmlns:xlrd2="http://schemas.microsoft.com/office/spreadsheetml/2017/richdata2" ref="A2:E3">
    <sortCondition ref="D2:D3"/>
    <sortCondition ref="B2:B3"/>
  </sortState>
  <tableColumns count="5">
    <tableColumn id="1" xr3:uid="{65B4BBC1-0646-48AD-99C5-9F9BD928478E}" name="lookupKey"/>
    <tableColumn id="2" xr3:uid="{8713AF63-7689-4DB4-AEFD-4246239A3B5E}" name="lookupValue"/>
    <tableColumn id="3" xr3:uid="{7AEB700E-60E5-456B-881A-E3A814145132}" name="parentKey"/>
    <tableColumn id="4" xr3:uid="{A1F3C3ED-8129-4DC2-B886-AB18F6119D78}" name="parentDescription"/>
    <tableColumn id="5" xr3:uid="{A469C795-B6CD-4A29-8E1F-36B97B3EE6C7}" name="isActive"/>
  </tableColumns>
  <tableStyleInfo name="TableStyleMedium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77ABFFD1-4291-411D-8D0B-6A63AD45E703}" name="pipe_duct_material" displayName="pipe_duct_material" ref="A1:E7" totalsRowShown="0" headerRowDxfId="165" headerRowBorderDxfId="166" tableBorderDxfId="167">
  <autoFilter ref="A1:E7" xr:uid="{77ABFFD1-4291-411D-8D0B-6A63AD45E703}"/>
  <sortState xmlns:xlrd2="http://schemas.microsoft.com/office/spreadsheetml/2017/richdata2" ref="A2:E7">
    <sortCondition ref="D2:D7"/>
    <sortCondition ref="B2:B7"/>
  </sortState>
  <tableColumns count="5">
    <tableColumn id="1" xr3:uid="{30635497-513B-4CF1-8758-773246F32385}" name="lookupKey"/>
    <tableColumn id="2" xr3:uid="{790F8653-EE28-4F57-8304-4E461EEB5F24}" name="lookupValue"/>
    <tableColumn id="3" xr3:uid="{E3BB70D3-D0E9-4E72-B340-7BAE8F29265B}" name="parentKey"/>
    <tableColumn id="4" xr3:uid="{88AD7D95-637C-45CD-98BA-634A690BC92C}" name="parentDescription"/>
    <tableColumn id="5" xr3:uid="{ED35D52C-5816-4AEF-ABEC-D23F988C78D7}" name="isActive"/>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C8EFF93-CBB7-47F3-AFCA-1466122273F9}" name="shape" displayName="shape" ref="A1:E4" totalsRowShown="0" headerRowDxfId="216" headerRowBorderDxfId="217" tableBorderDxfId="218">
  <autoFilter ref="A1:E4" xr:uid="{9C8EFF93-CBB7-47F3-AFCA-1466122273F9}"/>
  <sortState xmlns:xlrd2="http://schemas.microsoft.com/office/spreadsheetml/2017/richdata2" ref="A2:E4">
    <sortCondition ref="D2:D4"/>
    <sortCondition ref="B2:B4"/>
  </sortState>
  <tableColumns count="5">
    <tableColumn id="1" xr3:uid="{DCA49126-DB0C-4CED-BE1B-4B02128E19A7}" name="lookupKey"/>
    <tableColumn id="2" xr3:uid="{E10F414A-5A04-4A4B-BE1B-ABCE78B8E2B2}" name="lookupValue"/>
    <tableColumn id="3" xr3:uid="{B31D7F82-8AB5-42D3-B695-5954C601A1DA}" name="parentKey"/>
    <tableColumn id="4" xr3:uid="{C3327213-8B89-4478-BCE8-47C96A9668F4}" name="parentDescription"/>
    <tableColumn id="5" xr3:uid="{B0DD2B3F-7129-432B-A6AF-D365CD110254}" name="isActive"/>
  </tableColumns>
  <tableStyleInfo name="TableStyleMedium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2FABB519-5C31-47C2-B262-3DD74DF4A7B5}" name="pile_material" displayName="pile_material" ref="A1:E7" totalsRowShown="0" headerRowDxfId="162" headerRowBorderDxfId="163" tableBorderDxfId="164">
  <autoFilter ref="A1:E7" xr:uid="{2FABB519-5C31-47C2-B262-3DD74DF4A7B5}"/>
  <sortState xmlns:xlrd2="http://schemas.microsoft.com/office/spreadsheetml/2017/richdata2" ref="A2:E7">
    <sortCondition ref="D2:D7"/>
    <sortCondition ref="B2:B7"/>
  </sortState>
  <tableColumns count="5">
    <tableColumn id="1" xr3:uid="{7118A041-45DB-4A39-9806-83B793633A54}" name="lookupKey"/>
    <tableColumn id="2" xr3:uid="{B46AF4B4-F5FE-4CA4-B8CE-81A8BEC82319}" name="lookupValue"/>
    <tableColumn id="3" xr3:uid="{03FD708A-87E0-403D-BFCB-BF3DB4434535}" name="parentKey"/>
    <tableColumn id="4" xr3:uid="{533EDAC5-22B7-4D3E-9385-5EC6ADC04663}" name="parentDescription"/>
    <tableColumn id="5" xr3:uid="{D100A494-36AC-4868-B416-E5FAE887D587}" name="isActive"/>
  </tableColumns>
  <tableStyleInfo name="TableStyleMedium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996F245E-EBF6-49BE-A65A-CC74ADC1F5BF}" name="mep_pipe_material" displayName="mep_pipe_material" ref="A1:E14" totalsRowShown="0" headerRowDxfId="159" headerRowBorderDxfId="160" tableBorderDxfId="161">
  <autoFilter ref="A1:E14" xr:uid="{996F245E-EBF6-49BE-A65A-CC74ADC1F5BF}"/>
  <sortState xmlns:xlrd2="http://schemas.microsoft.com/office/spreadsheetml/2017/richdata2" ref="A2:E14">
    <sortCondition ref="D2:D14"/>
    <sortCondition ref="B2:B14"/>
  </sortState>
  <tableColumns count="5">
    <tableColumn id="1" xr3:uid="{3064F331-9168-4EB3-A585-7884B756D53E}" name="lookupKey"/>
    <tableColumn id="2" xr3:uid="{068CA1DC-3039-4EE6-B603-34AF2C201526}" name="lookupValue"/>
    <tableColumn id="3" xr3:uid="{2A8D8B08-1BEE-4CF9-A24C-57FEDF1E2A1C}" name="parentKey"/>
    <tableColumn id="4" xr3:uid="{B068B50F-4363-466B-B866-1ECB13C8A676}" name="parentDescription"/>
    <tableColumn id="5" xr3:uid="{B0FC1FB6-92F3-43E0-A9A1-38AED2341736}" name="isActive"/>
  </tableColumns>
  <tableStyleInfo name="TableStyleMedium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99DF993-C02D-464B-8999-7CE1C82F766C}" name="mep_chamber_material" displayName="mep_chamber_material" ref="A1:E3" totalsRowShown="0" headerRowDxfId="156" headerRowBorderDxfId="157" tableBorderDxfId="158">
  <autoFilter ref="A1:E3" xr:uid="{399DF993-C02D-464B-8999-7CE1C82F766C}"/>
  <sortState xmlns:xlrd2="http://schemas.microsoft.com/office/spreadsheetml/2017/richdata2" ref="A2:E3">
    <sortCondition ref="D2:D3"/>
    <sortCondition ref="B2:B3"/>
  </sortState>
  <tableColumns count="5">
    <tableColumn id="1" xr3:uid="{E6AA0AE6-F7E4-443E-BFE0-1E1D410B36E0}" name="lookupKey"/>
    <tableColumn id="2" xr3:uid="{2B3D5350-7C68-46AB-BDCC-D5004EAB7448}" name="lookupValue"/>
    <tableColumn id="3" xr3:uid="{013E1D52-498B-4E28-B8B2-BA89E4EB9F25}" name="parentKey"/>
    <tableColumn id="4" xr3:uid="{F15531C0-9C46-4BBB-8D5F-E997FFCAC89A}" name="parentDescription"/>
    <tableColumn id="5" xr3:uid="{A947FCD8-4F9A-41A8-95D5-747D743E070E}" name="isActive"/>
  </tableColumns>
  <tableStyleInfo name="TableStyleMedium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860A1C33-D1F4-483E-9128-49BEEE32ECD1}" name="mep_chamber_lid_material" displayName="mep_chamber_lid_material" ref="A1:E5" totalsRowShown="0" headerRowDxfId="153" headerRowBorderDxfId="154" tableBorderDxfId="155">
  <autoFilter ref="A1:E5" xr:uid="{860A1C33-D1F4-483E-9128-49BEEE32ECD1}"/>
  <sortState xmlns:xlrd2="http://schemas.microsoft.com/office/spreadsheetml/2017/richdata2" ref="A2:E5">
    <sortCondition ref="D2:D5"/>
    <sortCondition ref="B2:B5"/>
  </sortState>
  <tableColumns count="5">
    <tableColumn id="1" xr3:uid="{80D43139-F03E-421B-83BF-B0E2665CA63F}" name="lookupKey"/>
    <tableColumn id="2" xr3:uid="{D03DB1C6-FA0E-40FB-B64A-4B63DD7B0010}" name="lookupValue"/>
    <tableColumn id="3" xr3:uid="{7FB2A882-4E9E-40AC-8C7C-6BDC23D3BE63}" name="parentKey"/>
    <tableColumn id="4" xr3:uid="{CBA12F54-EFAB-4113-ADE1-248300B19222}" name="parentDescription"/>
    <tableColumn id="5" xr3:uid="{60B39325-67BA-4D43-8F0F-84F00907F156}" name="isActive"/>
  </tableColumns>
  <tableStyleInfo name="TableStyleMedium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74654F7C-9347-40CD-81A1-18143AF5FE20}" name="duct_material" displayName="duct_material" ref="A1:E14" totalsRowShown="0" headerRowDxfId="150" headerRowBorderDxfId="151" tableBorderDxfId="152">
  <autoFilter ref="A1:E14" xr:uid="{74654F7C-9347-40CD-81A1-18143AF5FE20}"/>
  <sortState xmlns:xlrd2="http://schemas.microsoft.com/office/spreadsheetml/2017/richdata2" ref="A2:E14">
    <sortCondition ref="D2:D14"/>
    <sortCondition ref="B2:B14"/>
  </sortState>
  <tableColumns count="5">
    <tableColumn id="1" xr3:uid="{E97AAA32-F021-4182-8154-DFC6A0C06D30}" name="lookupKey"/>
    <tableColumn id="2" xr3:uid="{06845455-9976-4D83-A4A4-6A4A2CBB9529}" name="lookupValue"/>
    <tableColumn id="3" xr3:uid="{ECC9A6F1-877A-4F43-A4D9-8EC3E967A29C}" name="parentKey"/>
    <tableColumn id="4" xr3:uid="{A16AF512-D86D-4EA1-A355-7D8C57F43BE2}" name="parentDescription"/>
    <tableColumn id="5" xr3:uid="{928BEDE6-30EF-471B-9500-C07C057DA223}" name="isActive"/>
  </tableColumns>
  <tableStyleInfo name="TableStyleMedium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7420BEEA-F296-4564-96D6-EC5C74581770}" name="rockfall_material" displayName="rockfall_material" ref="A1:E6" totalsRowShown="0" headerRowDxfId="147" headerRowBorderDxfId="148" tableBorderDxfId="149">
  <autoFilter ref="A1:E6" xr:uid="{7420BEEA-F296-4564-96D6-EC5C74581770}"/>
  <sortState xmlns:xlrd2="http://schemas.microsoft.com/office/spreadsheetml/2017/richdata2" ref="A2:E6">
    <sortCondition ref="D2:D6"/>
    <sortCondition ref="B2:B6"/>
  </sortState>
  <tableColumns count="5">
    <tableColumn id="1" xr3:uid="{DABF3D33-99B7-4315-866D-8CF3CA936256}" name="lookupKey"/>
    <tableColumn id="2" xr3:uid="{34062430-F8D2-4154-8449-71040D782CF7}" name="lookupValue"/>
    <tableColumn id="3" xr3:uid="{765CFAA6-0A5D-4C3F-8009-3CB0EF8E1D9B}" name="parentKey"/>
    <tableColumn id="4" xr3:uid="{2F6530D5-D8BE-4E0B-A30E-600103BB7FE7}" name="parentDescription"/>
    <tableColumn id="5" xr3:uid="{B60A9A41-C140-43D5-A275-B65C9D32EAC5}" name="isActive"/>
  </tableColumns>
  <tableStyleInfo name="TableStyleMedium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969FEC0-A1CE-4EC4-8566-49BDBEE451ED}" name="water_structure_material" displayName="water_structure_material" ref="A1:E14" totalsRowShown="0" headerRowDxfId="144" headerRowBorderDxfId="145" tableBorderDxfId="146">
  <autoFilter ref="A1:E14" xr:uid="{8969FEC0-A1CE-4EC4-8566-49BDBEE451ED}"/>
  <sortState xmlns:xlrd2="http://schemas.microsoft.com/office/spreadsheetml/2017/richdata2" ref="A2:E14">
    <sortCondition ref="D2:D14"/>
    <sortCondition ref="B2:B14"/>
  </sortState>
  <tableColumns count="5">
    <tableColumn id="1" xr3:uid="{1CDB8F9A-DDC6-457F-8CE8-36F6CA4CEFD3}" name="lookupKey"/>
    <tableColumn id="2" xr3:uid="{D7AAF084-6EC2-47B2-A7F3-C7A23BF6BC1D}" name="lookupValue"/>
    <tableColumn id="3" xr3:uid="{A2756D05-67F3-448A-9570-0AE0FA487257}" name="parentKey"/>
    <tableColumn id="4" xr3:uid="{C694DDDB-E357-4936-84C6-F2D0CB1B16B7}" name="parentDescription"/>
    <tableColumn id="5" xr3:uid="{B1D5D062-7CAF-45C6-8F2A-611AB1683E5B}" name="isActive"/>
  </tableColumns>
  <tableStyleInfo name="TableStyleMedium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66BC0F10-CA59-4AF5-97E6-7E13000F0553}" name="valve_material" displayName="valve_material" ref="A1:E10" totalsRowShown="0" headerRowDxfId="141" headerRowBorderDxfId="142" tableBorderDxfId="143">
  <autoFilter ref="A1:E10" xr:uid="{66BC0F10-CA59-4AF5-97E6-7E13000F0553}"/>
  <sortState xmlns:xlrd2="http://schemas.microsoft.com/office/spreadsheetml/2017/richdata2" ref="A2:E10">
    <sortCondition ref="D2:D10"/>
    <sortCondition ref="B2:B10"/>
  </sortState>
  <tableColumns count="5">
    <tableColumn id="1" xr3:uid="{B8C7F433-32D0-47E0-8C5E-7B727824AE78}" name="lookupKey"/>
    <tableColumn id="2" xr3:uid="{A47763F0-2CCC-4A9C-B3AF-034388597816}" name="lookupValue"/>
    <tableColumn id="3" xr3:uid="{6A948928-D453-4EDA-BB9B-EA9850C66FE3}" name="parentKey"/>
    <tableColumn id="4" xr3:uid="{C46570ED-2149-4968-9C33-C28ED4FA3C03}" name="parentDescription"/>
    <tableColumn id="5" xr3:uid="{1CB5EC4E-6B9E-40B2-A004-E2EEEA7E8EF7}" name="isActive"/>
  </tableColumns>
  <tableStyleInfo name="TableStyleMedium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512AB35E-8B5D-491C-844D-50E685372B03}" name="pipe_material" displayName="pipe_material" ref="A1:E14" totalsRowShown="0" headerRowDxfId="138" headerRowBorderDxfId="139" tableBorderDxfId="140">
  <autoFilter ref="A1:E14" xr:uid="{512AB35E-8B5D-491C-844D-50E685372B03}"/>
  <sortState xmlns:xlrd2="http://schemas.microsoft.com/office/spreadsheetml/2017/richdata2" ref="A2:E14">
    <sortCondition ref="D2:D14"/>
    <sortCondition ref="B2:B14"/>
  </sortState>
  <tableColumns count="5">
    <tableColumn id="1" xr3:uid="{3B07297D-73CF-4EF5-A837-24695619F6DC}" name="lookupKey"/>
    <tableColumn id="2" xr3:uid="{46E6E7C7-39A1-4679-BAA0-74410F92CD4B}" name="lookupValue"/>
    <tableColumn id="3" xr3:uid="{AAC49B93-B41E-435E-B529-3D05BA43863D}" name="parentKey"/>
    <tableColumn id="4" xr3:uid="{B0FE8390-EF21-45DC-9960-BE7D34FB07EC}" name="parentDescription"/>
    <tableColumn id="5" xr3:uid="{A0D2E6FD-3493-4417-96F7-6AB5E059A0CB}" name="isActive"/>
  </tableColumns>
  <tableStyleInfo name="TableStyleMedium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D7C4B7BB-F31F-4604-B03F-0549E2C26F5F}" name="headwall_material" displayName="headwall_material" ref="A1:E8" totalsRowShown="0" headerRowDxfId="135" headerRowBorderDxfId="136" tableBorderDxfId="137">
  <autoFilter ref="A1:E8" xr:uid="{D7C4B7BB-F31F-4604-B03F-0549E2C26F5F}"/>
  <sortState xmlns:xlrd2="http://schemas.microsoft.com/office/spreadsheetml/2017/richdata2" ref="A2:E8">
    <sortCondition ref="D2:D8"/>
    <sortCondition ref="B2:B8"/>
  </sortState>
  <tableColumns count="5">
    <tableColumn id="1" xr3:uid="{FDF3CF90-6C44-4C23-8799-FC64C60072CD}" name="lookupKey"/>
    <tableColumn id="2" xr3:uid="{51FEA5C5-DC62-416B-9A44-3BD52E0F9B8E}" name="lookupValue"/>
    <tableColumn id="3" xr3:uid="{D2CAE6E9-8772-4B89-8355-B0F2A6F1F248}" name="parentKey"/>
    <tableColumn id="4" xr3:uid="{7D3F2CED-FB57-4019-8761-68FAF86FB089}" name="parentDescription"/>
    <tableColumn id="5" xr3:uid="{C50B7520-37FD-4F36-AFB6-480E5217DF09}" name="isActive"/>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FB43EB4-AAB9-451D-A62D-B580E9808A68}" name="use_default_rc" displayName="use_default_rc" ref="A1:E3" totalsRowShown="0" headerRowDxfId="213" headerRowBorderDxfId="214" tableBorderDxfId="215">
  <autoFilter ref="A1:E3" xr:uid="{CFB43EB4-AAB9-451D-A62D-B580E9808A68}"/>
  <sortState xmlns:xlrd2="http://schemas.microsoft.com/office/spreadsheetml/2017/richdata2" ref="A2:E3">
    <sortCondition ref="D2:D3"/>
    <sortCondition ref="B2:B3"/>
  </sortState>
  <tableColumns count="5">
    <tableColumn id="1" xr3:uid="{BD23BF25-EA1F-4904-86AE-FA64E8AB720E}" name="lookupKey"/>
    <tableColumn id="2" xr3:uid="{179B4A32-6353-41D8-B6DD-5F6175BB8885}" name="lookupValue"/>
    <tableColumn id="3" xr3:uid="{972883D4-C251-4F36-9482-8647786BEBB2}" name="parentKey"/>
    <tableColumn id="4" xr3:uid="{8C7E6F7E-6285-4577-9E22-E5C7BA0E7B36}" name="parentDescription"/>
    <tableColumn id="5" xr3:uid="{99F15E26-5C24-4840-BBA7-B391335E88FA}" name="isActive"/>
  </tableColumns>
  <tableStyleInfo name="TableStyleMedium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6DA8CB3D-B101-4228-9A6E-ED555F73E27B}" name="filtration_material" displayName="filtration_material" ref="A1:E6" totalsRowShown="0" headerRowDxfId="132" headerRowBorderDxfId="133" tableBorderDxfId="134">
  <autoFilter ref="A1:E6" xr:uid="{6DA8CB3D-B101-4228-9A6E-ED555F73E27B}"/>
  <sortState xmlns:xlrd2="http://schemas.microsoft.com/office/spreadsheetml/2017/richdata2" ref="A2:E6">
    <sortCondition ref="D2:D6"/>
    <sortCondition ref="B2:B6"/>
  </sortState>
  <tableColumns count="5">
    <tableColumn id="1" xr3:uid="{A59ED33C-35A3-420A-B62E-E22DE926C59C}" name="lookupKey"/>
    <tableColumn id="2" xr3:uid="{4BA54A0E-1D65-4634-B798-DF2B57413B2B}" name="lookupValue"/>
    <tableColumn id="3" xr3:uid="{EC7B5B28-2E46-4E3A-8749-E07229A521F4}" name="parentKey"/>
    <tableColumn id="4" xr3:uid="{013B001D-68E1-4DFB-8B44-7F207EE0DA41}" name="parentDescription"/>
    <tableColumn id="5" xr3:uid="{B1675A3C-68F0-4DD2-BB1C-627DAF7249E6}" name="isActive"/>
  </tableColumns>
  <tableStyleInfo name="TableStyleMedium9"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FEEB97E6-716D-475E-B496-E17A411CE6B2}" name="edge_material" displayName="edge_material" ref="A1:E9" totalsRowShown="0" headerRowDxfId="129" headerRowBorderDxfId="130" tableBorderDxfId="131">
  <autoFilter ref="A1:E9" xr:uid="{FEEB97E6-716D-475E-B496-E17A411CE6B2}"/>
  <sortState xmlns:xlrd2="http://schemas.microsoft.com/office/spreadsheetml/2017/richdata2" ref="A2:E9">
    <sortCondition ref="D2:D9"/>
    <sortCondition ref="B2:B9"/>
  </sortState>
  <tableColumns count="5">
    <tableColumn id="1" xr3:uid="{7953FE1D-FA21-41A9-AECB-DD00FC69F261}" name="lookupKey"/>
    <tableColumn id="2" xr3:uid="{2FA9847D-4300-4CB1-958F-51DDA8E04615}" name="lookupValue"/>
    <tableColumn id="3" xr3:uid="{0D493C14-4230-4BB5-922B-CA8642C39F0C}" name="parentKey"/>
    <tableColumn id="4" xr3:uid="{E65CAFFE-023E-4093-BE9A-CD5B44D8D494}" name="parentDescription"/>
    <tableColumn id="5" xr3:uid="{3647CB71-D790-47AF-80CF-682ED4B3D388}" name="isActive"/>
  </tableColumns>
  <tableStyleInfo name="TableStyleMedium9"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197458F5-166B-4E0E-B18A-63ACBB9D95FE}" name="culvert_material" displayName="culvert_material" ref="A1:E11" totalsRowShown="0" headerRowDxfId="126" headerRowBorderDxfId="127" tableBorderDxfId="128">
  <autoFilter ref="A1:E11" xr:uid="{197458F5-166B-4E0E-B18A-63ACBB9D95FE}"/>
  <sortState xmlns:xlrd2="http://schemas.microsoft.com/office/spreadsheetml/2017/richdata2" ref="A2:E11">
    <sortCondition ref="D2:D11"/>
    <sortCondition ref="B2:B11"/>
  </sortState>
  <tableColumns count="5">
    <tableColumn id="1" xr3:uid="{7F5B1E4C-1E14-4359-9F67-ED1B62E4E233}" name="lookupKey"/>
    <tableColumn id="2" xr3:uid="{91385660-ABD9-4DD2-ADE6-6B8CFCDE5629}" name="lookupValue"/>
    <tableColumn id="3" xr3:uid="{E6A9875B-4A41-4C88-852C-B2DB6AB18205}" name="parentKey"/>
    <tableColumn id="4" xr3:uid="{9193D217-3CDF-41C2-8688-9E2AB1CBEE7E}" name="parentDescription"/>
    <tableColumn id="5" xr3:uid="{899124BB-9D4A-4E05-A663-5D097CFD52CF}" name="isActive"/>
  </tableColumns>
  <tableStyleInfo name="TableStyleMedium9"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CEB9209-7181-478D-9825-156E7AF45606}" name="cover_material" displayName="cover_material" ref="A1:E10" totalsRowShown="0" headerRowDxfId="123" headerRowBorderDxfId="124" tableBorderDxfId="125">
  <autoFilter ref="A1:E10" xr:uid="{0CEB9209-7181-478D-9825-156E7AF45606}"/>
  <sortState xmlns:xlrd2="http://schemas.microsoft.com/office/spreadsheetml/2017/richdata2" ref="A2:E10">
    <sortCondition ref="D2:D10"/>
    <sortCondition ref="B2:B10"/>
  </sortState>
  <tableColumns count="5">
    <tableColumn id="1" xr3:uid="{DB60E938-CEEE-4542-8401-562DE7511152}" name="lookupKey"/>
    <tableColumn id="2" xr3:uid="{6A0136AE-F899-4896-878C-65880395320A}" name="lookupValue"/>
    <tableColumn id="3" xr3:uid="{351950A3-6FB0-4D16-9A71-46F71EE22A1A}" name="parentKey"/>
    <tableColumn id="4" xr3:uid="{3E18BCCD-06E6-4526-8D80-0525EEF66833}" name="parentDescription"/>
    <tableColumn id="5" xr3:uid="{82CD05CA-50B7-4896-9BF5-EA8C90F7BB56}" name="isActive"/>
  </tableColumns>
  <tableStyleInfo name="TableStyleMedium9"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603017B8-436D-465E-8749-168E5EA9646C}" name="channel_material" displayName="channel_material" ref="A1:E11" totalsRowShown="0" headerRowDxfId="120" headerRowBorderDxfId="121" tableBorderDxfId="122">
  <autoFilter ref="A1:E11" xr:uid="{603017B8-436D-465E-8749-168E5EA9646C}"/>
  <sortState xmlns:xlrd2="http://schemas.microsoft.com/office/spreadsheetml/2017/richdata2" ref="A2:E11">
    <sortCondition ref="D2:D11"/>
    <sortCondition ref="B2:B11"/>
  </sortState>
  <tableColumns count="5">
    <tableColumn id="1" xr3:uid="{FB2603FF-E564-4969-92BF-E764B4FFF608}" name="lookupKey"/>
    <tableColumn id="2" xr3:uid="{13A70579-8B66-4B00-A0CF-7FF4DA15F5A4}" name="lookupValue"/>
    <tableColumn id="3" xr3:uid="{E9DEDB7A-2FB3-4382-A6A0-C8C983C2061D}" name="parentKey"/>
    <tableColumn id="4" xr3:uid="{BB2121D5-9AE6-4B5A-852B-FB76F966E313}" name="parentDescription"/>
    <tableColumn id="5" xr3:uid="{E318971C-3537-43DD-B9DF-B1A0A5DDBCA9}" name="isActive"/>
  </tableColumns>
  <tableStyleInfo name="TableStyleMedium9"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C0558AD2-AA9E-49AC-A0AF-02CE473EAB83}" name="chamber_material" displayName="chamber_material" ref="A1:E11" totalsRowShown="0" headerRowDxfId="117" headerRowBorderDxfId="118" tableBorderDxfId="119">
  <autoFilter ref="A1:E11" xr:uid="{C0558AD2-AA9E-49AC-A0AF-02CE473EAB83}"/>
  <sortState xmlns:xlrd2="http://schemas.microsoft.com/office/spreadsheetml/2017/richdata2" ref="A2:E11">
    <sortCondition ref="D2:D11"/>
    <sortCondition ref="B2:B11"/>
  </sortState>
  <tableColumns count="5">
    <tableColumn id="1" xr3:uid="{E571C266-F293-467B-9F59-2329B59855BA}" name="lookupKey"/>
    <tableColumn id="2" xr3:uid="{302A3B88-671A-4B83-8527-B2E925A03DDA}" name="lookupValue"/>
    <tableColumn id="3" xr3:uid="{0618A29E-3C82-4192-8B74-3A690422B934}" name="parentKey"/>
    <tableColumn id="4" xr3:uid="{BEA8FB18-60A7-4D87-A10F-ADB1B7A6B278}" name="parentDescription"/>
    <tableColumn id="5" xr3:uid="{2B9BE816-FDB2-44CB-871A-20082E2F0FAD}" name="isActive"/>
  </tableColumns>
  <tableStyleInfo name="TableStyleMedium9"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A7FB9F34-AC11-489C-89CD-5D7B8DD69CCA}" name="base_material" displayName="base_material" ref="A1:E9" totalsRowShown="0" headerRowDxfId="114" headerRowBorderDxfId="115" tableBorderDxfId="116">
  <autoFilter ref="A1:E9" xr:uid="{A7FB9F34-AC11-489C-89CD-5D7B8DD69CCA}"/>
  <sortState xmlns:xlrd2="http://schemas.microsoft.com/office/spreadsheetml/2017/richdata2" ref="A2:E9">
    <sortCondition ref="D2:D9"/>
    <sortCondition ref="B2:B9"/>
  </sortState>
  <tableColumns count="5">
    <tableColumn id="1" xr3:uid="{2B1B090D-9261-4483-A42E-0D561B0790A4}" name="lookupKey"/>
    <tableColumn id="2" xr3:uid="{E6448B6D-92C7-4BC8-97EC-66FDE3CC4494}" name="lookupValue"/>
    <tableColumn id="3" xr3:uid="{AC60A49C-C8E3-434A-8539-DA09EFABA1DD}" name="parentKey"/>
    <tableColumn id="4" xr3:uid="{46145E85-A864-406F-9DA5-11542B87D2B5}" name="parentDescription"/>
    <tableColumn id="5" xr3:uid="{8175657E-A5EB-468A-B24C-7EA5C7AF2536}" name="isActive"/>
  </tableColumns>
  <tableStyleInfo name="TableStyleMedium9"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E2C811F7-199C-4FFD-B2AB-43B11E7CA6D2}" name="superstructure_material" displayName="superstructure_material" ref="A1:E11" totalsRowShown="0" headerRowDxfId="111" headerRowBorderDxfId="112" tableBorderDxfId="113">
  <autoFilter ref="A1:E11" xr:uid="{E2C811F7-199C-4FFD-B2AB-43B11E7CA6D2}"/>
  <sortState xmlns:xlrd2="http://schemas.microsoft.com/office/spreadsheetml/2017/richdata2" ref="A2:E11">
    <sortCondition ref="D2:D11"/>
    <sortCondition ref="B2:B11"/>
  </sortState>
  <tableColumns count="5">
    <tableColumn id="1" xr3:uid="{91DE60FC-89B6-49AE-800E-15622633D48C}" name="lookupKey"/>
    <tableColumn id="2" xr3:uid="{6EAE0D67-E23E-42C4-90A3-8D293375D1C9}" name="lookupValue"/>
    <tableColumn id="3" xr3:uid="{9A4EBCDE-8794-4C91-8CFC-EFE9E44DFD73}" name="parentKey"/>
    <tableColumn id="4" xr3:uid="{4AF19DDF-88E4-40C3-8A98-C774D955AE12}" name="parentDescription"/>
    <tableColumn id="5" xr3:uid="{D0E6A4B7-4CFD-48E4-9493-DA222CB79487}" name="isActive"/>
  </tableColumns>
  <tableStyleInfo name="TableStyleMedium9"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99AFEEB6-BC52-478A-9D95-45366351966F}" name="passage_material" displayName="passage_material" ref="A1:E13" totalsRowShown="0" headerRowDxfId="108" headerRowBorderDxfId="109" tableBorderDxfId="110">
  <autoFilter ref="A1:E13" xr:uid="{99AFEEB6-BC52-478A-9D95-45366351966F}"/>
  <sortState xmlns:xlrd2="http://schemas.microsoft.com/office/spreadsheetml/2017/richdata2" ref="A2:E13">
    <sortCondition ref="D2:D13"/>
    <sortCondition ref="B2:B13"/>
  </sortState>
  <tableColumns count="5">
    <tableColumn id="1" xr3:uid="{CF1CCC09-A8B8-4803-9C14-BDED6A70021B}" name="lookupKey"/>
    <tableColumn id="2" xr3:uid="{EC2B539C-A63F-4F7E-BD4B-BD0A9BE73F0C}" name="lookupValue"/>
    <tableColumn id="3" xr3:uid="{CB90EE96-3F94-4D61-821E-B50B6C44C0BC}" name="parentKey"/>
    <tableColumn id="4" xr3:uid="{F5ED1C4E-B07C-423A-A9BC-761098393D95}" name="parentDescription"/>
    <tableColumn id="5" xr3:uid="{B3375673-2D46-4695-9880-03E05F6E5917}" name="isActive"/>
  </tableColumns>
  <tableStyleInfo name="TableStyleMedium9"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59E4AD7F-25F7-466A-BE27-56C017C425B2}" name="invert_material" displayName="invert_material" ref="A1:E7" totalsRowShown="0" headerRowDxfId="105" headerRowBorderDxfId="106" tableBorderDxfId="107">
  <autoFilter ref="A1:E7" xr:uid="{59E4AD7F-25F7-466A-BE27-56C017C425B2}"/>
  <sortState xmlns:xlrd2="http://schemas.microsoft.com/office/spreadsheetml/2017/richdata2" ref="A2:E7">
    <sortCondition ref="D2:D7"/>
    <sortCondition ref="B2:B7"/>
  </sortState>
  <tableColumns count="5">
    <tableColumn id="1" xr3:uid="{D331DDED-25B9-49DE-8EDF-1D3DE85677E2}" name="lookupKey"/>
    <tableColumn id="2" xr3:uid="{4D17697D-8137-4DC0-BE94-36752F1CC22B}" name="lookupValue"/>
    <tableColumn id="3" xr3:uid="{0BCCB8AC-FD44-4B9E-B701-898F89A24F2A}" name="parentKey"/>
    <tableColumn id="4" xr3:uid="{8FB54E8F-B8B1-4A25-8FD5-A7BE3A819DE0}" name="parentDescription"/>
    <tableColumn id="5" xr3:uid="{30013072-11D0-4BC3-80B1-6678798048E7}" name="isActive"/>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4CE3F3D-DBE8-44C0-A6F6-E2EA86325191}" name="rul_reset" displayName="rul_reset" ref="A1:E3" totalsRowShown="0" headerRowDxfId="210" headerRowBorderDxfId="211" tableBorderDxfId="212">
  <autoFilter ref="A1:E3" xr:uid="{94CE3F3D-DBE8-44C0-A6F6-E2EA86325191}"/>
  <sortState xmlns:xlrd2="http://schemas.microsoft.com/office/spreadsheetml/2017/richdata2" ref="A2:E3">
    <sortCondition ref="D2:D3"/>
    <sortCondition ref="B2:B3"/>
  </sortState>
  <tableColumns count="5">
    <tableColumn id="1" xr3:uid="{57DFB6F3-C899-475A-A088-1C490F021624}" name="lookupKey"/>
    <tableColumn id="2" xr3:uid="{8A0C8E1B-04A1-45BA-B49C-38D76FC0FA44}" name="lookupValue"/>
    <tableColumn id="3" xr3:uid="{05D329D1-0A66-4BF1-B3CB-CA99306FB236}" name="parentKey"/>
    <tableColumn id="4" xr3:uid="{38299AAB-36F4-4992-9DD0-FE2913A4C189}" name="parentDescription"/>
    <tableColumn id="5" xr3:uid="{82D856C7-CD69-4C1C-971C-5AECB92E88E6}" name="isActive"/>
  </tableColumns>
  <tableStyleInfo name="TableStyleMedium9"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29F9B610-4C2A-4243-A1C6-14AB592E71AA}" name="deck_material" displayName="deck_material" ref="A1:E13" totalsRowShown="0" headerRowDxfId="102" headerRowBorderDxfId="103" tableBorderDxfId="104">
  <autoFilter ref="A1:E13" xr:uid="{29F9B610-4C2A-4243-A1C6-14AB592E71AA}"/>
  <sortState xmlns:xlrd2="http://schemas.microsoft.com/office/spreadsheetml/2017/richdata2" ref="A2:E13">
    <sortCondition ref="D2:D13"/>
    <sortCondition ref="B2:B13"/>
  </sortState>
  <tableColumns count="5">
    <tableColumn id="1" xr3:uid="{5CE73F63-16E3-4571-AA3C-E4405FC3FA92}" name="lookupKey"/>
    <tableColumn id="2" xr3:uid="{1E0EEC9D-F345-4758-917B-88AB8FD15ACE}" name="lookupValue"/>
    <tableColumn id="3" xr3:uid="{A4F40E67-48D5-4A0C-9498-A42748C7E61D}" name="parentKey"/>
    <tableColumn id="4" xr3:uid="{54F142C9-FF95-45B2-8CA4-B75C30A19955}" name="parentDescription"/>
    <tableColumn id="5" xr3:uid="{0E3353B4-8311-4C9F-AE8E-0EB32E037C88}" name="isActive"/>
  </tableColumns>
  <tableStyleInfo name="TableStyleMedium9"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2F3EC812-A94D-44FE-BBB3-393EFE42019E}" name="barrier_rail_material" displayName="barrier_rail_material" ref="A1:E8" totalsRowShown="0" headerRowDxfId="99" headerRowBorderDxfId="100" tableBorderDxfId="101">
  <autoFilter ref="A1:E8" xr:uid="{2F3EC812-A94D-44FE-BBB3-393EFE42019E}"/>
  <sortState xmlns:xlrd2="http://schemas.microsoft.com/office/spreadsheetml/2017/richdata2" ref="A2:E8">
    <sortCondition ref="D2:D8"/>
    <sortCondition ref="B2:B8"/>
  </sortState>
  <tableColumns count="5">
    <tableColumn id="1" xr3:uid="{B930E297-3E54-4E13-9814-BED2E854C639}" name="lookupKey"/>
    <tableColumn id="2" xr3:uid="{81108BBA-06CC-4FD9-B014-7EA148D2941F}" name="lookupValue"/>
    <tableColumn id="3" xr3:uid="{300C5829-D9F7-4E55-A60D-EF8EE1B24D02}" name="parentKey"/>
    <tableColumn id="4" xr3:uid="{DBAAD98E-469C-4097-98C6-45440A6088FA}" name="parentDescription"/>
    <tableColumn id="5" xr3:uid="{9A39E1C5-AD3B-4347-8131-02219A43039D}" name="isActive"/>
  </tableColumns>
  <tableStyleInfo name="TableStyleMedium9"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CA1BCF3E-6972-4BE9-BDDD-AF5E30875228}" name="barrier_post_material" displayName="barrier_post_material" ref="A1:E6" totalsRowShown="0" headerRowDxfId="96" headerRowBorderDxfId="97" tableBorderDxfId="98">
  <autoFilter ref="A1:E6" xr:uid="{CA1BCF3E-6972-4BE9-BDDD-AF5E30875228}"/>
  <sortState xmlns:xlrd2="http://schemas.microsoft.com/office/spreadsheetml/2017/richdata2" ref="A2:E6">
    <sortCondition ref="D2:D6"/>
    <sortCondition ref="B2:B6"/>
  </sortState>
  <tableColumns count="5">
    <tableColumn id="1" xr3:uid="{DEFF21BB-3144-4C8A-94D1-5928784BC5B6}" name="lookupKey"/>
    <tableColumn id="2" xr3:uid="{BC688E68-536A-40C9-AC9D-74B18F03CAA9}" name="lookupValue"/>
    <tableColumn id="3" xr3:uid="{54B31487-38F2-4EED-BF6C-1749BBDB5ADB}" name="parentKey"/>
    <tableColumn id="4" xr3:uid="{98BF361F-8C13-4D7D-80AF-C8852A89D8BF}" name="parentDescription"/>
    <tableColumn id="5" xr3:uid="{B473B053-E8A4-46BE-BEE0-4B8F279AF83A}" name="isActive"/>
  </tableColumns>
  <tableStyleInfo name="TableStyleMedium9"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C04B3131-0F3B-4654-9787-5A6FA8B46D1E}" name="shelter_seat_material" displayName="shelter_seat_material" ref="A1:E12" totalsRowShown="0" headerRowDxfId="93" headerRowBorderDxfId="94" tableBorderDxfId="95">
  <autoFilter ref="A1:E12" xr:uid="{C04B3131-0F3B-4654-9787-5A6FA8B46D1E}"/>
  <sortState xmlns:xlrd2="http://schemas.microsoft.com/office/spreadsheetml/2017/richdata2" ref="A2:E12">
    <sortCondition ref="D2:D12"/>
    <sortCondition ref="B2:B12"/>
  </sortState>
  <tableColumns count="5">
    <tableColumn id="1" xr3:uid="{AD139D5E-650C-4CF3-B707-76A6A396AE25}" name="lookupKey"/>
    <tableColumn id="2" xr3:uid="{45C8C68C-D898-4C02-BC89-0ADC9DB2B348}" name="lookupValue"/>
    <tableColumn id="3" xr3:uid="{5438145A-FBFE-4798-9F5B-BB5A9A3C633A}" name="parentKey"/>
    <tableColumn id="4" xr3:uid="{1D76618E-4927-4C3D-84F3-1FC7384252F9}" name="parentDescription"/>
    <tableColumn id="5" xr3:uid="{DA6838F6-D58F-4321-9C94-B5FC09AE00D0}" name="isActive"/>
  </tableColumns>
  <tableStyleInfo name="TableStyleMedium9"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1D81F1F9-B349-486F-AB66-C8AF3C35944C}" name="shelter_material" displayName="shelter_material" ref="A1:E22" totalsRowShown="0" headerRowDxfId="90" headerRowBorderDxfId="91" tableBorderDxfId="92">
  <autoFilter ref="A1:E22" xr:uid="{1D81F1F9-B349-486F-AB66-C8AF3C35944C}"/>
  <sortState xmlns:xlrd2="http://schemas.microsoft.com/office/spreadsheetml/2017/richdata2" ref="A2:E22">
    <sortCondition ref="D2:D22"/>
    <sortCondition ref="B2:B22"/>
  </sortState>
  <tableColumns count="5">
    <tableColumn id="1" xr3:uid="{DCC17F48-491E-4615-B4C6-35E2D32EECBB}" name="lookupKey"/>
    <tableColumn id="2" xr3:uid="{70E82EFD-6C15-484E-A19D-8ADBFBE3DC67}" name="lookupValue"/>
    <tableColumn id="3" xr3:uid="{593CC3DE-302D-4474-90F2-D7078B7A90BD}" name="parentKey"/>
    <tableColumn id="4" xr3:uid="{271BEA86-FE70-4020-B81E-91F4AECBE466}" name="parentDescription"/>
    <tableColumn id="5" xr3:uid="{7D80A89F-D7BF-4192-91E9-2465D1B50B5F}" name="isActive"/>
  </tableColumns>
  <tableStyleInfo name="TableStyleMedium9"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2A6CB9E2-93DD-46F2-B0DA-9C5790BDE101}" name="seating_material" displayName="seating_material" ref="A1:E15" totalsRowShown="0" headerRowDxfId="87" headerRowBorderDxfId="88" tableBorderDxfId="89">
  <autoFilter ref="A1:E15" xr:uid="{2A6CB9E2-93DD-46F2-B0DA-9C5790BDE101}"/>
  <sortState xmlns:xlrd2="http://schemas.microsoft.com/office/spreadsheetml/2017/richdata2" ref="A2:E15">
    <sortCondition ref="D2:D15"/>
    <sortCondition ref="B2:B15"/>
  </sortState>
  <tableColumns count="5">
    <tableColumn id="1" xr3:uid="{BDED901F-13C5-458D-BC84-5715F61C77AF}" name="lookupKey"/>
    <tableColumn id="2" xr3:uid="{7CD7B70E-5977-49E8-9C50-553944483CD9}" name="lookupValue"/>
    <tableColumn id="3" xr3:uid="{7BE3F4E2-6A90-4DE9-A1CA-B5991DA092DC}" name="parentKey"/>
    <tableColumn id="4" xr3:uid="{AAA567AF-0D5D-4085-86A4-4D232D49DC94}" name="parentDescription"/>
    <tableColumn id="5" xr3:uid="{41A9A51B-5DB2-4DE2-802E-DEF65148938F}" name="isActive"/>
  </tableColumns>
  <tableStyleInfo name="TableStyleMedium9"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3DCD7274-79C4-4759-B79E-0E5F663FCE6C}" name="rubbish_bin_material" displayName="rubbish_bin_material" ref="A1:E8" totalsRowShown="0" headerRowDxfId="84" headerRowBorderDxfId="85" tableBorderDxfId="86">
  <autoFilter ref="A1:E8" xr:uid="{3DCD7274-79C4-4759-B79E-0E5F663FCE6C}"/>
  <sortState xmlns:xlrd2="http://schemas.microsoft.com/office/spreadsheetml/2017/richdata2" ref="A2:E8">
    <sortCondition ref="D2:D8"/>
    <sortCondition ref="B2:B8"/>
  </sortState>
  <tableColumns count="5">
    <tableColumn id="1" xr3:uid="{07D3CF6D-900F-46BB-8F8C-98B92A0F9960}" name="lookupKey"/>
    <tableColumn id="2" xr3:uid="{12B423C5-798D-41E1-B1DC-B6E7FB14EA5C}" name="lookupValue"/>
    <tableColumn id="3" xr3:uid="{F7125446-9241-47CC-8FE8-6C38B13FC596}" name="parentKey"/>
    <tableColumn id="4" xr3:uid="{BD474059-ACBD-4AEE-B2A1-421CE2033A48}" name="parentDescription"/>
    <tableColumn id="5" xr3:uid="{95209A3B-B2FD-44D7-87D7-7F3B4DCEF330}" name="isActive"/>
  </tableColumns>
  <tableStyleInfo name="TableStyleMedium9"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BD13827C-0273-4B0B-90B5-425CDAF18E26}" name="planting_structure_material" displayName="planting_structure_material" ref="A1:E15" totalsRowShown="0" headerRowDxfId="81" headerRowBorderDxfId="82" tableBorderDxfId="83">
  <autoFilter ref="A1:E15" xr:uid="{BD13827C-0273-4B0B-90B5-425CDAF18E26}"/>
  <sortState xmlns:xlrd2="http://schemas.microsoft.com/office/spreadsheetml/2017/richdata2" ref="A2:E15">
    <sortCondition ref="D2:D15"/>
    <sortCondition ref="B2:B15"/>
  </sortState>
  <tableColumns count="5">
    <tableColumn id="1" xr3:uid="{399EB460-975D-479B-B393-37EF70E6EAC1}" name="lookupKey"/>
    <tableColumn id="2" xr3:uid="{C060D729-0848-4310-A9E5-5E98568774B0}" name="lookupValue"/>
    <tableColumn id="3" xr3:uid="{17830D8F-F4EA-487C-B39C-030861821A8F}" name="parentKey"/>
    <tableColumn id="4" xr3:uid="{704DDDB5-2ABC-453D-A12F-78FA62F3BB8C}" name="parentDescription"/>
    <tableColumn id="5" xr3:uid="{F0620AE2-9981-4F71-95E7-1ED21A2C929F}" name="isActive"/>
  </tableColumns>
  <tableStyleInfo name="TableStyleMedium9"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16BE32EA-99C8-4A94-AFBF-CABAC2A5C2E3}" name="cultural_installation_material" displayName="cultural_installation_material" ref="A1:E15" totalsRowShown="0" headerRowDxfId="78" headerRowBorderDxfId="79" tableBorderDxfId="80">
  <autoFilter ref="A1:E15" xr:uid="{16BE32EA-99C8-4A94-AFBF-CABAC2A5C2E3}"/>
  <sortState xmlns:xlrd2="http://schemas.microsoft.com/office/spreadsheetml/2017/richdata2" ref="A2:E15">
    <sortCondition ref="D2:D15"/>
    <sortCondition ref="B2:B15"/>
  </sortState>
  <tableColumns count="5">
    <tableColumn id="1" xr3:uid="{69A100AF-2A3E-44F5-9978-42719C17AD2B}" name="lookupKey"/>
    <tableColumn id="2" xr3:uid="{FDD2EE69-DC48-4429-9720-6EA1335BCF51}" name="lookupValue"/>
    <tableColumn id="3" xr3:uid="{9BE8D506-E230-4D8B-8696-B56DA5B2B4DF}" name="parentKey"/>
    <tableColumn id="4" xr3:uid="{711D173C-98BE-4553-A28D-666DE3023766}" name="parentDescription"/>
    <tableColumn id="5" xr3:uid="{08D4F8BA-DA41-4830-9CB0-B611F4B31F4B}" name="isActive"/>
  </tableColumns>
  <tableStyleInfo name="TableStyleMedium9"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66CB5276-0E94-4F05-8BD4-08F8705C4097}" name="cycle_amenity_material" displayName="cycle_amenity_material" ref="A1:E11" totalsRowShown="0" headerRowDxfId="75" headerRowBorderDxfId="76" tableBorderDxfId="77">
  <autoFilter ref="A1:E11" xr:uid="{66CB5276-0E94-4F05-8BD4-08F8705C4097}"/>
  <sortState xmlns:xlrd2="http://schemas.microsoft.com/office/spreadsheetml/2017/richdata2" ref="A2:E11">
    <sortCondition ref="D2:D11"/>
    <sortCondition ref="B2:B11"/>
  </sortState>
  <tableColumns count="5">
    <tableColumn id="1" xr3:uid="{023E9E54-031D-48A2-B0A4-B772B4098C9D}" name="lookupKey"/>
    <tableColumn id="2" xr3:uid="{296B9C39-E593-452F-A74D-AFDD8BBB009E}" name="lookupValue"/>
    <tableColumn id="3" xr3:uid="{9CCBF0E6-9B93-4E11-B803-74CD8432E148}" name="parentKey"/>
    <tableColumn id="4" xr3:uid="{F51ABA12-8B30-4FE4-9D49-181888504B15}" name="parentDescription"/>
    <tableColumn id="5" xr3:uid="{B97695BC-CC94-4DF8-A18A-B3D01366C29E}" name="isActive"/>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0F461B5-F3FC-4E8D-9AF6-1E663C43C035}" name="risk_consequence" displayName="risk_consequence" ref="A1:E7" totalsRowShown="0" headerRowDxfId="207" headerRowBorderDxfId="208" tableBorderDxfId="209">
  <autoFilter ref="A1:E7" xr:uid="{90F461B5-F3FC-4E8D-9AF6-1E663C43C035}"/>
  <sortState xmlns:xlrd2="http://schemas.microsoft.com/office/spreadsheetml/2017/richdata2" ref="A2:E7">
    <sortCondition ref="D2:D7"/>
    <sortCondition ref="B2:B7"/>
  </sortState>
  <tableColumns count="5">
    <tableColumn id="1" xr3:uid="{37800A39-C860-4520-BAC6-79ACF70FBA25}" name="lookupKey"/>
    <tableColumn id="2" xr3:uid="{0F307C6A-D091-431C-9C3A-4F7105C11ECB}" name="lookupValue"/>
    <tableColumn id="3" xr3:uid="{A7263A7E-E349-482E-BD3D-D7B60EDA6ACB}" name="parentKey"/>
    <tableColumn id="4" xr3:uid="{1EA526EB-73B7-4D25-BEFC-2815BF438C76}" name="parentDescription"/>
    <tableColumn id="5" xr3:uid="{69044275-13A4-4019-8DDC-F51188747E5A}" name="isActive"/>
  </tableColumns>
  <tableStyleInfo name="TableStyleMedium9"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BCEE0726-4B92-443B-B1D3-7734A2C10E8E}" name="wall_material" displayName="wall_material" ref="A1:E16" totalsRowShown="0" headerRowDxfId="72" headerRowBorderDxfId="73" tableBorderDxfId="74">
  <autoFilter ref="A1:E16" xr:uid="{BCEE0726-4B92-443B-B1D3-7734A2C10E8E}"/>
  <sortState xmlns:xlrd2="http://schemas.microsoft.com/office/spreadsheetml/2017/richdata2" ref="A2:E16">
    <sortCondition ref="D2:D16"/>
    <sortCondition ref="B2:B16"/>
  </sortState>
  <tableColumns count="5">
    <tableColumn id="1" xr3:uid="{C8233A66-6DAC-46C5-B306-42438463C03B}" name="lookupKey"/>
    <tableColumn id="2" xr3:uid="{4A28077C-AFA0-442C-BFE3-8ECB47491112}" name="lookupValue"/>
    <tableColumn id="3" xr3:uid="{C752EB97-DBFC-4FCA-ACEC-96D03B02B587}" name="parentKey"/>
    <tableColumn id="4" xr3:uid="{9863CD87-94FE-41CA-AD7E-DCB28A8AC8C6}" name="parentDescription"/>
    <tableColumn id="5" xr3:uid="{9E68598D-99A9-4B40-920D-48828272C260}" name="isActive"/>
  </tableColumns>
  <tableStyleInfo name="TableStyleMedium9"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E7060EFB-2D18-483B-824E-7FF5C0C8B076}" name="rail_material" displayName="rail_material" ref="A1:E6" totalsRowShown="0" headerRowDxfId="69" headerRowBorderDxfId="70" tableBorderDxfId="71">
  <autoFilter ref="A1:E6" xr:uid="{E7060EFB-2D18-483B-824E-7FF5C0C8B076}"/>
  <sortState xmlns:xlrd2="http://schemas.microsoft.com/office/spreadsheetml/2017/richdata2" ref="A2:E6">
    <sortCondition ref="D2:D6"/>
    <sortCondition ref="B2:B6"/>
  </sortState>
  <tableColumns count="5">
    <tableColumn id="1" xr3:uid="{E4EF97DB-90CF-4C97-82FC-133A25F3A456}" name="lookupKey"/>
    <tableColumn id="2" xr3:uid="{195339B7-24E8-462D-ADA9-C72821BBEB7E}" name="lookupValue"/>
    <tableColumn id="3" xr3:uid="{9F0B27BE-E8CF-44EB-8B8F-937DA8BEF8CA}" name="parentKey"/>
    <tableColumn id="4" xr3:uid="{D9989F59-1E1E-4AB3-9F08-AE75FEB4FDAF}" name="parentDescription"/>
    <tableColumn id="5" xr3:uid="{B8514AA9-B441-4F25-9A79-186E540FA3C0}" name="isActive"/>
  </tableColumns>
  <tableStyleInfo name="TableStyleMedium9"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9BD7FD9B-9AA9-4030-8617-21A353AD9DB9}" name="cattle_stop_material" displayName="cattle_stop_material" ref="A1:E7" totalsRowShown="0" headerRowDxfId="66" headerRowBorderDxfId="67" tableBorderDxfId="68">
  <autoFilter ref="A1:E7" xr:uid="{9BD7FD9B-9AA9-4030-8617-21A353AD9DB9}"/>
  <sortState xmlns:xlrd2="http://schemas.microsoft.com/office/spreadsheetml/2017/richdata2" ref="A2:E7">
    <sortCondition ref="D2:D7"/>
    <sortCondition ref="B2:B7"/>
  </sortState>
  <tableColumns count="5">
    <tableColumn id="1" xr3:uid="{824D4B25-9521-4E59-AF2D-232B98D79288}" name="lookupKey"/>
    <tableColumn id="2" xr3:uid="{05889517-65D4-4174-8F76-98ED001E63B6}" name="lookupValue"/>
    <tableColumn id="3" xr3:uid="{11AC67A9-B472-4168-9545-43AE28BCC6CA}" name="parentKey"/>
    <tableColumn id="4" xr3:uid="{19362676-0FC9-4C66-B1B4-B8ADE1D2E2E5}" name="parentDescription"/>
    <tableColumn id="5" xr3:uid="{A402B7F2-CBEA-424A-B716-82AEEDA6AB69}" name="isActive"/>
  </tableColumns>
  <tableStyleInfo name="TableStyleMedium9"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860BF293-8668-455C-8ADE-6DDD28C15DE7}" name="bollard_material" displayName="bollard_material" ref="A1:E8" totalsRowShown="0" headerRowDxfId="63" headerRowBorderDxfId="64" tableBorderDxfId="65">
  <autoFilter ref="A1:E8" xr:uid="{860BF293-8668-455C-8ADE-6DDD28C15DE7}"/>
  <sortState xmlns:xlrd2="http://schemas.microsoft.com/office/spreadsheetml/2017/richdata2" ref="A2:E8">
    <sortCondition ref="D2:D8"/>
    <sortCondition ref="B2:B8"/>
  </sortState>
  <tableColumns count="5">
    <tableColumn id="1" xr3:uid="{9449F29B-CA74-4FD0-97F1-68FC76FB7E08}" name="lookupKey"/>
    <tableColumn id="2" xr3:uid="{A56D8B5D-36F8-43D8-8984-D8293D2D9AA1}" name="lookupValue"/>
    <tableColumn id="3" xr3:uid="{358EFECD-1C76-4F01-933E-9913CE76B6EF}" name="parentKey"/>
    <tableColumn id="4" xr3:uid="{FEDBB952-087B-4ED3-B499-F4F80939ABAA}" name="parentDescription"/>
    <tableColumn id="5" xr3:uid="{E268EBEA-A5ED-4C75-864A-3C744DBD2A45}" name="isActive"/>
  </tableColumns>
  <tableStyleInfo name="TableStyleMedium9"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B5BF3E5D-A643-4E6A-B005-774CBE29F293}" name="ar_asset_state" displayName="ar_asset_state" ref="A1:E5" totalsRowShown="0" headerRowDxfId="60" headerRowBorderDxfId="61" tableBorderDxfId="62">
  <autoFilter ref="A1:E5" xr:uid="{B5BF3E5D-A643-4E6A-B005-774CBE29F293}"/>
  <sortState xmlns:xlrd2="http://schemas.microsoft.com/office/spreadsheetml/2017/richdata2" ref="A2:E5">
    <sortCondition ref="D2:D5"/>
    <sortCondition ref="B2:B5"/>
  </sortState>
  <tableColumns count="5">
    <tableColumn id="1" xr3:uid="{4130CC68-1E24-43AC-ADEB-274636FD0068}" name="lookupKey"/>
    <tableColumn id="2" xr3:uid="{AE86EEAA-E717-4100-A2A1-5DF2954E5A2E}" name="lookupValue"/>
    <tableColumn id="3" xr3:uid="{0884AAAE-178F-4625-869D-17C6AB1C23EE}" name="parentKey"/>
    <tableColumn id="4" xr3:uid="{6156F70E-BACF-4AC5-99C6-5A3A16F78759}" name="parentDescription"/>
    <tableColumn id="5" xr3:uid="{8353B294-F8A1-4B54-97B9-3B65E196A199}" name="isActive"/>
  </tableColumns>
  <tableStyleInfo name="TableStyleMedium9"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0AE10227-3414-4FFD-B152-ECAF809E3B2C}" name="ud_fence_style" displayName="ud_fence_style" ref="A1:E18" totalsRowShown="0" headerRowDxfId="57" headerRowBorderDxfId="58" tableBorderDxfId="59">
  <autoFilter ref="A1:E18" xr:uid="{0AE10227-3414-4FFD-B152-ECAF809E3B2C}"/>
  <sortState xmlns:xlrd2="http://schemas.microsoft.com/office/spreadsheetml/2017/richdata2" ref="A2:E18">
    <sortCondition ref="D2:D18"/>
    <sortCondition ref="B2:B18"/>
  </sortState>
  <tableColumns count="5">
    <tableColumn id="1" xr3:uid="{4E7B7C3D-201B-46DF-B796-2A358F67B0D3}" name="lookupKey"/>
    <tableColumn id="2" xr3:uid="{55E9E169-7B00-41BB-84B8-7872031422C0}" name="lookupValue"/>
    <tableColumn id="3" xr3:uid="{61C8D8C4-1A34-4F5C-9AE0-9320D8B8825F}" name="parentKey"/>
    <tableColumn id="4" xr3:uid="{14DE7C9C-7A44-45C3-8C0A-F06EEF61101D}" name="parentDescription"/>
    <tableColumn id="5" xr3:uid="{81F50F95-A76C-4E35-BD51-941EE9809D4C}" name="isActive"/>
  </tableColumns>
  <tableStyleInfo name="TableStyleMedium9"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12A1EBA6-29C6-4008-9960-52508E89F374}" name="ud_wall_type" displayName="ud_wall_type" ref="A1:E4" totalsRowShown="0" headerRowDxfId="54" headerRowBorderDxfId="55" tableBorderDxfId="56">
  <autoFilter ref="A1:E4" xr:uid="{12A1EBA6-29C6-4008-9960-52508E89F374}"/>
  <sortState xmlns:xlrd2="http://schemas.microsoft.com/office/spreadsheetml/2017/richdata2" ref="A2:E4">
    <sortCondition ref="D2:D4"/>
    <sortCondition ref="B2:B4"/>
  </sortState>
  <tableColumns count="5">
    <tableColumn id="1" xr3:uid="{7A9F6701-D4A5-42EA-B8EF-3CF9D61855AE}" name="lookupKey"/>
    <tableColumn id="2" xr3:uid="{856CFA34-83F5-49D0-869E-9B05455E0E45}" name="lookupValue"/>
    <tableColumn id="3" xr3:uid="{FFB8201C-C32A-4943-80D0-FC2A59687E80}" name="parentKey"/>
    <tableColumn id="4" xr3:uid="{AAE37FFC-AE98-4255-953E-D7C1B89D6C36}" name="parentDescription"/>
    <tableColumn id="5" xr3:uid="{D86BF5FC-5FBF-465C-A565-2C2068E1DF15}" name="isActive"/>
  </tableColumns>
  <tableStyleInfo name="TableStyleMedium9"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B3A8A997-C360-4AD3-B55C-4645CA4625E4}" name="ud_amds_table_list" displayName="ud_amds_table_list" ref="A1:E91" totalsRowShown="0" headerRowDxfId="51" headerRowBorderDxfId="52" tableBorderDxfId="53">
  <autoFilter ref="A1:E91" xr:uid="{B3A8A997-C360-4AD3-B55C-4645CA4625E4}"/>
  <sortState xmlns:xlrd2="http://schemas.microsoft.com/office/spreadsheetml/2017/richdata2" ref="A2:E91">
    <sortCondition ref="D2:D91"/>
    <sortCondition ref="B2:B91"/>
  </sortState>
  <tableColumns count="5">
    <tableColumn id="1" xr3:uid="{047E2AE5-E72D-4B26-97FC-2DD6CA953D67}" name="lookupKey"/>
    <tableColumn id="2" xr3:uid="{B377C38D-75A3-4798-A18E-D2F02308F072}" name="lookupValue"/>
    <tableColumn id="3" xr3:uid="{BFD0E504-B160-48FC-BE2E-00534719DACB}" name="parentKey"/>
    <tableColumn id="4" xr3:uid="{822A21F3-4C8E-4ADE-A67B-99793DA1FDF4}" name="parentDescription"/>
    <tableColumn id="5" xr3:uid="{A1DBA884-7824-41ED-A6D2-83E8A39FC6B0}" name="isActive"/>
  </tableColumns>
  <tableStyleInfo name="TableStyleMedium9"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C93A12AF-E94D-481A-8369-857B7BE68C56}" name="railing_attach" displayName="railing_attach" ref="A1:E2" totalsRowShown="0" headerRowDxfId="48" headerRowBorderDxfId="49" tableBorderDxfId="50">
  <autoFilter ref="A1:E2" xr:uid="{C93A12AF-E94D-481A-8369-857B7BE68C56}"/>
  <sortState xmlns:xlrd2="http://schemas.microsoft.com/office/spreadsheetml/2017/richdata2" ref="A2:E2">
    <sortCondition ref="D2"/>
    <sortCondition ref="B2"/>
  </sortState>
  <tableColumns count="5">
    <tableColumn id="1" xr3:uid="{D75B71AE-9421-4CB6-A5D5-9F3E309AEA8B}" name="lookupKey"/>
    <tableColumn id="2" xr3:uid="{D7764FB9-0E03-46E5-98DC-68E2756854E4}" name="lookupValue"/>
    <tableColumn id="3" xr3:uid="{7932A4C2-8BC7-4985-869E-DC3A905A1872}" name="parentKey"/>
    <tableColumn id="4" xr3:uid="{6194AFFC-530D-4527-8B91-41A7BC95020D}" name="parentDescription"/>
    <tableColumn id="5" xr3:uid="{CE4BE975-58F2-42CA-82F8-C968BDA7CADB}" name="isActive"/>
  </tableColumns>
  <tableStyleInfo name="TableStyleMedium9"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8B5CDA96-8E8B-412C-A6FF-B6E5F762957E}" name="railing_colour" displayName="railing_colour" ref="A1:E5" totalsRowShown="0" headerRowDxfId="45" headerRowBorderDxfId="46" tableBorderDxfId="47">
  <autoFilter ref="A1:E5" xr:uid="{8B5CDA96-8E8B-412C-A6FF-B6E5F762957E}"/>
  <sortState xmlns:xlrd2="http://schemas.microsoft.com/office/spreadsheetml/2017/richdata2" ref="A2:E5">
    <sortCondition ref="D2:D5"/>
    <sortCondition ref="B2:B5"/>
  </sortState>
  <tableColumns count="5">
    <tableColumn id="1" xr3:uid="{3F70C092-F396-46EC-9360-E8A02C147DEA}" name="lookupKey"/>
    <tableColumn id="2" xr3:uid="{B5A51E00-6004-4D90-9EC1-33AD0D6F6517}" name="lookupValue"/>
    <tableColumn id="3" xr3:uid="{37F2FA89-EFC4-4AF1-8F9F-CC5DFAF468B8}" name="parentKey"/>
    <tableColumn id="4" xr3:uid="{4C8C945D-A33A-40D0-B1AB-71263733C069}" name="parentDescription"/>
    <tableColumn id="5" xr3:uid="{421B37F2-D189-42CB-8B2A-E8589BD9E2C2}" name="isActive"/>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724497D-4555-4847-820B-DF9BAA58FD5B}" name="risk_likelihood" displayName="risk_likelihood" ref="A1:E7" totalsRowShown="0" headerRowDxfId="204" headerRowBorderDxfId="205" tableBorderDxfId="206">
  <autoFilter ref="A1:E7" xr:uid="{A724497D-4555-4847-820B-DF9BAA58FD5B}"/>
  <sortState xmlns:xlrd2="http://schemas.microsoft.com/office/spreadsheetml/2017/richdata2" ref="A2:E7">
    <sortCondition ref="D2:D7"/>
    <sortCondition ref="B2:B7"/>
  </sortState>
  <tableColumns count="5">
    <tableColumn id="1" xr3:uid="{25F8B7EF-8C04-4599-B682-3071919E5604}" name="lookupKey"/>
    <tableColumn id="2" xr3:uid="{4895F9E5-6F72-4744-945A-34DCCD24EA56}" name="lookupValue"/>
    <tableColumn id="3" xr3:uid="{4A458780-383D-41E1-99D8-C9B236B8F47E}" name="parentKey"/>
    <tableColumn id="4" xr3:uid="{F89F07A4-9538-4411-A3E2-31D99BD43119}" name="parentDescription"/>
    <tableColumn id="5" xr3:uid="{C7289DE6-CCB2-4DA7-BEA6-3082E70CB73B}" name="isActive"/>
  </tableColumns>
  <tableStyleInfo name="TableStyleMedium9"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2BCDB9CE-651C-4F24-8AD4-F6E013A7981D}" name="ud_placement" displayName="ud_placement" ref="A1:E29" totalsRowShown="0" headerRowDxfId="42" headerRowBorderDxfId="43" tableBorderDxfId="44">
  <autoFilter ref="A1:E29" xr:uid="{2BCDB9CE-651C-4F24-8AD4-F6E013A7981D}"/>
  <sortState xmlns:xlrd2="http://schemas.microsoft.com/office/spreadsheetml/2017/richdata2" ref="A2:E29">
    <sortCondition ref="D2:D29"/>
    <sortCondition ref="B2:B29"/>
  </sortState>
  <tableColumns count="5">
    <tableColumn id="1" xr3:uid="{BB848286-59C5-4EBA-9F02-0B3B605D7263}" name="lookupKey"/>
    <tableColumn id="2" xr3:uid="{964AF695-7B64-4C20-96F5-07F0644529E2}" name="lookupValue"/>
    <tableColumn id="3" xr3:uid="{FB8AE12B-6BCA-44B3-84C2-94FCFC577127}" name="parentKey"/>
    <tableColumn id="4" xr3:uid="{36597C33-278E-4FD6-8373-B61D088D4586}" name="parentDescription"/>
    <tableColumn id="5" xr3:uid="{B6759D0F-F5E7-467C-92C1-167EAFC97C93}" name="isActive"/>
  </tableColumns>
  <tableStyleInfo name="TableStyleMedium9"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F2A32667-C20C-4DB7-B07C-1E048FC62077}" name="ud_amds_rail_type" displayName="ud_amds_rail_type" ref="A1:E8" totalsRowShown="0" headerRowDxfId="39" headerRowBorderDxfId="40" tableBorderDxfId="41">
  <autoFilter ref="A1:E8" xr:uid="{F2A32667-C20C-4DB7-B07C-1E048FC62077}"/>
  <sortState xmlns:xlrd2="http://schemas.microsoft.com/office/spreadsheetml/2017/richdata2" ref="A2:E8">
    <sortCondition ref="D2:D8"/>
    <sortCondition ref="B2:B8"/>
  </sortState>
  <tableColumns count="5">
    <tableColumn id="1" xr3:uid="{00724CF7-3E32-43E5-A811-DDCFF7E7BBA6}" name="lookupKey"/>
    <tableColumn id="2" xr3:uid="{0C391A63-0B12-4112-8DC8-F5216996F447}" name="lookupValue"/>
    <tableColumn id="3" xr3:uid="{896D6D1D-3132-4841-B312-AE8FD517D272}" name="parentKey"/>
    <tableColumn id="4" xr3:uid="{A77702D3-2728-4960-897C-B28B7E33A623}" name="parentDescription"/>
    <tableColumn id="5" xr3:uid="{78739B96-833B-4738-BA04-7AF56C6CCD3A}" name="isActive"/>
  </tableColumns>
  <tableStyleInfo name="TableStyleMedium9" showFirstColumn="0"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FEAB307F-176A-4EE1-AFF5-470870090D3E}" name="len_adjust_rsn" displayName="len_adjust_rsn" ref="A1:E12" totalsRowShown="0" headerRowDxfId="36" headerRowBorderDxfId="37" tableBorderDxfId="38">
  <autoFilter ref="A1:E12" xr:uid="{FEAB307F-176A-4EE1-AFF5-470870090D3E}"/>
  <sortState xmlns:xlrd2="http://schemas.microsoft.com/office/spreadsheetml/2017/richdata2" ref="A2:E12">
    <sortCondition ref="D2:D12"/>
    <sortCondition ref="B2:B12"/>
  </sortState>
  <tableColumns count="5">
    <tableColumn id="1" xr3:uid="{6C596A66-B4EC-477B-9535-C98F4C922250}" name="lookupKey"/>
    <tableColumn id="2" xr3:uid="{30D2BEE7-755D-4A1E-9EE4-7E37A499DDB5}" name="lookupValue"/>
    <tableColumn id="3" xr3:uid="{1358DB57-A381-4202-B733-F0552CFB2EC3}" name="parentKey"/>
    <tableColumn id="4" xr3:uid="{3BA928C6-89FF-4455-B13A-301DD140E322}" name="parentDescription"/>
    <tableColumn id="5" xr3:uid="{E3C11E6F-A0D7-4EBD-90B6-FFE57A34389D}" name="isActive"/>
  </tableColumns>
  <tableStyleInfo name="TableStyleMedium9" showFirstColumn="0" showLastColumn="0"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0B2C7211-8484-4B72-ACE2-99A2899A627B}" name="ud_coating_system" displayName="ud_coating_system" ref="A1:E9" totalsRowShown="0" headerRowDxfId="33" headerRowBorderDxfId="34" tableBorderDxfId="35">
  <autoFilter ref="A1:E9" xr:uid="{0B2C7211-8484-4B72-ACE2-99A2899A627B}"/>
  <sortState xmlns:xlrd2="http://schemas.microsoft.com/office/spreadsheetml/2017/richdata2" ref="A2:E9">
    <sortCondition ref="D2:D9"/>
    <sortCondition ref="B2:B9"/>
  </sortState>
  <tableColumns count="5">
    <tableColumn id="1" xr3:uid="{32DC0155-EBD4-4A95-90AC-F7DCABC30955}" name="lookupKey"/>
    <tableColumn id="2" xr3:uid="{64EC77A0-FC6F-4861-BE7D-B74EE6FEEC90}" name="lookupValue"/>
    <tableColumn id="3" xr3:uid="{DA01CF48-ADE7-40F1-A99F-53DBCBD020CD}" name="parentKey"/>
    <tableColumn id="4" xr3:uid="{F22C46C3-93C6-4334-890C-4F979EEABB2F}" name="parentDescription"/>
    <tableColumn id="5" xr3:uid="{C3E8361E-D142-438E-A3C7-19E326C6A4D3}" name="isActive"/>
  </tableColumns>
  <tableStyleInfo name="TableStyleMedium9" showFirstColumn="0" showLastColumn="0" showRowStripes="1"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2B67995E-EDE7-420A-BA4F-95A4A2F55684}" name="ud_position" displayName="ud_position" ref="A1:E6" totalsRowShown="0" headerRowDxfId="30" headerRowBorderDxfId="31" tableBorderDxfId="32">
  <autoFilter ref="A1:E6" xr:uid="{2B67995E-EDE7-420A-BA4F-95A4A2F55684}"/>
  <sortState xmlns:xlrd2="http://schemas.microsoft.com/office/spreadsheetml/2017/richdata2" ref="A2:E6">
    <sortCondition ref="D2:D6"/>
    <sortCondition ref="B2:B6"/>
  </sortState>
  <tableColumns count="5">
    <tableColumn id="1" xr3:uid="{8998749F-A955-4CCF-8BDC-8FC3A2F4A5B8}" name="lookupKey"/>
    <tableColumn id="2" xr3:uid="{E3596640-DF2F-433B-90F0-BFF67D74117C}" name="lookupValue"/>
    <tableColumn id="3" xr3:uid="{9A1B27AD-04B7-4CED-89E5-8FAED63F63FA}" name="parentKey"/>
    <tableColumn id="4" xr3:uid="{1110F3A9-1F60-4C09-BF43-A32FB2295F21}" name="parentDescription"/>
    <tableColumn id="5" xr3:uid="{581591CF-7472-4611-BD4C-C7EE67E033CC}" name="isActive"/>
  </tableColumns>
  <tableStyleInfo name="TableStyleMedium9" showFirstColumn="0" showLastColumn="0" showRowStripes="1"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AF030C1D-3A94-4834-B889-91DF2C8F1B1D}" name="side" displayName="side" ref="A1:E5" totalsRowShown="0" headerRowDxfId="27" headerRowBorderDxfId="28" tableBorderDxfId="29">
  <autoFilter ref="A1:E5" xr:uid="{AF030C1D-3A94-4834-B889-91DF2C8F1B1D}"/>
  <sortState xmlns:xlrd2="http://schemas.microsoft.com/office/spreadsheetml/2017/richdata2" ref="A2:E5">
    <sortCondition ref="D2:D5"/>
    <sortCondition ref="B2:B5"/>
  </sortState>
  <tableColumns count="5">
    <tableColumn id="1" xr3:uid="{126D4A20-281A-4C25-9503-C5594BA707F0}" name="lookupKey"/>
    <tableColumn id="2" xr3:uid="{EED504F8-BC13-4485-ABAF-A04CD7C494F6}" name="lookupValue"/>
    <tableColumn id="3" xr3:uid="{38D33D9F-00C8-4FDF-9AC0-35EFBD6331C3}" name="parentKey"/>
    <tableColumn id="4" xr3:uid="{F513F9D7-E48F-4931-AC33-2CD7D168E7A0}" name="parentDescription"/>
    <tableColumn id="5" xr3:uid="{325F237A-0516-42D0-8F25-5F83B42C525C}" name="isActive"/>
  </tableColumns>
  <tableStyleInfo name="TableStyleMedium9" showFirstColumn="0" showLastColumn="0" showRowStripes="1"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C95E3D72-F27A-42F8-9FAD-54C45C658A1E}" name="av_standard_rc" displayName="av_standard_rc" ref="A1:E566" totalsRowShown="0" headerRowDxfId="24" headerRowBorderDxfId="25" tableBorderDxfId="26">
  <autoFilter ref="A1:E566" xr:uid="{C95E3D72-F27A-42F8-9FAD-54C45C658A1E}"/>
  <sortState xmlns:xlrd2="http://schemas.microsoft.com/office/spreadsheetml/2017/richdata2" ref="A2:E566">
    <sortCondition ref="D2:D566"/>
    <sortCondition ref="B2:B566"/>
  </sortState>
  <tableColumns count="5">
    <tableColumn id="1" xr3:uid="{1E325ECA-A0FE-4BE0-8DEC-F580FD191EA8}" name="lookupKey"/>
    <tableColumn id="2" xr3:uid="{8F037D6F-88B9-4440-9737-D9224A2C531E}" name="lookupValue"/>
    <tableColumn id="3" xr3:uid="{69D0BD98-7CA1-4343-8F5E-A1086AC225BC}" name="parentKey"/>
    <tableColumn id="4" xr3:uid="{A74B6057-F986-4AEE-A336-840BE32DC7FC}" name="parentDescription"/>
    <tableColumn id="5" xr3:uid="{7B7516F9-C806-4B14-9095-51B66E02A9FE}" name="isActive"/>
  </tableColumns>
  <tableStyleInfo name="TableStyleMedium9" showFirstColumn="0" showLastColumn="0" showRowStripes="1"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F39CE05B-942A-4BC3-8D33-2CC091588232}" name="ar_replace_reason" displayName="ar_replace_reason" ref="A1:E14" totalsRowShown="0" headerRowDxfId="21" headerRowBorderDxfId="22" tableBorderDxfId="23">
  <autoFilter ref="A1:E14" xr:uid="{F39CE05B-942A-4BC3-8D33-2CC091588232}"/>
  <sortState xmlns:xlrd2="http://schemas.microsoft.com/office/spreadsheetml/2017/richdata2" ref="A2:E14">
    <sortCondition ref="D2:D14"/>
    <sortCondition ref="B2:B14"/>
  </sortState>
  <tableColumns count="5">
    <tableColumn id="1" xr3:uid="{62706E58-B5F5-4930-A62D-7FAE07302F5E}" name="lookupKey"/>
    <tableColumn id="2" xr3:uid="{F5CD972D-1866-417C-9C9A-359A897CEF47}" name="lookupValue"/>
    <tableColumn id="3" xr3:uid="{2907F6C9-606D-47B0-8F16-B37B19E07B8B}" name="parentKey"/>
    <tableColumn id="4" xr3:uid="{7AE2BD85-2064-446F-B104-0B9C286BF8CB}" name="parentDescription"/>
    <tableColumn id="5" xr3:uid="{3CD182D0-03AE-46B7-80BE-76FDF276B4FA}" name="isActive"/>
  </tableColumns>
  <tableStyleInfo name="TableStyleMedium9" showFirstColumn="0" showLastColumn="0" showRowStripes="1"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8DDC2540-F4F8-4B11-AA73-6417D470DDFA}" name="ud_replacement_status" displayName="ud_replacement_status" ref="A1:E4" totalsRowShown="0" headerRowDxfId="18" headerRowBorderDxfId="19" tableBorderDxfId="20">
  <autoFilter ref="A1:E4" xr:uid="{8DDC2540-F4F8-4B11-AA73-6417D470DDFA}"/>
  <sortState xmlns:xlrd2="http://schemas.microsoft.com/office/spreadsheetml/2017/richdata2" ref="A2:E4">
    <sortCondition ref="D2:D4"/>
    <sortCondition ref="B2:B4"/>
  </sortState>
  <tableColumns count="5">
    <tableColumn id="1" xr3:uid="{2E7663D2-E64D-4314-8BB2-DD2344CFE644}" name="lookupKey"/>
    <tableColumn id="2" xr3:uid="{3A498A12-57DC-4992-9F56-9952EAF5DF7D}" name="lookupValue"/>
    <tableColumn id="3" xr3:uid="{934300AD-0B95-40B7-941F-2FE8A776727C}" name="parentKey"/>
    <tableColumn id="4" xr3:uid="{CD7E3F33-24CB-43F9-B0BF-8896CF179EE6}" name="parentDescription"/>
    <tableColumn id="5" xr3:uid="{B2224DCA-2B37-4410-8AB1-8080467BCCFC}" name="isActive"/>
  </tableColumns>
  <tableStyleInfo name="TableStyleMedium9" showFirstColumn="0" showLastColumn="0" showRowStripes="1"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76FD7FAC-8D37-4275-9109-F5EAB53042A0}" name="ud_asset_status" displayName="ud_asset_status" ref="A1:E10" totalsRowShown="0" headerRowDxfId="15" headerRowBorderDxfId="16" tableBorderDxfId="17">
  <autoFilter ref="A1:E10" xr:uid="{76FD7FAC-8D37-4275-9109-F5EAB53042A0}"/>
  <sortState xmlns:xlrd2="http://schemas.microsoft.com/office/spreadsheetml/2017/richdata2" ref="A2:E10">
    <sortCondition ref="D2:D10"/>
    <sortCondition ref="B2:B10"/>
  </sortState>
  <tableColumns count="5">
    <tableColumn id="1" xr3:uid="{FD4AB9C7-3838-4FA3-9FB3-24F2E3F77D59}" name="lookupKey"/>
    <tableColumn id="2" xr3:uid="{B27A91A4-25CD-463C-9538-240CCB710E33}" name="lookupValue"/>
    <tableColumn id="3" xr3:uid="{729D4E8E-60B5-4F49-AD66-D49B37F74CAA}" name="parentKey"/>
    <tableColumn id="4" xr3:uid="{C61F5485-45C8-4C51-BE31-CF590FE96DAB}" name="parentDescription"/>
    <tableColumn id="5" xr3:uid="{D1EDBEB9-AAFB-48AE-84FB-74B423DF595B}" name="isActive"/>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A9FF433-C0F3-4968-9CEC-BF391223099C}" name="risk" displayName="risk" ref="A1:E7" totalsRowShown="0" headerRowDxfId="201" headerRowBorderDxfId="202" tableBorderDxfId="203">
  <autoFilter ref="A1:E7" xr:uid="{0A9FF433-C0F3-4968-9CEC-BF391223099C}"/>
  <sortState xmlns:xlrd2="http://schemas.microsoft.com/office/spreadsheetml/2017/richdata2" ref="A2:E7">
    <sortCondition ref="D2:D7"/>
    <sortCondition ref="B2:B7"/>
  </sortState>
  <tableColumns count="5">
    <tableColumn id="1" xr3:uid="{EAEC152E-E64A-45BD-8070-FCB7B9ADEAFC}" name="lookupKey"/>
    <tableColumn id="2" xr3:uid="{87C1B0CD-5A67-4E93-B61E-377AC8823410}" name="lookupValue"/>
    <tableColumn id="3" xr3:uid="{D4B19A54-1C49-4FFF-82DD-6409738F8916}" name="parentKey"/>
    <tableColumn id="4" xr3:uid="{17A394EA-5A76-47FE-9DAB-A625D8AA688F}" name="parentDescription"/>
    <tableColumn id="5" xr3:uid="{75853692-817A-4143-B252-0E9B4560C897}" name="isActive"/>
  </tableColumns>
  <tableStyleInfo name="TableStyleMedium9" showFirstColumn="0" showLastColumn="0" showRowStripes="1"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9BAE4044-D3FD-48C1-95F6-D7599E6CA729}" name="ud_sub_organisation" displayName="ud_sub_organisation" ref="A1:E19" totalsRowShown="0" headerRowDxfId="12" headerRowBorderDxfId="13" tableBorderDxfId="14">
  <autoFilter ref="A1:E19" xr:uid="{9BAE4044-D3FD-48C1-95F6-D7599E6CA729}"/>
  <sortState xmlns:xlrd2="http://schemas.microsoft.com/office/spreadsheetml/2017/richdata2" ref="A2:E19">
    <sortCondition ref="D2:D19"/>
    <sortCondition ref="B2:B19"/>
  </sortState>
  <tableColumns count="5">
    <tableColumn id="1" xr3:uid="{566DD504-28BB-4E25-9F65-D29A207404D8}" name="lookupKey"/>
    <tableColumn id="2" xr3:uid="{CBC42EC6-E680-445F-A246-F76A1833EF5C}" name="lookupValue"/>
    <tableColumn id="3" xr3:uid="{CE6A97FC-4F30-42C6-A385-26DD1E50E09B}" name="parentKey"/>
    <tableColumn id="4" xr3:uid="{188DD576-CF35-476B-A9EB-6F4022FBCE8F}" name="parentDescription"/>
    <tableColumn id="5" xr3:uid="{6EE481F3-89DF-468E-A1AC-D432E1DC4E60}" name="isActive"/>
  </tableColumns>
  <tableStyleInfo name="TableStyleMedium9" showFirstColumn="0" showLastColumn="0" showRowStripes="1"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5E95D53A-2F8E-46EF-B09F-C9B45C94FF70}" name="ud_organisation_owner" displayName="ud_organisation_owner" ref="A1:E101" totalsRowShown="0" headerRowDxfId="9" headerRowBorderDxfId="10" tableBorderDxfId="11">
  <autoFilter ref="A1:E101" xr:uid="{5E95D53A-2F8E-46EF-B09F-C9B45C94FF70}"/>
  <sortState xmlns:xlrd2="http://schemas.microsoft.com/office/spreadsheetml/2017/richdata2" ref="A2:E101">
    <sortCondition ref="D2:D101"/>
    <sortCondition ref="B2:B101"/>
  </sortState>
  <tableColumns count="5">
    <tableColumn id="1" xr3:uid="{E86804B5-763E-4EC4-A31D-CE3FFE1BAAE8}" name="lookupKey"/>
    <tableColumn id="2" xr3:uid="{59DD76D9-F316-4CEA-8DE5-CDE1CA932F70}" name="lookupValue"/>
    <tableColumn id="3" xr3:uid="{BBC14137-6A8F-47C3-B794-6E3E188D95F6}" name="parentKey"/>
    <tableColumn id="4" xr3:uid="{EB19C95F-F79F-410C-9FD4-4097B6A688A1}" name="parentDescription"/>
    <tableColumn id="5" xr3:uid="{3D14E2EC-1680-4567-B0F3-1087E09AAAB4}" name="isActive"/>
  </tableColumns>
  <tableStyleInfo name="TableStyleMedium9" showFirstColumn="0" showLastColumn="0" showRowStripes="1"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A7BD2D00-C0C8-4264-BC11-496D3A6E9A0F}" name="ud_work_origin" displayName="ud_work_origin" ref="A1:E78" totalsRowShown="0" headerRowDxfId="6" headerRowBorderDxfId="7" tableBorderDxfId="8">
  <autoFilter ref="A1:E78" xr:uid="{A7BD2D00-C0C8-4264-BC11-496D3A6E9A0F}"/>
  <sortState xmlns:xlrd2="http://schemas.microsoft.com/office/spreadsheetml/2017/richdata2" ref="A2:E78">
    <sortCondition ref="D2:D78"/>
    <sortCondition ref="B2:B78"/>
  </sortState>
  <tableColumns count="5">
    <tableColumn id="1" xr3:uid="{D81381C0-D923-4F15-BB54-6E5D4BE60EB3}" name="lookupKey"/>
    <tableColumn id="2" xr3:uid="{B5617FAD-C3C1-4389-865B-A85413C1B967}" name="lookupValue"/>
    <tableColumn id="3" xr3:uid="{4153B9E7-F435-4DA9-821E-CDE7D68AD5B7}" name="parentKey"/>
    <tableColumn id="4" xr3:uid="{88DCAB62-BEED-4A39-9FB0-F9406A7317F6}" name="parentDescription"/>
    <tableColumn id="5" xr3:uid="{05D2383E-F401-444B-9E42-91420F2A5F7E}" name="isActive"/>
  </tableColumns>
  <tableStyleInfo name="TableStyleMedium9" showFirstColumn="0" showLastColumn="0" showRowStripes="1"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AB293F58-9C75-45A8-A000-790588FF7650}" name="ud_material" displayName="ud_material" ref="A1:E88" totalsRowShown="0" headerRowDxfId="3" headerRowBorderDxfId="4" tableBorderDxfId="5">
  <autoFilter ref="A1:E88" xr:uid="{AB293F58-9C75-45A8-A000-790588FF7650}"/>
  <sortState xmlns:xlrd2="http://schemas.microsoft.com/office/spreadsheetml/2017/richdata2" ref="A2:E88">
    <sortCondition ref="D2:D88"/>
    <sortCondition ref="B2:B88"/>
  </sortState>
  <tableColumns count="5">
    <tableColumn id="1" xr3:uid="{6A542FF3-40C3-44B0-8C6A-6D78C42DBE89}" name="lookupKey"/>
    <tableColumn id="2" xr3:uid="{BF81F702-EE48-4129-9555-FD46EED3AC8E}" name="lookupValue"/>
    <tableColumn id="3" xr3:uid="{E480F949-9F0C-4250-8E91-4C7264E68CD7}" name="parentKey"/>
    <tableColumn id="4" xr3:uid="{EF24175A-098C-45FE-B63D-1AC44CFBA944}" name="parentDescription"/>
    <tableColumn id="5" xr3:uid="{E2F84F49-6666-4BDB-81F3-6EA071CFAAEA}" name="isActive"/>
  </tableColumns>
  <tableStyleInfo name="TableStyleMedium9" showFirstColumn="0" showLastColumn="0" showRowStripes="1"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9F3884F5-1DCB-4664-A3D1-5EAA9F51B617}" name="roadnames" displayName="roadnames" ref="A1:E2393" totalsRowShown="0" headerRowDxfId="0" headerRowBorderDxfId="1" tableBorderDxfId="2">
  <autoFilter ref="A1:E2393" xr:uid="{9F3884F5-1DCB-4664-A3D1-5EAA9F51B617}"/>
  <sortState xmlns:xlrd2="http://schemas.microsoft.com/office/spreadsheetml/2017/richdata2" ref="A2:E2393">
    <sortCondition ref="D2:D2393"/>
    <sortCondition ref="B2:B2393"/>
  </sortState>
  <tableColumns count="5">
    <tableColumn id="1" xr3:uid="{93A84DB5-0211-4124-A83A-AE97D6B50B9D}" name="lookupKey"/>
    <tableColumn id="2" xr3:uid="{67BCD5D7-21CE-4D42-9425-2A2A2AC871F7}" name="lookupValue"/>
    <tableColumn id="3" xr3:uid="{7FAEDF97-38D4-4B90-8470-5B4922A31C20}" name="parentKey"/>
    <tableColumn id="4" xr3:uid="{11AC9A10-37BD-433F-B152-0A0FA40E7BF4}" name="parentDescription"/>
    <tableColumn id="5" xr3:uid="{149F76F9-A9A4-43B5-958D-E95C6F65E60B}" name="isActiv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498060F-C1B3-4222-A19E-494822E0F962}" name="condition" displayName="condition" ref="A1:E7" totalsRowShown="0" headerRowDxfId="198" headerRowBorderDxfId="199" tableBorderDxfId="200">
  <autoFilter ref="A1:E7" xr:uid="{A498060F-C1B3-4222-A19E-494822E0F962}"/>
  <sortState xmlns:xlrd2="http://schemas.microsoft.com/office/spreadsheetml/2017/richdata2" ref="A2:E7">
    <sortCondition ref="D2:D7"/>
    <sortCondition ref="B2:B7"/>
  </sortState>
  <tableColumns count="5">
    <tableColumn id="1" xr3:uid="{BE601177-B7A3-46F8-B0AA-925A8A2EC528}" name="lookupKey"/>
    <tableColumn id="2" xr3:uid="{5FA948E8-D1B3-488A-ACC1-F7AD33576A0F}" name="lookupValue"/>
    <tableColumn id="3" xr3:uid="{3465B609-C2FF-43ED-87E0-FFAE45586DAE}" name="parentKey"/>
    <tableColumn id="4" xr3:uid="{24C92D07-8263-40F8-9AC1-3A4F7799F67F}" name="parentDescription"/>
    <tableColumn id="5" xr3:uid="{AE69C557-A6E0-4054-B5FC-0AE812DEC81C}" name="isActive"/>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4BD604A-6E12-450F-AA87-CB1DCB6A6027}" name="wheel_stop_material" displayName="wheel_stop_material" ref="A1:E6" totalsRowShown="0" headerRowDxfId="195" headerRowBorderDxfId="196" tableBorderDxfId="197">
  <autoFilter ref="A1:E6" xr:uid="{A4BD604A-6E12-450F-AA87-CB1DCB6A6027}"/>
  <sortState xmlns:xlrd2="http://schemas.microsoft.com/office/spreadsheetml/2017/richdata2" ref="A2:E6">
    <sortCondition ref="D2:D6"/>
    <sortCondition ref="B2:B6"/>
  </sortState>
  <tableColumns count="5">
    <tableColumn id="1" xr3:uid="{05B7EBB1-E59A-4968-8392-A240C6EDEA3B}" name="lookupKey"/>
    <tableColumn id="2" xr3:uid="{553E5680-655A-443B-AC18-78E47718E4FF}" name="lookupValue"/>
    <tableColumn id="3" xr3:uid="{549EC05B-E3C0-4867-9993-BFF13F9EC4AE}" name="parentKey"/>
    <tableColumn id="4" xr3:uid="{4664F7A4-D2E7-4EBD-95EE-7A4472505D95}" name="parentDescription"/>
    <tableColumn id="5" xr3:uid="{26D00310-8579-49CB-B86E-340CD0EAD9C9}" name="isActiv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0.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4.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31.xml"/></Relationships>
</file>

<file path=xl/worksheets/_rels/sheet37.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38.xml.rels><?xml version="1.0" encoding="UTF-8" standalone="yes"?>
<Relationships xmlns="http://schemas.openxmlformats.org/package/2006/relationships"><Relationship Id="rId1" Type="http://schemas.openxmlformats.org/officeDocument/2006/relationships/table" Target="../tables/table33.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34.x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40.xml.rels><?xml version="1.0" encoding="UTF-8" standalone="yes"?>
<Relationships xmlns="http://schemas.openxmlformats.org/package/2006/relationships"><Relationship Id="rId1" Type="http://schemas.openxmlformats.org/officeDocument/2006/relationships/table" Target="../tables/table35.xml"/></Relationships>
</file>

<file path=xl/worksheets/_rels/sheet41.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42.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43.xml.rels><?xml version="1.0" encoding="UTF-8" standalone="yes"?>
<Relationships xmlns="http://schemas.openxmlformats.org/package/2006/relationships"><Relationship Id="rId1" Type="http://schemas.openxmlformats.org/officeDocument/2006/relationships/table" Target="../tables/table38.xml"/></Relationships>
</file>

<file path=xl/worksheets/_rels/sheet44.xml.rels><?xml version="1.0" encoding="UTF-8" standalone="yes"?>
<Relationships xmlns="http://schemas.openxmlformats.org/package/2006/relationships"><Relationship Id="rId1" Type="http://schemas.openxmlformats.org/officeDocument/2006/relationships/table" Target="../tables/table39.xml"/></Relationships>
</file>

<file path=xl/worksheets/_rels/sheet45.xml.rels><?xml version="1.0" encoding="UTF-8" standalone="yes"?>
<Relationships xmlns="http://schemas.openxmlformats.org/package/2006/relationships"><Relationship Id="rId1" Type="http://schemas.openxmlformats.org/officeDocument/2006/relationships/table" Target="../tables/table40.xml"/></Relationships>
</file>

<file path=xl/worksheets/_rels/sheet46.xml.rels><?xml version="1.0" encoding="UTF-8" standalone="yes"?>
<Relationships xmlns="http://schemas.openxmlformats.org/package/2006/relationships"><Relationship Id="rId1" Type="http://schemas.openxmlformats.org/officeDocument/2006/relationships/table" Target="../tables/table41.xml"/></Relationships>
</file>

<file path=xl/worksheets/_rels/sheet47.xml.rels><?xml version="1.0" encoding="UTF-8" standalone="yes"?>
<Relationships xmlns="http://schemas.openxmlformats.org/package/2006/relationships"><Relationship Id="rId1" Type="http://schemas.openxmlformats.org/officeDocument/2006/relationships/table" Target="../tables/table42.xml"/></Relationships>
</file>

<file path=xl/worksheets/_rels/sheet48.xml.rels><?xml version="1.0" encoding="UTF-8" standalone="yes"?>
<Relationships xmlns="http://schemas.openxmlformats.org/package/2006/relationships"><Relationship Id="rId1" Type="http://schemas.openxmlformats.org/officeDocument/2006/relationships/table" Target="../tables/table43.xml"/></Relationships>
</file>

<file path=xl/worksheets/_rels/sheet49.xml.rels><?xml version="1.0" encoding="UTF-8" standalone="yes"?>
<Relationships xmlns="http://schemas.openxmlformats.org/package/2006/relationships"><Relationship Id="rId1" Type="http://schemas.openxmlformats.org/officeDocument/2006/relationships/table" Target="../tables/table44.x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50.xml.rels><?xml version="1.0" encoding="UTF-8" standalone="yes"?>
<Relationships xmlns="http://schemas.openxmlformats.org/package/2006/relationships"><Relationship Id="rId1" Type="http://schemas.openxmlformats.org/officeDocument/2006/relationships/table" Target="../tables/table45.xml"/></Relationships>
</file>

<file path=xl/worksheets/_rels/sheet51.xml.rels><?xml version="1.0" encoding="UTF-8" standalone="yes"?>
<Relationships xmlns="http://schemas.openxmlformats.org/package/2006/relationships"><Relationship Id="rId1" Type="http://schemas.openxmlformats.org/officeDocument/2006/relationships/table" Target="../tables/table46.xml"/></Relationships>
</file>

<file path=xl/worksheets/_rels/sheet52.xml.rels><?xml version="1.0" encoding="UTF-8" standalone="yes"?>
<Relationships xmlns="http://schemas.openxmlformats.org/package/2006/relationships"><Relationship Id="rId1" Type="http://schemas.openxmlformats.org/officeDocument/2006/relationships/table" Target="../tables/table47.xml"/></Relationships>
</file>

<file path=xl/worksheets/_rels/sheet53.xml.rels><?xml version="1.0" encoding="UTF-8" standalone="yes"?>
<Relationships xmlns="http://schemas.openxmlformats.org/package/2006/relationships"><Relationship Id="rId1" Type="http://schemas.openxmlformats.org/officeDocument/2006/relationships/table" Target="../tables/table48.xml"/></Relationships>
</file>

<file path=xl/worksheets/_rels/sheet54.xml.rels><?xml version="1.0" encoding="UTF-8" standalone="yes"?>
<Relationships xmlns="http://schemas.openxmlformats.org/package/2006/relationships"><Relationship Id="rId1" Type="http://schemas.openxmlformats.org/officeDocument/2006/relationships/table" Target="../tables/table49.xml"/></Relationships>
</file>

<file path=xl/worksheets/_rels/sheet55.xml.rels><?xml version="1.0" encoding="UTF-8" standalone="yes"?>
<Relationships xmlns="http://schemas.openxmlformats.org/package/2006/relationships"><Relationship Id="rId1" Type="http://schemas.openxmlformats.org/officeDocument/2006/relationships/table" Target="../tables/table50.xml"/></Relationships>
</file>

<file path=xl/worksheets/_rels/sheet56.xml.rels><?xml version="1.0" encoding="UTF-8" standalone="yes"?>
<Relationships xmlns="http://schemas.openxmlformats.org/package/2006/relationships"><Relationship Id="rId1" Type="http://schemas.openxmlformats.org/officeDocument/2006/relationships/table" Target="../tables/table51.xml"/></Relationships>
</file>

<file path=xl/worksheets/_rels/sheet57.xml.rels><?xml version="1.0" encoding="UTF-8" standalone="yes"?>
<Relationships xmlns="http://schemas.openxmlformats.org/package/2006/relationships"><Relationship Id="rId1" Type="http://schemas.openxmlformats.org/officeDocument/2006/relationships/table" Target="../tables/table52.xml"/></Relationships>
</file>

<file path=xl/worksheets/_rels/sheet58.xml.rels><?xml version="1.0" encoding="UTF-8" standalone="yes"?>
<Relationships xmlns="http://schemas.openxmlformats.org/package/2006/relationships"><Relationship Id="rId1" Type="http://schemas.openxmlformats.org/officeDocument/2006/relationships/table" Target="../tables/table53.xml"/></Relationships>
</file>

<file path=xl/worksheets/_rels/sheet59.xml.rels><?xml version="1.0" encoding="UTF-8" standalone="yes"?>
<Relationships xmlns="http://schemas.openxmlformats.org/package/2006/relationships"><Relationship Id="rId1" Type="http://schemas.openxmlformats.org/officeDocument/2006/relationships/table" Target="../tables/table5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0.xml.rels><?xml version="1.0" encoding="UTF-8" standalone="yes"?>
<Relationships xmlns="http://schemas.openxmlformats.org/package/2006/relationships"><Relationship Id="rId1" Type="http://schemas.openxmlformats.org/officeDocument/2006/relationships/table" Target="../tables/table55.xml"/></Relationships>
</file>

<file path=xl/worksheets/_rels/sheet61.xml.rels><?xml version="1.0" encoding="UTF-8" standalone="yes"?>
<Relationships xmlns="http://schemas.openxmlformats.org/package/2006/relationships"><Relationship Id="rId1" Type="http://schemas.openxmlformats.org/officeDocument/2006/relationships/table" Target="../tables/table56.xml"/></Relationships>
</file>

<file path=xl/worksheets/_rels/sheet62.xml.rels><?xml version="1.0" encoding="UTF-8" standalone="yes"?>
<Relationships xmlns="http://schemas.openxmlformats.org/package/2006/relationships"><Relationship Id="rId1" Type="http://schemas.openxmlformats.org/officeDocument/2006/relationships/table" Target="../tables/table57.xml"/></Relationships>
</file>

<file path=xl/worksheets/_rels/sheet63.xml.rels><?xml version="1.0" encoding="UTF-8" standalone="yes"?>
<Relationships xmlns="http://schemas.openxmlformats.org/package/2006/relationships"><Relationship Id="rId1" Type="http://schemas.openxmlformats.org/officeDocument/2006/relationships/table" Target="../tables/table58.xml"/></Relationships>
</file>

<file path=xl/worksheets/_rels/sheet64.xml.rels><?xml version="1.0" encoding="UTF-8" standalone="yes"?>
<Relationships xmlns="http://schemas.openxmlformats.org/package/2006/relationships"><Relationship Id="rId1" Type="http://schemas.openxmlformats.org/officeDocument/2006/relationships/table" Target="../tables/table59.xml"/></Relationships>
</file>

<file path=xl/worksheets/_rels/sheet65.xml.rels><?xml version="1.0" encoding="UTF-8" standalone="yes"?>
<Relationships xmlns="http://schemas.openxmlformats.org/package/2006/relationships"><Relationship Id="rId1" Type="http://schemas.openxmlformats.org/officeDocument/2006/relationships/table" Target="../tables/table60.xml"/></Relationships>
</file>

<file path=xl/worksheets/_rels/sheet66.xml.rels><?xml version="1.0" encoding="UTF-8" standalone="yes"?>
<Relationships xmlns="http://schemas.openxmlformats.org/package/2006/relationships"><Relationship Id="rId1" Type="http://schemas.openxmlformats.org/officeDocument/2006/relationships/table" Target="../tables/table61.xml"/></Relationships>
</file>

<file path=xl/worksheets/_rels/sheet67.xml.rels><?xml version="1.0" encoding="UTF-8" standalone="yes"?>
<Relationships xmlns="http://schemas.openxmlformats.org/package/2006/relationships"><Relationship Id="rId1" Type="http://schemas.openxmlformats.org/officeDocument/2006/relationships/table" Target="../tables/table62.xml"/></Relationships>
</file>

<file path=xl/worksheets/_rels/sheet68.xml.rels><?xml version="1.0" encoding="UTF-8" standalone="yes"?>
<Relationships xmlns="http://schemas.openxmlformats.org/package/2006/relationships"><Relationship Id="rId1" Type="http://schemas.openxmlformats.org/officeDocument/2006/relationships/table" Target="../tables/table63.xml"/></Relationships>
</file>

<file path=xl/worksheets/_rels/sheet69.xml.rels><?xml version="1.0" encoding="UTF-8" standalone="yes"?>
<Relationships xmlns="http://schemas.openxmlformats.org/package/2006/relationships"><Relationship Id="rId1" Type="http://schemas.openxmlformats.org/officeDocument/2006/relationships/table" Target="../tables/table6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0.xml.rels><?xml version="1.0" encoding="UTF-8" standalone="yes"?>
<Relationships xmlns="http://schemas.openxmlformats.org/package/2006/relationships"><Relationship Id="rId1" Type="http://schemas.openxmlformats.org/officeDocument/2006/relationships/table" Target="../tables/table65.xml"/></Relationships>
</file>

<file path=xl/worksheets/_rels/sheet71.xml.rels><?xml version="1.0" encoding="UTF-8" standalone="yes"?>
<Relationships xmlns="http://schemas.openxmlformats.org/package/2006/relationships"><Relationship Id="rId1" Type="http://schemas.openxmlformats.org/officeDocument/2006/relationships/table" Target="../tables/table66.xml"/></Relationships>
</file>

<file path=xl/worksheets/_rels/sheet72.xml.rels><?xml version="1.0" encoding="UTF-8" standalone="yes"?>
<Relationships xmlns="http://schemas.openxmlformats.org/package/2006/relationships"><Relationship Id="rId1" Type="http://schemas.openxmlformats.org/officeDocument/2006/relationships/table" Target="../tables/table67.xml"/></Relationships>
</file>

<file path=xl/worksheets/_rels/sheet73.xml.rels><?xml version="1.0" encoding="UTF-8" standalone="yes"?>
<Relationships xmlns="http://schemas.openxmlformats.org/package/2006/relationships"><Relationship Id="rId1" Type="http://schemas.openxmlformats.org/officeDocument/2006/relationships/table" Target="../tables/table68.xml"/></Relationships>
</file>

<file path=xl/worksheets/_rels/sheet74.xml.rels><?xml version="1.0" encoding="UTF-8" standalone="yes"?>
<Relationships xmlns="http://schemas.openxmlformats.org/package/2006/relationships"><Relationship Id="rId1" Type="http://schemas.openxmlformats.org/officeDocument/2006/relationships/table" Target="../tables/table69.xml"/></Relationships>
</file>

<file path=xl/worksheets/_rels/sheet75.xml.rels><?xml version="1.0" encoding="UTF-8" standalone="yes"?>
<Relationships xmlns="http://schemas.openxmlformats.org/package/2006/relationships"><Relationship Id="rId1" Type="http://schemas.openxmlformats.org/officeDocument/2006/relationships/table" Target="../tables/table70.xml"/></Relationships>
</file>

<file path=xl/worksheets/_rels/sheet76.xml.rels><?xml version="1.0" encoding="UTF-8" standalone="yes"?>
<Relationships xmlns="http://schemas.openxmlformats.org/package/2006/relationships"><Relationship Id="rId1" Type="http://schemas.openxmlformats.org/officeDocument/2006/relationships/table" Target="../tables/table71.xml"/></Relationships>
</file>

<file path=xl/worksheets/_rels/sheet77.xml.rels><?xml version="1.0" encoding="UTF-8" standalone="yes"?>
<Relationships xmlns="http://schemas.openxmlformats.org/package/2006/relationships"><Relationship Id="rId1" Type="http://schemas.openxmlformats.org/officeDocument/2006/relationships/table" Target="../tables/table72.xml"/></Relationships>
</file>

<file path=xl/worksheets/_rels/sheet78.xml.rels><?xml version="1.0" encoding="UTF-8" standalone="yes"?>
<Relationships xmlns="http://schemas.openxmlformats.org/package/2006/relationships"><Relationship Id="rId1" Type="http://schemas.openxmlformats.org/officeDocument/2006/relationships/table" Target="../tables/table73.xml"/></Relationships>
</file>

<file path=xl/worksheets/_rels/sheet79.xml.rels><?xml version="1.0" encoding="UTF-8" standalone="yes"?>
<Relationships xmlns="http://schemas.openxmlformats.org/package/2006/relationships"><Relationship Id="rId1" Type="http://schemas.openxmlformats.org/officeDocument/2006/relationships/table" Target="../tables/table7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30"/>
  </sheetPr>
  <dimension ref="A1:EB100"/>
  <sheetViews>
    <sheetView tabSelected="1" zoomScale="80" zoomScaleNormal="80" workbookViewId="0">
      <pane ySplit="9" topLeftCell="A10" activePane="bottomLeft" state="frozenSplit"/>
      <selection pane="bottomLeft" activeCell="A10" sqref="A10"/>
    </sheetView>
  </sheetViews>
  <sheetFormatPr defaultRowHeight="15" outlineLevelRow="1" outlineLevelCol="1"/>
  <cols>
    <col min="1" max="1" width="12.85546875" style="3" bestFit="1" customWidth="1"/>
    <col min="2" max="2" width="10" style="3" bestFit="1" customWidth="1"/>
    <col min="3" max="3" width="10.85546875" style="3" bestFit="1" customWidth="1"/>
    <col min="4" max="4" width="10.85546875" style="3" hidden="1" customWidth="1" outlineLevel="1"/>
    <col min="5" max="5" width="13.140625" style="3" bestFit="1" customWidth="1" collapsed="1"/>
    <col min="6" max="6" width="13.140625" style="3" bestFit="1" customWidth="1"/>
    <col min="7" max="7" width="12" style="3" bestFit="1" customWidth="1"/>
    <col min="8" max="8" width="15.85546875" style="3" bestFit="1" customWidth="1"/>
    <col min="9" max="9" width="15.85546875" style="3" hidden="1" customWidth="1" outlineLevel="1"/>
    <col min="10" max="10" width="14" style="3" bestFit="1" customWidth="1" collapsed="1"/>
    <col min="11" max="11" width="11.5703125" style="3" bestFit="1" customWidth="1"/>
    <col min="12" max="12" width="14.140625" style="3" bestFit="1" customWidth="1"/>
    <col min="13" max="13" width="11.42578125" style="3" bestFit="1" customWidth="1"/>
    <col min="14" max="14" width="10.5703125" style="3" bestFit="1" customWidth="1"/>
    <col min="15" max="15" width="16.5703125" style="3" bestFit="1" customWidth="1"/>
    <col min="16" max="16" width="15.28515625" style="3" bestFit="1" customWidth="1"/>
    <col min="17" max="17" width="15.28515625" style="3" hidden="1" customWidth="1" outlineLevel="1"/>
    <col min="18" max="18" width="13.42578125" style="3" bestFit="1" customWidth="1" collapsed="1"/>
    <col min="19" max="19" width="18.85546875" style="3" bestFit="1" customWidth="1"/>
    <col min="20" max="20" width="18.85546875" style="3" hidden="1" customWidth="1" outlineLevel="1"/>
    <col min="21" max="21" width="22.42578125" style="3" bestFit="1" customWidth="1" collapsed="1"/>
    <col min="22" max="22" width="22.42578125" style="3" hidden="1" customWidth="1" outlineLevel="1"/>
    <col min="23" max="23" width="22.42578125" style="3" bestFit="1" customWidth="1" collapsed="1"/>
    <col min="24" max="24" width="22.42578125" style="3" hidden="1" customWidth="1" outlineLevel="1"/>
    <col min="25" max="25" width="19.7109375" style="3" bestFit="1" customWidth="1" collapsed="1"/>
    <col min="26" max="26" width="19.7109375" style="3" hidden="1" customWidth="1" outlineLevel="1"/>
    <col min="27" max="27" width="15" style="3" bestFit="1" customWidth="1" collapsed="1"/>
    <col min="28" max="28" width="15" style="3" hidden="1" customWidth="1" outlineLevel="1"/>
    <col min="29" max="29" width="12.28515625" style="3" bestFit="1" customWidth="1" collapsed="1"/>
    <col min="30" max="30" width="13.7109375" style="3" bestFit="1" customWidth="1"/>
    <col min="31" max="31" width="9.7109375" style="3" bestFit="1" customWidth="1"/>
    <col min="32" max="32" width="9.7109375" style="3" hidden="1" customWidth="1" outlineLevel="1"/>
    <col min="33" max="33" width="14.5703125" style="3" bestFit="1" customWidth="1" collapsed="1"/>
    <col min="34" max="34" width="11.85546875" style="3" bestFit="1" customWidth="1"/>
    <col min="35" max="35" width="18.7109375" style="3" bestFit="1" customWidth="1"/>
    <col min="36" max="36" width="32" style="3" bestFit="1" customWidth="1"/>
    <col min="37" max="132" width="9.140625" style="22"/>
    <col min="133" max="16384" width="9.140625" style="3"/>
  </cols>
  <sheetData>
    <row r="1" spans="1:132" s="13" customFormat="1">
      <c r="A1" s="10"/>
      <c r="B1" s="11" t="s">
        <v>0</v>
      </c>
      <c r="C1" s="12" t="s">
        <v>1</v>
      </c>
      <c r="D1" s="12"/>
      <c r="E1" s="12" t="s">
        <v>2</v>
      </c>
      <c r="F1" s="12" t="s">
        <v>3</v>
      </c>
      <c r="G1" s="12" t="s">
        <v>6</v>
      </c>
      <c r="H1" s="12" t="s">
        <v>7</v>
      </c>
      <c r="I1" s="12"/>
      <c r="J1" s="12" t="s">
        <v>8</v>
      </c>
      <c r="K1" s="12" t="s">
        <v>9</v>
      </c>
      <c r="L1" s="12" t="s">
        <v>10</v>
      </c>
      <c r="M1" s="12" t="s">
        <v>11</v>
      </c>
      <c r="N1" s="12" t="s">
        <v>12</v>
      </c>
      <c r="O1" s="12" t="s">
        <v>13</v>
      </c>
      <c r="P1" s="12" t="s">
        <v>14</v>
      </c>
      <c r="Q1" s="12"/>
      <c r="R1" s="12" t="s">
        <v>15</v>
      </c>
      <c r="S1" s="12" t="s">
        <v>16</v>
      </c>
      <c r="T1" s="12"/>
      <c r="U1" s="12" t="s">
        <v>17</v>
      </c>
      <c r="V1" s="12"/>
      <c r="W1" s="12" t="s">
        <v>18</v>
      </c>
      <c r="X1" s="12"/>
      <c r="Y1" s="12" t="s">
        <v>19</v>
      </c>
      <c r="Z1" s="12"/>
      <c r="AA1" s="12" t="s">
        <v>20</v>
      </c>
      <c r="AB1" s="12"/>
      <c r="AC1" s="12" t="s">
        <v>21</v>
      </c>
      <c r="AD1" s="12" t="s">
        <v>22</v>
      </c>
      <c r="AE1" s="12" t="s">
        <v>23</v>
      </c>
      <c r="AF1" s="12"/>
      <c r="AG1" s="12" t="s">
        <v>24</v>
      </c>
      <c r="AH1" s="12" t="s">
        <v>25</v>
      </c>
      <c r="AI1" s="12" t="s">
        <v>26</v>
      </c>
      <c r="AJ1" s="12" t="s">
        <v>27</v>
      </c>
      <c r="AK1" s="20"/>
      <c r="AL1" s="20"/>
      <c r="AM1" s="20"/>
      <c r="AN1" s="20"/>
      <c r="AO1" s="20"/>
      <c r="AP1" s="20"/>
      <c r="AQ1" s="20"/>
      <c r="AR1" s="20"/>
      <c r="AS1" s="20"/>
      <c r="AT1" s="20"/>
      <c r="AU1" s="20"/>
      <c r="AV1" s="20"/>
      <c r="AW1" s="20"/>
      <c r="AX1" s="20"/>
      <c r="AY1" s="20"/>
      <c r="AZ1" s="20"/>
      <c r="BA1" s="20"/>
      <c r="BB1" s="20"/>
      <c r="BC1" s="20"/>
      <c r="BD1" s="20"/>
      <c r="BE1" s="20"/>
      <c r="BF1" s="20"/>
      <c r="BG1" s="20"/>
      <c r="BH1" s="20"/>
      <c r="BI1" s="20"/>
      <c r="BJ1" s="20"/>
      <c r="BK1" s="20"/>
      <c r="BL1" s="20"/>
      <c r="BM1" s="20"/>
      <c r="BN1" s="20"/>
      <c r="BO1" s="20"/>
      <c r="BP1" s="20"/>
      <c r="BQ1" s="20"/>
      <c r="BR1" s="20"/>
      <c r="BS1" s="20"/>
      <c r="BT1" s="20"/>
      <c r="BU1" s="20"/>
      <c r="BV1" s="20"/>
      <c r="BW1" s="20"/>
      <c r="BX1" s="20"/>
      <c r="BY1" s="20"/>
      <c r="BZ1" s="20"/>
      <c r="CA1" s="20"/>
      <c r="CB1" s="20"/>
      <c r="CC1" s="20"/>
      <c r="CD1" s="20"/>
      <c r="CE1" s="20"/>
      <c r="CF1" s="20"/>
      <c r="CG1" s="20"/>
      <c r="CH1" s="20"/>
      <c r="CI1" s="20"/>
      <c r="CJ1" s="20"/>
      <c r="CK1" s="20"/>
      <c r="CL1" s="20"/>
      <c r="CM1" s="20"/>
      <c r="CN1" s="20"/>
      <c r="CO1" s="20"/>
      <c r="CP1" s="20"/>
      <c r="CQ1" s="20"/>
      <c r="CR1" s="20"/>
      <c r="CS1" s="20"/>
      <c r="CT1" s="20"/>
      <c r="CU1" s="20"/>
      <c r="CV1" s="20"/>
      <c r="CW1" s="20"/>
      <c r="CX1" s="20"/>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row>
    <row r="2" spans="1:132" s="13" customFormat="1" outlineLevel="1">
      <c r="A2" s="14" t="s">
        <v>28</v>
      </c>
      <c r="B2" s="15" t="s">
        <v>29</v>
      </c>
      <c r="C2" s="15" t="str">
        <f>_xlfn.IFNA(IF(MATCH("ERROR",D10:D110,0),"ERROR"),"")</f>
        <v/>
      </c>
      <c r="D2" s="15" t="s">
        <v>30</v>
      </c>
      <c r="E2" s="15" t="s">
        <v>31</v>
      </c>
      <c r="F2" s="15" t="s">
        <v>32</v>
      </c>
      <c r="G2" s="15" t="s">
        <v>35</v>
      </c>
      <c r="H2" s="15" t="str">
        <f>_xlfn.IFNA(IF(MATCH("ERROR",I10:I110,0),"ERROR"),"")</f>
        <v/>
      </c>
      <c r="I2" s="15" t="s">
        <v>36</v>
      </c>
      <c r="J2" s="15" t="s">
        <v>37</v>
      </c>
      <c r="K2" s="15" t="s">
        <v>38</v>
      </c>
      <c r="L2" s="15" t="s">
        <v>39</v>
      </c>
      <c r="M2" s="15" t="s">
        <v>40</v>
      </c>
      <c r="N2" s="15" t="s">
        <v>41</v>
      </c>
      <c r="O2" s="15" t="s">
        <v>42</v>
      </c>
      <c r="P2" s="15" t="str">
        <f>_xlfn.IFNA(IF(MATCH("ERROR",Q10:Q110,0),"ERROR"),"")</f>
        <v/>
      </c>
      <c r="Q2" s="15" t="s">
        <v>43</v>
      </c>
      <c r="R2" s="15" t="s">
        <v>44</v>
      </c>
      <c r="S2" s="15" t="str">
        <f>_xlfn.IFNA(IF(MATCH("ERROR",T10:T110,0),"ERROR"),"")</f>
        <v/>
      </c>
      <c r="T2" s="15" t="s">
        <v>45</v>
      </c>
      <c r="U2" s="15" t="str">
        <f>_xlfn.IFNA(IF(MATCH("ERROR",V10:V110,0),"ERROR"),"")</f>
        <v/>
      </c>
      <c r="V2" s="15" t="s">
        <v>46</v>
      </c>
      <c r="W2" s="15" t="str">
        <f>_xlfn.IFNA(IF(MATCH("ERROR",X10:X110,0),"ERROR"),"")</f>
        <v/>
      </c>
      <c r="X2" s="15" t="s">
        <v>47</v>
      </c>
      <c r="Y2" s="15" t="str">
        <f>_xlfn.IFNA(IF(MATCH("ERROR",Z10:Z110,0),"ERROR"),"")</f>
        <v/>
      </c>
      <c r="Z2" s="15" t="s">
        <v>48</v>
      </c>
      <c r="AA2" s="15" t="str">
        <f>_xlfn.IFNA(IF(MATCH("ERROR",AB10:AB110,0),"ERROR"),"")</f>
        <v/>
      </c>
      <c r="AB2" s="15" t="s">
        <v>49</v>
      </c>
      <c r="AC2" s="15" t="s">
        <v>50</v>
      </c>
      <c r="AD2" s="15" t="s">
        <v>51</v>
      </c>
      <c r="AE2" s="15" t="str">
        <f>_xlfn.IFNA(IF(MATCH("ERROR",AF10:AF110,0),"ERROR"),"")</f>
        <v/>
      </c>
      <c r="AF2" s="15" t="s">
        <v>52</v>
      </c>
      <c r="AG2" s="15" t="s">
        <v>53</v>
      </c>
      <c r="AH2" s="15" t="s">
        <v>54</v>
      </c>
      <c r="AI2" s="15" t="s">
        <v>55</v>
      </c>
      <c r="AJ2" s="15" t="s">
        <v>56</v>
      </c>
      <c r="AK2" s="20" t="str">
        <f>_xlfn.IFNA(IF(MATCH("ERROR",AL10:AL110,0),"ERROR"),"")</f>
        <v/>
      </c>
      <c r="AL2" s="20" t="str">
        <f>_xlfn.IFNA(IF(MATCH("ERROR",AM10:AM110,0),"ERROR"),"")</f>
        <v/>
      </c>
      <c r="AM2" s="20" t="str">
        <f>_xlfn.IFNA(IF(MATCH("ERROR",AN10:AN110,0),"ERROR"),"")</f>
        <v/>
      </c>
      <c r="AN2" s="20" t="str">
        <f>_xlfn.IFNA(IF(MATCH("ERROR",AO10:AO110,0),"ERROR"),"")</f>
        <v/>
      </c>
      <c r="AO2" s="20" t="str">
        <f>_xlfn.IFNA(IF(MATCH("ERROR",AP10:AP110,0),"ERROR"),"")</f>
        <v/>
      </c>
      <c r="AP2" s="20" t="str">
        <f>_xlfn.IFNA(IF(MATCH("ERROR",AQ10:AQ110,0),"ERROR"),"")</f>
        <v/>
      </c>
      <c r="AQ2" s="20" t="str">
        <f>_xlfn.IFNA(IF(MATCH("ERROR",AR10:AR110,0),"ERROR"),"")</f>
        <v/>
      </c>
      <c r="AR2" s="20" t="str">
        <f>_xlfn.IFNA(IF(MATCH("ERROR",AS10:AS110,0),"ERROR"),"")</f>
        <v/>
      </c>
      <c r="AS2" s="20" t="str">
        <f>_xlfn.IFNA(IF(MATCH("ERROR",AT10:AT110,0),"ERROR"),"")</f>
        <v/>
      </c>
      <c r="AT2" s="20" t="str">
        <f>_xlfn.IFNA(IF(MATCH("ERROR",AU10:AU110,0),"ERROR"),"")</f>
        <v/>
      </c>
      <c r="AU2" s="20" t="str">
        <f>_xlfn.IFNA(IF(MATCH("ERROR",AV10:AV110,0),"ERROR"),"")</f>
        <v/>
      </c>
      <c r="AV2" s="20" t="str">
        <f>_xlfn.IFNA(IF(MATCH("ERROR",AW10:AW110,0),"ERROR"),"")</f>
        <v/>
      </c>
      <c r="AW2" s="20" t="str">
        <f>_xlfn.IFNA(IF(MATCH("ERROR",AX10:AX110,0),"ERROR"),"")</f>
        <v/>
      </c>
      <c r="AX2" s="20" t="str">
        <f>_xlfn.IFNA(IF(MATCH("ERROR",AY10:AY110,0),"ERROR"),"")</f>
        <v/>
      </c>
      <c r="AY2" s="20" t="str">
        <f>_xlfn.IFNA(IF(MATCH("ERROR",AZ10:AZ110,0),"ERROR"),"")</f>
        <v/>
      </c>
      <c r="AZ2" s="20" t="str">
        <f>_xlfn.IFNA(IF(MATCH("ERROR",BA10:BA110,0),"ERROR"),"")</f>
        <v/>
      </c>
      <c r="BA2" s="20" t="str">
        <f>_xlfn.IFNA(IF(MATCH("ERROR",BB10:BB110,0),"ERROR"),"")</f>
        <v/>
      </c>
      <c r="BB2" s="20" t="str">
        <f>_xlfn.IFNA(IF(MATCH("ERROR",BC10:BC110,0),"ERROR"),"")</f>
        <v/>
      </c>
      <c r="BC2" s="20" t="str">
        <f>_xlfn.IFNA(IF(MATCH("ERROR",BD10:BD110,0),"ERROR"),"")</f>
        <v/>
      </c>
      <c r="BD2" s="20" t="str">
        <f>_xlfn.IFNA(IF(MATCH("ERROR",BE10:BE110,0),"ERROR"),"")</f>
        <v/>
      </c>
      <c r="BE2" s="20" t="str">
        <f>_xlfn.IFNA(IF(MATCH("ERROR",BF10:BF110,0),"ERROR"),"")</f>
        <v/>
      </c>
      <c r="BF2" s="20" t="str">
        <f>_xlfn.IFNA(IF(MATCH("ERROR",BG10:BG110,0),"ERROR"),"")</f>
        <v/>
      </c>
      <c r="BG2" s="20" t="str">
        <f>_xlfn.IFNA(IF(MATCH("ERROR",BH10:BH110,0),"ERROR"),"")</f>
        <v/>
      </c>
      <c r="BH2" s="20" t="str">
        <f>_xlfn.IFNA(IF(MATCH("ERROR",BI10:BI110,0),"ERROR"),"")</f>
        <v/>
      </c>
      <c r="BI2" s="20" t="str">
        <f>_xlfn.IFNA(IF(MATCH("ERROR",BJ10:BJ110,0),"ERROR"),"")</f>
        <v/>
      </c>
      <c r="BJ2" s="20" t="str">
        <f>_xlfn.IFNA(IF(MATCH("ERROR",BK10:BK110,0),"ERROR"),"")</f>
        <v/>
      </c>
      <c r="BK2" s="20" t="str">
        <f>_xlfn.IFNA(IF(MATCH("ERROR",BL10:BL110,0),"ERROR"),"")</f>
        <v/>
      </c>
      <c r="BL2" s="20" t="str">
        <f>_xlfn.IFNA(IF(MATCH("ERROR",BM10:BM110,0),"ERROR"),"")</f>
        <v/>
      </c>
      <c r="BM2" s="20" t="str">
        <f>_xlfn.IFNA(IF(MATCH("ERROR",BN10:BN110,0),"ERROR"),"")</f>
        <v/>
      </c>
      <c r="BN2" s="20" t="str">
        <f>_xlfn.IFNA(IF(MATCH("ERROR",BO10:BO110,0),"ERROR"),"")</f>
        <v/>
      </c>
      <c r="BO2" s="20" t="str">
        <f>_xlfn.IFNA(IF(MATCH("ERROR",BP10:BP110,0),"ERROR"),"")</f>
        <v/>
      </c>
      <c r="BP2" s="20" t="str">
        <f>_xlfn.IFNA(IF(MATCH("ERROR",BQ10:BQ110,0),"ERROR"),"")</f>
        <v/>
      </c>
      <c r="BQ2" s="20" t="str">
        <f>_xlfn.IFNA(IF(MATCH("ERROR",BR10:BR110,0),"ERROR"),"")</f>
        <v/>
      </c>
      <c r="BR2" s="20" t="str">
        <f>_xlfn.IFNA(IF(MATCH("ERROR",BS10:BS110,0),"ERROR"),"")</f>
        <v/>
      </c>
      <c r="BS2" s="20" t="str">
        <f>_xlfn.IFNA(IF(MATCH("ERROR",BT10:BT110,0),"ERROR"),"")</f>
        <v/>
      </c>
      <c r="BT2" s="20" t="str">
        <f>_xlfn.IFNA(IF(MATCH("ERROR",BU10:BU110,0),"ERROR"),"")</f>
        <v/>
      </c>
      <c r="BU2" s="20" t="str">
        <f>_xlfn.IFNA(IF(MATCH("ERROR",BV10:BV110,0),"ERROR"),"")</f>
        <v/>
      </c>
      <c r="BV2" s="20" t="str">
        <f>_xlfn.IFNA(IF(MATCH("ERROR",BW10:BW110,0),"ERROR"),"")</f>
        <v/>
      </c>
      <c r="BW2" s="20" t="str">
        <f>_xlfn.IFNA(IF(MATCH("ERROR",BX10:BX110,0),"ERROR"),"")</f>
        <v/>
      </c>
      <c r="BX2" s="20" t="str">
        <f>_xlfn.IFNA(IF(MATCH("ERROR",BY10:BY110,0),"ERROR"),"")</f>
        <v/>
      </c>
      <c r="BY2" s="20" t="str">
        <f>_xlfn.IFNA(IF(MATCH("ERROR",BZ10:BZ110,0),"ERROR"),"")</f>
        <v/>
      </c>
      <c r="BZ2" s="20" t="str">
        <f>_xlfn.IFNA(IF(MATCH("ERROR",CA10:CA110,0),"ERROR"),"")</f>
        <v/>
      </c>
      <c r="CA2" s="20" t="str">
        <f>_xlfn.IFNA(IF(MATCH("ERROR",CB10:CB110,0),"ERROR"),"")</f>
        <v/>
      </c>
      <c r="CB2" s="20" t="str">
        <f>_xlfn.IFNA(IF(MATCH("ERROR",CC10:CC110,0),"ERROR"),"")</f>
        <v/>
      </c>
      <c r="CC2" s="20" t="str">
        <f>_xlfn.IFNA(IF(MATCH("ERROR",CD10:CD110,0),"ERROR"),"")</f>
        <v/>
      </c>
      <c r="CD2" s="20" t="str">
        <f>_xlfn.IFNA(IF(MATCH("ERROR",CE10:CE110,0),"ERROR"),"")</f>
        <v/>
      </c>
      <c r="CE2" s="20" t="str">
        <f>_xlfn.IFNA(IF(MATCH("ERROR",CF10:CF110,0),"ERROR"),"")</f>
        <v/>
      </c>
      <c r="CF2" s="20" t="str">
        <f>_xlfn.IFNA(IF(MATCH("ERROR",CG10:CG110,0),"ERROR"),"")</f>
        <v/>
      </c>
      <c r="CG2" s="20" t="str">
        <f>_xlfn.IFNA(IF(MATCH("ERROR",CH10:CH110,0),"ERROR"),"")</f>
        <v/>
      </c>
      <c r="CH2" s="20" t="str">
        <f>_xlfn.IFNA(IF(MATCH("ERROR",CI10:CI110,0),"ERROR"),"")</f>
        <v/>
      </c>
      <c r="CI2" s="20" t="str">
        <f>_xlfn.IFNA(IF(MATCH("ERROR",CJ10:CJ110,0),"ERROR"),"")</f>
        <v/>
      </c>
      <c r="CJ2" s="20" t="str">
        <f>_xlfn.IFNA(IF(MATCH("ERROR",CK10:CK110,0),"ERROR"),"")</f>
        <v/>
      </c>
      <c r="CK2" s="20" t="str">
        <f>_xlfn.IFNA(IF(MATCH("ERROR",CL10:CL110,0),"ERROR"),"")</f>
        <v/>
      </c>
      <c r="CL2" s="20" t="str">
        <f>_xlfn.IFNA(IF(MATCH("ERROR",CM10:CM110,0),"ERROR"),"")</f>
        <v/>
      </c>
      <c r="CM2" s="20" t="str">
        <f>_xlfn.IFNA(IF(MATCH("ERROR",CN10:CN110,0),"ERROR"),"")</f>
        <v/>
      </c>
      <c r="CN2" s="20" t="str">
        <f>_xlfn.IFNA(IF(MATCH("ERROR",CO10:CO110,0),"ERROR"),"")</f>
        <v/>
      </c>
      <c r="CO2" s="20" t="str">
        <f>_xlfn.IFNA(IF(MATCH("ERROR",CP10:CP110,0),"ERROR"),"")</f>
        <v/>
      </c>
      <c r="CP2" s="20" t="str">
        <f>_xlfn.IFNA(IF(MATCH("ERROR",CQ10:CQ110,0),"ERROR"),"")</f>
        <v/>
      </c>
      <c r="CQ2" s="20" t="str">
        <f>_xlfn.IFNA(IF(MATCH("ERROR",CR10:CR110,0),"ERROR"),"")</f>
        <v/>
      </c>
      <c r="CR2" s="20" t="str">
        <f>_xlfn.IFNA(IF(MATCH("ERROR",CS10:CS110,0),"ERROR"),"")</f>
        <v/>
      </c>
      <c r="CS2" s="20" t="str">
        <f>_xlfn.IFNA(IF(MATCH("ERROR",CT10:CT110,0),"ERROR"),"")</f>
        <v/>
      </c>
      <c r="CT2" s="20" t="str">
        <f>_xlfn.IFNA(IF(MATCH("ERROR",CU10:CU110,0),"ERROR"),"")</f>
        <v/>
      </c>
      <c r="CU2" s="20" t="str">
        <f>_xlfn.IFNA(IF(MATCH("ERROR",CV10:CV110,0),"ERROR"),"")</f>
        <v/>
      </c>
      <c r="CV2" s="20" t="str">
        <f>_xlfn.IFNA(IF(MATCH("ERROR",CW10:CW110,0),"ERROR"),"")</f>
        <v/>
      </c>
      <c r="CW2" s="20" t="str">
        <f>_xlfn.IFNA(IF(MATCH("ERROR",CX10:CX110,0),"ERROR"),"")</f>
        <v/>
      </c>
      <c r="CX2" s="20" t="str">
        <f>_xlfn.IFNA(IF(MATCH("ERROR",CY10:CY110,0),"ERROR"),"")</f>
        <v/>
      </c>
      <c r="CY2" s="20" t="str">
        <f>_xlfn.IFNA(IF(MATCH("ERROR",CZ10:CZ110,0),"ERROR"),"")</f>
        <v/>
      </c>
      <c r="CZ2" s="20" t="str">
        <f>_xlfn.IFNA(IF(MATCH("ERROR",DA10:DA110,0),"ERROR"),"")</f>
        <v/>
      </c>
      <c r="DA2" s="20" t="str">
        <f>_xlfn.IFNA(IF(MATCH("ERROR",DB10:DB110,0),"ERROR"),"")</f>
        <v/>
      </c>
      <c r="DB2" s="20" t="str">
        <f>_xlfn.IFNA(IF(MATCH("ERROR",DC10:DC110,0),"ERROR"),"")</f>
        <v/>
      </c>
      <c r="DC2" s="20" t="str">
        <f>_xlfn.IFNA(IF(MATCH("ERROR",DD10:DD110,0),"ERROR"),"")</f>
        <v/>
      </c>
      <c r="DD2" s="20" t="str">
        <f>_xlfn.IFNA(IF(MATCH("ERROR",DE10:DE110,0),"ERROR"),"")</f>
        <v/>
      </c>
      <c r="DE2" s="20" t="str">
        <f>_xlfn.IFNA(IF(MATCH("ERROR",DF10:DF110,0),"ERROR"),"")</f>
        <v/>
      </c>
      <c r="DF2" s="20" t="str">
        <f>_xlfn.IFNA(IF(MATCH("ERROR",DG10:DG110,0),"ERROR"),"")</f>
        <v/>
      </c>
      <c r="DG2" s="20" t="str">
        <f>_xlfn.IFNA(IF(MATCH("ERROR",DH10:DH110,0),"ERROR"),"")</f>
        <v/>
      </c>
      <c r="DH2" s="20" t="str">
        <f>_xlfn.IFNA(IF(MATCH("ERROR",DI10:DI110,0),"ERROR"),"")</f>
        <v/>
      </c>
      <c r="DI2" s="20" t="str">
        <f>_xlfn.IFNA(IF(MATCH("ERROR",DJ10:DJ110,0),"ERROR"),"")</f>
        <v/>
      </c>
      <c r="DJ2" s="20" t="str">
        <f>_xlfn.IFNA(IF(MATCH("ERROR",DK10:DK110,0),"ERROR"),"")</f>
        <v/>
      </c>
      <c r="DK2" s="20" t="str">
        <f>_xlfn.IFNA(IF(MATCH("ERROR",DL10:DL110,0),"ERROR"),"")</f>
        <v/>
      </c>
      <c r="DL2" s="20" t="str">
        <f>_xlfn.IFNA(IF(MATCH("ERROR",DM10:DM110,0),"ERROR"),"")</f>
        <v/>
      </c>
      <c r="DM2" s="20" t="str">
        <f>_xlfn.IFNA(IF(MATCH("ERROR",DN10:DN110,0),"ERROR"),"")</f>
        <v/>
      </c>
      <c r="DN2" s="20" t="str">
        <f>_xlfn.IFNA(IF(MATCH("ERROR",DO10:DO110,0),"ERROR"),"")</f>
        <v/>
      </c>
      <c r="DO2" s="20" t="str">
        <f>_xlfn.IFNA(IF(MATCH("ERROR",DP10:DP110,0),"ERROR"),"")</f>
        <v/>
      </c>
      <c r="DP2" s="20" t="str">
        <f>_xlfn.IFNA(IF(MATCH("ERROR",DQ10:DQ110,0),"ERROR"),"")</f>
        <v/>
      </c>
      <c r="DQ2" s="20" t="str">
        <f>_xlfn.IFNA(IF(MATCH("ERROR",DR10:DR110,0),"ERROR"),"")</f>
        <v/>
      </c>
      <c r="DR2" s="20" t="str">
        <f>_xlfn.IFNA(IF(MATCH("ERROR",DS10:DS110,0),"ERROR"),"")</f>
        <v/>
      </c>
      <c r="DS2" s="20" t="str">
        <f>_xlfn.IFNA(IF(MATCH("ERROR",DT10:DT110,0),"ERROR"),"")</f>
        <v/>
      </c>
      <c r="DT2" s="20" t="str">
        <f>_xlfn.IFNA(IF(MATCH("ERROR",DU10:DU110,0),"ERROR"),"")</f>
        <v/>
      </c>
      <c r="DU2" s="20" t="str">
        <f>_xlfn.IFNA(IF(MATCH("ERROR",DV10:DV110,0),"ERROR"),"")</f>
        <v/>
      </c>
      <c r="DV2" s="20" t="str">
        <f>_xlfn.IFNA(IF(MATCH("ERROR",DW10:DW110,0),"ERROR"),"")</f>
        <v/>
      </c>
      <c r="DW2" s="20" t="str">
        <f>_xlfn.IFNA(IF(MATCH("ERROR",DX10:DX110,0),"ERROR"),"")</f>
        <v/>
      </c>
      <c r="DX2" s="20" t="str">
        <f>_xlfn.IFNA(IF(MATCH("ERROR",DY10:DY110,0),"ERROR"),"")</f>
        <v/>
      </c>
      <c r="DY2" s="20" t="str">
        <f>_xlfn.IFNA(IF(MATCH("ERROR",DZ10:DZ110,0),"ERROR"),"")</f>
        <v/>
      </c>
      <c r="DZ2" s="20" t="str">
        <f>_xlfn.IFNA(IF(MATCH("ERROR",EA10:EA110,0),"ERROR"),"")</f>
        <v/>
      </c>
      <c r="EA2" s="20" t="str">
        <f>_xlfn.IFNA(IF(MATCH("ERROR",EB10:EB110,0),"ERROR"),"")</f>
        <v/>
      </c>
      <c r="EB2" s="20" t="str">
        <f>_xlfn.IFNA(IF(MATCH("ERROR",EC10:EC110,0),"ERROR"),"")</f>
        <v/>
      </c>
    </row>
    <row r="3" spans="1:132" s="18" customFormat="1">
      <c r="A3" s="16" t="s">
        <v>57</v>
      </c>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1"/>
      <c r="CJ3" s="21"/>
      <c r="CK3" s="21"/>
      <c r="CL3" s="21"/>
      <c r="CM3" s="21"/>
      <c r="CN3" s="21"/>
      <c r="CO3" s="21"/>
      <c r="CP3" s="21"/>
      <c r="CQ3" s="21"/>
      <c r="CR3" s="21"/>
      <c r="CS3" s="21"/>
      <c r="CT3" s="21"/>
      <c r="CU3" s="21"/>
      <c r="CV3" s="21"/>
      <c r="CW3" s="21"/>
      <c r="CX3" s="21"/>
      <c r="CY3" s="21"/>
      <c r="CZ3" s="21"/>
      <c r="DA3" s="21"/>
      <c r="DB3" s="21"/>
      <c r="DC3" s="21"/>
      <c r="DD3" s="21"/>
      <c r="DE3" s="21"/>
      <c r="DF3" s="21"/>
      <c r="DG3" s="21"/>
      <c r="DH3" s="21"/>
      <c r="DI3" s="21"/>
      <c r="DJ3" s="21"/>
      <c r="DK3" s="21"/>
      <c r="DL3" s="21"/>
      <c r="DM3" s="21"/>
      <c r="DN3" s="21"/>
      <c r="DO3" s="21"/>
      <c r="DP3" s="21"/>
      <c r="DQ3" s="21"/>
      <c r="DR3" s="21"/>
      <c r="DS3" s="21"/>
      <c r="DT3" s="21"/>
      <c r="DU3" s="21"/>
      <c r="DV3" s="21"/>
      <c r="DW3" s="21"/>
      <c r="DX3" s="21"/>
      <c r="DY3" s="21"/>
      <c r="DZ3" s="21"/>
      <c r="EA3" s="21"/>
      <c r="EB3" s="21"/>
    </row>
    <row r="4" spans="1:132" s="13" customFormat="1" outlineLevel="1">
      <c r="A4" s="14" t="s">
        <v>58</v>
      </c>
      <c r="B4" s="13" t="s">
        <v>59</v>
      </c>
      <c r="C4" s="13" t="s">
        <v>60</v>
      </c>
      <c r="E4" s="13" t="s">
        <v>61</v>
      </c>
      <c r="F4" s="13" t="s">
        <v>61</v>
      </c>
      <c r="G4" s="13" t="s">
        <v>62</v>
      </c>
      <c r="H4" s="13" t="s">
        <v>64</v>
      </c>
      <c r="J4" s="13" t="s">
        <v>65</v>
      </c>
      <c r="K4" s="13" t="s">
        <v>65</v>
      </c>
      <c r="L4" s="13" t="s">
        <v>65</v>
      </c>
      <c r="M4" s="13" t="s">
        <v>66</v>
      </c>
      <c r="N4" s="13" t="s">
        <v>67</v>
      </c>
      <c r="O4" s="13" t="s">
        <v>68</v>
      </c>
      <c r="P4" s="13" t="s">
        <v>64</v>
      </c>
      <c r="R4" s="13" t="s">
        <v>66</v>
      </c>
      <c r="S4" s="13" t="s">
        <v>69</v>
      </c>
      <c r="U4" s="13" t="s">
        <v>64</v>
      </c>
      <c r="W4" s="13" t="s">
        <v>64</v>
      </c>
      <c r="Y4" s="13" t="s">
        <v>64</v>
      </c>
      <c r="AA4" s="13" t="s">
        <v>64</v>
      </c>
      <c r="AC4" s="13" t="s">
        <v>70</v>
      </c>
      <c r="AD4" s="13" t="s">
        <v>65</v>
      </c>
      <c r="AE4" s="13" t="s">
        <v>63</v>
      </c>
      <c r="AG4" s="13" t="s">
        <v>66</v>
      </c>
      <c r="AH4" s="13" t="s">
        <v>71</v>
      </c>
      <c r="AI4" s="13" t="s">
        <v>61</v>
      </c>
      <c r="AJ4" s="13" t="s">
        <v>72</v>
      </c>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c r="BL4" s="20"/>
      <c r="BM4" s="20"/>
      <c r="BN4" s="20"/>
      <c r="BO4" s="20"/>
      <c r="BP4" s="20"/>
      <c r="BQ4" s="20"/>
      <c r="BR4" s="20"/>
      <c r="BS4" s="20"/>
      <c r="BT4" s="20"/>
      <c r="BU4" s="20"/>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c r="CZ4" s="20"/>
      <c r="DA4" s="20"/>
      <c r="DB4" s="20"/>
      <c r="DC4" s="20"/>
      <c r="DD4" s="20"/>
      <c r="DE4" s="20"/>
      <c r="DF4" s="20"/>
      <c r="DG4" s="20"/>
      <c r="DH4" s="20"/>
      <c r="DI4" s="20"/>
      <c r="DJ4" s="20"/>
      <c r="DK4" s="20"/>
      <c r="DL4" s="20"/>
      <c r="DM4" s="20"/>
      <c r="DN4" s="20"/>
      <c r="DO4" s="20"/>
      <c r="DP4" s="20"/>
      <c r="DQ4" s="20"/>
      <c r="DR4" s="20"/>
      <c r="DS4" s="20"/>
      <c r="DT4" s="20"/>
      <c r="DU4" s="20"/>
      <c r="DV4" s="20"/>
      <c r="DW4" s="20"/>
      <c r="DX4" s="20"/>
      <c r="DY4" s="20"/>
      <c r="DZ4" s="20"/>
      <c r="EA4" s="20"/>
      <c r="EB4" s="20"/>
    </row>
    <row r="5" spans="1:132" s="13" customFormat="1" outlineLevel="1">
      <c r="A5" s="14" t="s">
        <v>73</v>
      </c>
      <c r="B5" s="13" t="b">
        <v>0</v>
      </c>
      <c r="C5" s="13" t="b">
        <v>1</v>
      </c>
      <c r="E5" s="13" t="b">
        <v>1</v>
      </c>
      <c r="F5" s="13" t="b">
        <v>1</v>
      </c>
      <c r="G5" s="13" t="b">
        <v>1</v>
      </c>
      <c r="H5" s="13" t="b">
        <v>1</v>
      </c>
      <c r="J5" s="13" t="b">
        <v>1</v>
      </c>
      <c r="K5" s="13" t="b">
        <v>1</v>
      </c>
      <c r="L5" s="13" t="b">
        <v>1</v>
      </c>
      <c r="M5" s="13" t="b">
        <v>1</v>
      </c>
      <c r="N5" s="13" t="b">
        <v>0</v>
      </c>
      <c r="O5" s="13" t="b">
        <v>0</v>
      </c>
      <c r="P5" s="13" t="b">
        <v>1</v>
      </c>
      <c r="R5" s="13" t="b">
        <v>0</v>
      </c>
      <c r="S5" s="13" t="b">
        <v>0</v>
      </c>
      <c r="U5" s="13" t="b">
        <v>1</v>
      </c>
      <c r="W5" s="13" t="b">
        <v>1</v>
      </c>
      <c r="Y5" s="13" t="b">
        <v>0</v>
      </c>
      <c r="AA5" s="13" t="b">
        <v>0</v>
      </c>
      <c r="AC5" s="13" t="b">
        <v>0</v>
      </c>
      <c r="AD5" s="13" t="b">
        <v>1</v>
      </c>
      <c r="AE5" s="13" t="b">
        <v>1</v>
      </c>
      <c r="AG5" s="13" t="b">
        <v>1</v>
      </c>
      <c r="AH5" s="13" t="b">
        <v>0</v>
      </c>
      <c r="AI5" s="13" t="b">
        <v>0</v>
      </c>
      <c r="AJ5" s="13" t="b">
        <v>0</v>
      </c>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row>
    <row r="6" spans="1:132" s="13" customFormat="1" outlineLevel="1">
      <c r="A6" s="14" t="s">
        <v>74</v>
      </c>
      <c r="B6" s="13" t="b">
        <v>0</v>
      </c>
      <c r="C6" s="13" t="b">
        <v>0</v>
      </c>
      <c r="E6" s="13" t="b">
        <v>0</v>
      </c>
      <c r="F6" s="13" t="b">
        <v>0</v>
      </c>
      <c r="G6" s="13" t="b">
        <v>0</v>
      </c>
      <c r="H6" s="13" t="b">
        <v>0</v>
      </c>
      <c r="J6" s="13" t="b">
        <v>0</v>
      </c>
      <c r="K6" s="13" t="b">
        <v>0</v>
      </c>
      <c r="L6" s="13" t="b">
        <v>0</v>
      </c>
      <c r="M6" s="13" t="b">
        <v>0</v>
      </c>
      <c r="N6" s="13" t="b">
        <v>1</v>
      </c>
      <c r="O6" s="13" t="b">
        <v>0</v>
      </c>
      <c r="P6" s="13" t="b">
        <v>0</v>
      </c>
      <c r="R6" s="13" t="b">
        <v>0</v>
      </c>
      <c r="S6" s="13" t="b">
        <v>0</v>
      </c>
      <c r="U6" s="13" t="b">
        <v>0</v>
      </c>
      <c r="W6" s="13" t="b">
        <v>0</v>
      </c>
      <c r="Y6" s="13" t="b">
        <v>0</v>
      </c>
      <c r="AA6" s="13" t="b">
        <v>0</v>
      </c>
      <c r="AC6" s="13" t="b">
        <v>0</v>
      </c>
      <c r="AD6" s="13" t="b">
        <v>0</v>
      </c>
      <c r="AE6" s="13" t="b">
        <v>0</v>
      </c>
      <c r="AG6" s="13" t="b">
        <v>0</v>
      </c>
      <c r="AH6" s="13" t="b">
        <v>0</v>
      </c>
      <c r="AI6" s="13" t="b">
        <v>0</v>
      </c>
      <c r="AJ6" s="13" t="b">
        <v>0</v>
      </c>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row>
    <row r="7" spans="1:132" s="13" customFormat="1" outlineLevel="1">
      <c r="A7" s="14" t="s">
        <v>75</v>
      </c>
      <c r="B7" s="13" t="b">
        <v>0</v>
      </c>
      <c r="C7" s="13" t="b">
        <v>1</v>
      </c>
      <c r="E7" s="13" t="b">
        <v>0</v>
      </c>
      <c r="F7" s="13" t="b">
        <v>0</v>
      </c>
      <c r="G7" s="13" t="b">
        <v>0</v>
      </c>
      <c r="H7" s="13" t="b">
        <v>1</v>
      </c>
      <c r="J7" s="13" t="b">
        <v>0</v>
      </c>
      <c r="K7" s="13" t="b">
        <v>0</v>
      </c>
      <c r="L7" s="13" t="b">
        <v>0</v>
      </c>
      <c r="M7" s="13" t="b">
        <v>0</v>
      </c>
      <c r="N7" s="13" t="b">
        <v>0</v>
      </c>
      <c r="O7" s="13" t="b">
        <v>0</v>
      </c>
      <c r="P7" s="13" t="b">
        <v>1</v>
      </c>
      <c r="R7" s="13" t="b">
        <v>0</v>
      </c>
      <c r="S7" s="13" t="b">
        <v>1</v>
      </c>
      <c r="U7" s="13" t="b">
        <v>1</v>
      </c>
      <c r="W7" s="13" t="b">
        <v>1</v>
      </c>
      <c r="Y7" s="13" t="b">
        <v>1</v>
      </c>
      <c r="AA7" s="13" t="b">
        <v>1</v>
      </c>
      <c r="AC7" s="13" t="b">
        <v>0</v>
      </c>
      <c r="AD7" s="13" t="b">
        <v>0</v>
      </c>
      <c r="AE7" s="13" t="b">
        <v>1</v>
      </c>
      <c r="AG7" s="13" t="b">
        <v>0</v>
      </c>
      <c r="AH7" s="13" t="b">
        <v>0</v>
      </c>
      <c r="AI7" s="13" t="b">
        <v>0</v>
      </c>
      <c r="AJ7" s="13" t="b">
        <v>0</v>
      </c>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row>
    <row r="8" spans="1:132" s="13" customFormat="1" outlineLevel="1">
      <c r="A8" s="14" t="s">
        <v>76</v>
      </c>
      <c r="C8" s="13" t="s">
        <v>77</v>
      </c>
      <c r="H8" s="13" t="s">
        <v>36</v>
      </c>
      <c r="P8" s="13" t="s">
        <v>78</v>
      </c>
      <c r="S8" s="13" t="s">
        <v>79</v>
      </c>
      <c r="U8" s="13" t="s">
        <v>80</v>
      </c>
      <c r="W8" s="13" t="s">
        <v>80</v>
      </c>
      <c r="Y8" s="13" t="s">
        <v>81</v>
      </c>
      <c r="AA8" s="13" t="s">
        <v>82</v>
      </c>
      <c r="AE8" s="13" t="s">
        <v>52</v>
      </c>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row>
    <row r="9" spans="1:132" s="13" customFormat="1">
      <c r="A9" s="14" t="s">
        <v>83</v>
      </c>
      <c r="B9" s="19"/>
      <c r="C9" s="19"/>
      <c r="D9" s="19"/>
      <c r="E9" s="19"/>
      <c r="F9" s="19"/>
      <c r="G9" s="19" t="s">
        <v>84</v>
      </c>
      <c r="H9" s="19"/>
      <c r="I9" s="19"/>
      <c r="J9" s="19"/>
      <c r="K9" s="19"/>
      <c r="L9" s="19"/>
      <c r="M9" s="19"/>
      <c r="N9" s="19" t="s">
        <v>85</v>
      </c>
      <c r="O9" s="19" t="s">
        <v>86</v>
      </c>
      <c r="P9" s="19"/>
      <c r="Q9" s="19"/>
      <c r="R9" s="19"/>
      <c r="S9" s="19"/>
      <c r="T9" s="19"/>
      <c r="U9" s="19"/>
      <c r="V9" s="19"/>
      <c r="W9" s="19"/>
      <c r="X9" s="19"/>
      <c r="Y9" s="19"/>
      <c r="Z9" s="19"/>
      <c r="AA9" s="19"/>
      <c r="AB9" s="19"/>
      <c r="AC9" s="19"/>
      <c r="AD9" s="19"/>
      <c r="AE9" s="19"/>
      <c r="AF9" s="19"/>
      <c r="AG9" s="19"/>
      <c r="AH9" s="19"/>
      <c r="AI9" s="19"/>
      <c r="AJ9" s="19"/>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row>
    <row r="10" spans="1:132">
      <c r="B10" s="4"/>
      <c r="D10" s="3" t="str">
        <f>IF($A10="ADD",IF(NOT(ISBLANK(C10)),_xlfn.XLOOKUP(C10,roadnames[lookupValue],roadnames[lookupKey],"ERROR"),""), "")</f>
        <v/>
      </c>
      <c r="E10" s="5"/>
      <c r="F10" s="5"/>
      <c r="G10" s="6"/>
      <c r="I10" s="3" t="str">
        <f>IF($A10="ADD",IF(NOT(ISBLANK(H10)),_xlfn.XLOOKUP(H10,bollard_material[lookupValue],bollard_material[lookupKey],"ERROR"),""), "")</f>
        <v/>
      </c>
      <c r="K10" s="2" t="str">
        <f>IF(ISBLANK(J10),"",IF(J10=FALSE,FALSE,""))</f>
        <v/>
      </c>
      <c r="M10" s="7"/>
      <c r="N10" s="4" t="str">
        <f ca="1">IF(M10&lt;&gt;"", DATEDIF(M10, TODAY(),"Y"),"")</f>
        <v/>
      </c>
      <c r="O10" s="4"/>
      <c r="P10" s="3" t="str">
        <f>IF($A10="ADD","In Use","")</f>
        <v/>
      </c>
      <c r="Q10" s="3" t="str">
        <f>IF($A10="","",IF((AND($A10="ADD",OR(P10="",P10="In Use"))),"5",(_xlfn.XLOOKUP(P10,ud_asset_status[lookupValue],ud_asset_status[lookupKey],""))))</f>
        <v/>
      </c>
      <c r="R10" s="7"/>
      <c r="T10" s="3" t="str">
        <f>IF($A10="ADD",IF(NOT(ISBLANK(S10)),_xlfn.XLOOKUP(S10,ar_replace_reason[lookupValue],ar_replace_reason[lookupKey],"ERROR"),""), "")</f>
        <v/>
      </c>
      <c r="U10" s="3" t="str">
        <f>IF($A10="ADD","Queenstown-Lakes District Council","")</f>
        <v/>
      </c>
      <c r="V10" s="3" t="str">
        <f>IF($A10="","",IF((AND($A10="ADD",OR(U10="",U10="Queenstown-Lakes District Council"))),"70",(_xlfn.XLOOKUP(U10,ud_organisation_owner[lookupValue],ud_organisation_owner[lookupKey],""))))</f>
        <v/>
      </c>
      <c r="W10" s="3" t="str">
        <f>IF($A10="ADD","Queenstown-Lakes District Council","")</f>
        <v/>
      </c>
      <c r="X10" s="3" t="str">
        <f>IF($A10="","",IF((AND($A10="ADD",OR(W10="",W10="Queenstown-Lakes District Council"))),"70",(_xlfn.XLOOKUP(W10,ud_organisation_owner[lookupValue],ud_organisation_owner[lookupKey],""))))</f>
        <v/>
      </c>
      <c r="Y10" s="3" t="str">
        <f>IF($A10="ADD","Local Authority","")</f>
        <v/>
      </c>
      <c r="Z10" s="3" t="str">
        <f>IF($A10="","",IF((AND($A10="ADD",OR(Y10="",Y10="Local Authority"))),"17",(_xlfn.XLOOKUP(Y10,ud_sub_organisation[lookupValue],ud_sub_organisation[lookupKey],""))))</f>
        <v/>
      </c>
      <c r="AA10" s="3" t="str">
        <f>IF($A10="ADD","Vested assets","")</f>
        <v/>
      </c>
      <c r="AB10" s="3" t="str">
        <f>IF($A10="","",IF((AND($A10="ADD",OR(AA10="",AA10="Vested assets"))),"12",(_xlfn.XLOOKUP(AA10,ud_work_origin[lookupValue],ud_work_origin[lookupKey],""))))</f>
        <v/>
      </c>
      <c r="AC10" s="8"/>
      <c r="AD10" s="2" t="str">
        <f>IF($A10="ADD","TRUE","")</f>
        <v/>
      </c>
      <c r="AE10" s="3" t="str">
        <f>IF($A10="ADD","Excellent","")</f>
        <v/>
      </c>
      <c r="AF10" s="3" t="str">
        <f>IF($A10="","",IF((AND($A10="ADD",OR(AE10="",AE10="Excellent"))),"1",(_xlfn.XLOOKUP(AE10,condition[lookupValue],condition[lookupKey],""))))</f>
        <v/>
      </c>
      <c r="AG10" s="7" t="str">
        <f>IF(M10&lt;&gt;"",M10,"")</f>
        <v/>
      </c>
      <c r="AH10" s="9"/>
    </row>
    <row r="11" spans="1:132">
      <c r="B11" s="4"/>
      <c r="D11" s="3" t="str">
        <f>IF($A11="ADD",IF(NOT(ISBLANK(C11)),_xlfn.XLOOKUP(C11,roadnames[lookupValue],roadnames[lookupKey],"ERROR"),""), "")</f>
        <v/>
      </c>
      <c r="E11" s="5"/>
      <c r="F11" s="5"/>
      <c r="G11" s="6"/>
      <c r="I11" s="3" t="str">
        <f>IF($A11="ADD",IF(NOT(ISBLANK(H11)),_xlfn.XLOOKUP(H11,bollard_material[lookupValue],bollard_material[lookupKey],"ERROR"),""), "")</f>
        <v/>
      </c>
      <c r="K11" s="2" t="str">
        <f t="shared" ref="K11:K74" si="0">IF(ISBLANK(J11),"",IF(J11=FALSE,FALSE,""))</f>
        <v/>
      </c>
      <c r="M11" s="7"/>
      <c r="N11" s="4" t="str">
        <f t="shared" ref="N11:N74" ca="1" si="1">IF(M11&lt;&gt;"", DATEDIF(M11, TODAY(),"Y"),"")</f>
        <v/>
      </c>
      <c r="O11" s="4"/>
      <c r="P11" s="3" t="str">
        <f t="shared" ref="P11:P74" si="2">IF($A11="ADD","In Use","")</f>
        <v/>
      </c>
      <c r="Q11" s="3" t="str">
        <f>IF($A11="","",IF((AND($A11="ADD",OR(P11="",P11="In Use"))),"5",(_xlfn.XLOOKUP(P11,ud_asset_status[lookupValue],ud_asset_status[lookupKey],""))))</f>
        <v/>
      </c>
      <c r="R11" s="7"/>
      <c r="T11" s="3" t="str">
        <f>IF($A11="ADD",IF(NOT(ISBLANK(S11)),_xlfn.XLOOKUP(S11,ar_replace_reason[lookupValue],ar_replace_reason[lookupKey],"ERROR"),""), "")</f>
        <v/>
      </c>
      <c r="U11" s="3" t="str">
        <f t="shared" ref="U11:U74" si="3">IF($A11="ADD","Queenstown-Lakes District Council","")</f>
        <v/>
      </c>
      <c r="V11" s="3" t="str">
        <f>IF($A11="","",IF((AND($A11="ADD",OR(U11="",U11="Queenstown-Lakes District Council"))),"70",(_xlfn.XLOOKUP(U11,ud_organisation_owner[lookupValue],ud_organisation_owner[lookupKey],""))))</f>
        <v/>
      </c>
      <c r="W11" s="3" t="str">
        <f t="shared" ref="W11:W74" si="4">IF($A11="ADD","Queenstown-Lakes District Council","")</f>
        <v/>
      </c>
      <c r="X11" s="3" t="str">
        <f>IF($A11="","",IF((AND($A11="ADD",OR(W11="",W11="Queenstown-Lakes District Council"))),"70",(_xlfn.XLOOKUP(W11,ud_organisation_owner[lookupValue],ud_organisation_owner[lookupKey],""))))</f>
        <v/>
      </c>
      <c r="Y11" s="3" t="str">
        <f t="shared" ref="Y11:Y74" si="5">IF($A11="ADD","Local Authority","")</f>
        <v/>
      </c>
      <c r="Z11" s="3" t="str">
        <f>IF($A11="","",IF((AND($A11="ADD",OR(Y11="",Y11="Local Authority"))),"17",(_xlfn.XLOOKUP(Y11,ud_sub_organisation[lookupValue],ud_sub_organisation[lookupKey],""))))</f>
        <v/>
      </c>
      <c r="AA11" s="3" t="str">
        <f t="shared" ref="AA11:AA74" si="6">IF($A11="ADD","Vested assets","")</f>
        <v/>
      </c>
      <c r="AB11" s="3" t="str">
        <f>IF($A11="","",IF((AND($A11="ADD",OR(AA11="",AA11="Vested assets"))),"12",(_xlfn.XLOOKUP(AA11,ud_work_origin[lookupValue],ud_work_origin[lookupKey],""))))</f>
        <v/>
      </c>
      <c r="AC11" s="8"/>
      <c r="AD11" s="2" t="str">
        <f t="shared" ref="AD11:AD74" si="7">IF($A11="ADD","TRUE","")</f>
        <v/>
      </c>
      <c r="AE11" s="3" t="str">
        <f t="shared" ref="AE11:AE74" si="8">IF($A11="ADD","Excellent","")</f>
        <v/>
      </c>
      <c r="AF11" s="3" t="str">
        <f>IF($A11="","",IF((AND($A11="ADD",OR(AE11="",AE11="Excellent"))),"1",(_xlfn.XLOOKUP(AE11,condition[lookupValue],condition[lookupKey],""))))</f>
        <v/>
      </c>
      <c r="AG11" s="7" t="str">
        <f t="shared" ref="AG11:AG74" si="9">IF(M11&lt;&gt;"",M11,"")</f>
        <v/>
      </c>
      <c r="AH11" s="9"/>
    </row>
    <row r="12" spans="1:132">
      <c r="B12" s="4"/>
      <c r="D12" s="3" t="str">
        <f>IF($A12="ADD",IF(NOT(ISBLANK(C12)),_xlfn.XLOOKUP(C12,roadnames[lookupValue],roadnames[lookupKey],"ERROR"),""), "")</f>
        <v/>
      </c>
      <c r="E12" s="5"/>
      <c r="F12" s="5"/>
      <c r="G12" s="6"/>
      <c r="I12" s="3" t="str">
        <f>IF($A12="ADD",IF(NOT(ISBLANK(H12)),_xlfn.XLOOKUP(H12,bollard_material[lookupValue],bollard_material[lookupKey],"ERROR"),""), "")</f>
        <v/>
      </c>
      <c r="K12" s="2" t="str">
        <f t="shared" si="0"/>
        <v/>
      </c>
      <c r="M12" s="7"/>
      <c r="N12" s="4" t="str">
        <f t="shared" ca="1" si="1"/>
        <v/>
      </c>
      <c r="O12" s="4"/>
      <c r="P12" s="3" t="str">
        <f t="shared" si="2"/>
        <v/>
      </c>
      <c r="Q12" s="3" t="str">
        <f>IF($A12="","",IF((AND($A12="ADD",OR(P12="",P12="In Use"))),"5",(_xlfn.XLOOKUP(P12,ud_asset_status[lookupValue],ud_asset_status[lookupKey],""))))</f>
        <v/>
      </c>
      <c r="R12" s="7"/>
      <c r="T12" s="3" t="str">
        <f>IF($A12="ADD",IF(NOT(ISBLANK(S12)),_xlfn.XLOOKUP(S12,ar_replace_reason[lookupValue],ar_replace_reason[lookupKey],"ERROR"),""), "")</f>
        <v/>
      </c>
      <c r="U12" s="3" t="str">
        <f t="shared" si="3"/>
        <v/>
      </c>
      <c r="V12" s="3" t="str">
        <f>IF($A12="","",IF((AND($A12="ADD",OR(U12="",U12="Queenstown-Lakes District Council"))),"70",(_xlfn.XLOOKUP(U12,ud_organisation_owner[lookupValue],ud_organisation_owner[lookupKey],""))))</f>
        <v/>
      </c>
      <c r="W12" s="3" t="str">
        <f t="shared" si="4"/>
        <v/>
      </c>
      <c r="X12" s="3" t="str">
        <f>IF($A12="","",IF((AND($A12="ADD",OR(W12="",W12="Queenstown-Lakes District Council"))),"70",(_xlfn.XLOOKUP(W12,ud_organisation_owner[lookupValue],ud_organisation_owner[lookupKey],""))))</f>
        <v/>
      </c>
      <c r="Y12" s="3" t="str">
        <f t="shared" si="5"/>
        <v/>
      </c>
      <c r="Z12" s="3" t="str">
        <f>IF($A12="","",IF((AND($A12="ADD",OR(Y12="",Y12="Local Authority"))),"17",(_xlfn.XLOOKUP(Y12,ud_sub_organisation[lookupValue],ud_sub_organisation[lookupKey],""))))</f>
        <v/>
      </c>
      <c r="AA12" s="3" t="str">
        <f t="shared" si="6"/>
        <v/>
      </c>
      <c r="AB12" s="3" t="str">
        <f>IF($A12="","",IF((AND($A12="ADD",OR(AA12="",AA12="Vested assets"))),"12",(_xlfn.XLOOKUP(AA12,ud_work_origin[lookupValue],ud_work_origin[lookupKey],""))))</f>
        <v/>
      </c>
      <c r="AC12" s="8"/>
      <c r="AD12" s="2" t="str">
        <f t="shared" si="7"/>
        <v/>
      </c>
      <c r="AE12" s="3" t="str">
        <f t="shared" si="8"/>
        <v/>
      </c>
      <c r="AF12" s="3" t="str">
        <f>IF($A12="","",IF((AND($A12="ADD",OR(AE12="",AE12="Excellent"))),"1",(_xlfn.XLOOKUP(AE12,condition[lookupValue],condition[lookupKey],""))))</f>
        <v/>
      </c>
      <c r="AG12" s="7" t="str">
        <f t="shared" si="9"/>
        <v/>
      </c>
      <c r="AH12" s="9"/>
    </row>
    <row r="13" spans="1:132">
      <c r="B13" s="4"/>
      <c r="D13" s="3" t="str">
        <f>IF($A13="ADD",IF(NOT(ISBLANK(C13)),_xlfn.XLOOKUP(C13,roadnames[lookupValue],roadnames[lookupKey],"ERROR"),""), "")</f>
        <v/>
      </c>
      <c r="E13" s="5"/>
      <c r="F13" s="5"/>
      <c r="G13" s="6"/>
      <c r="I13" s="3" t="str">
        <f>IF($A13="ADD",IF(NOT(ISBLANK(H13)),_xlfn.XLOOKUP(H13,bollard_material[lookupValue],bollard_material[lookupKey],"ERROR"),""), "")</f>
        <v/>
      </c>
      <c r="K13" s="2" t="str">
        <f t="shared" si="0"/>
        <v/>
      </c>
      <c r="M13" s="7"/>
      <c r="N13" s="4" t="str">
        <f t="shared" ca="1" si="1"/>
        <v/>
      </c>
      <c r="O13" s="4"/>
      <c r="P13" s="3" t="str">
        <f t="shared" si="2"/>
        <v/>
      </c>
      <c r="Q13" s="3" t="str">
        <f>IF($A13="","",IF((AND($A13="ADD",OR(P13="",P13="In Use"))),"5",(_xlfn.XLOOKUP(P13,ud_asset_status[lookupValue],ud_asset_status[lookupKey],""))))</f>
        <v/>
      </c>
      <c r="R13" s="7"/>
      <c r="T13" s="3" t="str">
        <f>IF($A13="ADD",IF(NOT(ISBLANK(S13)),_xlfn.XLOOKUP(S13,ar_replace_reason[lookupValue],ar_replace_reason[lookupKey],"ERROR"),""), "")</f>
        <v/>
      </c>
      <c r="U13" s="3" t="str">
        <f t="shared" si="3"/>
        <v/>
      </c>
      <c r="V13" s="3" t="str">
        <f>IF($A13="","",IF((AND($A13="ADD",OR(U13="",U13="Queenstown-Lakes District Council"))),"70",(_xlfn.XLOOKUP(U13,ud_organisation_owner[lookupValue],ud_organisation_owner[lookupKey],""))))</f>
        <v/>
      </c>
      <c r="W13" s="3" t="str">
        <f t="shared" si="4"/>
        <v/>
      </c>
      <c r="X13" s="3" t="str">
        <f>IF($A13="","",IF((AND($A13="ADD",OR(W13="",W13="Queenstown-Lakes District Council"))),"70",(_xlfn.XLOOKUP(W13,ud_organisation_owner[lookupValue],ud_organisation_owner[lookupKey],""))))</f>
        <v/>
      </c>
      <c r="Y13" s="3" t="str">
        <f t="shared" si="5"/>
        <v/>
      </c>
      <c r="Z13" s="3" t="str">
        <f>IF($A13="","",IF((AND($A13="ADD",OR(Y13="",Y13="Local Authority"))),"17",(_xlfn.XLOOKUP(Y13,ud_sub_organisation[lookupValue],ud_sub_organisation[lookupKey],""))))</f>
        <v/>
      </c>
      <c r="AA13" s="3" t="str">
        <f t="shared" si="6"/>
        <v/>
      </c>
      <c r="AB13" s="3" t="str">
        <f>IF($A13="","",IF((AND($A13="ADD",OR(AA13="",AA13="Vested assets"))),"12",(_xlfn.XLOOKUP(AA13,ud_work_origin[lookupValue],ud_work_origin[lookupKey],""))))</f>
        <v/>
      </c>
      <c r="AC13" s="8"/>
      <c r="AD13" s="2" t="str">
        <f t="shared" si="7"/>
        <v/>
      </c>
      <c r="AE13" s="3" t="str">
        <f t="shared" si="8"/>
        <v/>
      </c>
      <c r="AF13" s="3" t="str">
        <f>IF($A13="","",IF((AND($A13="ADD",OR(AE13="",AE13="Excellent"))),"1",(_xlfn.XLOOKUP(AE13,condition[lookupValue],condition[lookupKey],""))))</f>
        <v/>
      </c>
      <c r="AG13" s="7" t="str">
        <f t="shared" si="9"/>
        <v/>
      </c>
      <c r="AH13" s="9"/>
    </row>
    <row r="14" spans="1:132">
      <c r="B14" s="4"/>
      <c r="D14" s="3" t="str">
        <f>IF($A14="ADD",IF(NOT(ISBLANK(C14)),_xlfn.XLOOKUP(C14,roadnames[lookupValue],roadnames[lookupKey],"ERROR"),""), "")</f>
        <v/>
      </c>
      <c r="E14" s="5"/>
      <c r="F14" s="5"/>
      <c r="G14" s="6"/>
      <c r="I14" s="3" t="str">
        <f>IF($A14="ADD",IF(NOT(ISBLANK(H14)),_xlfn.XLOOKUP(H14,bollard_material[lookupValue],bollard_material[lookupKey],"ERROR"),""), "")</f>
        <v/>
      </c>
      <c r="K14" s="2" t="str">
        <f t="shared" si="0"/>
        <v/>
      </c>
      <c r="M14" s="7"/>
      <c r="N14" s="4" t="str">
        <f t="shared" ca="1" si="1"/>
        <v/>
      </c>
      <c r="O14" s="4"/>
      <c r="P14" s="3" t="str">
        <f t="shared" si="2"/>
        <v/>
      </c>
      <c r="Q14" s="3" t="str">
        <f>IF($A14="","",IF((AND($A14="ADD",OR(P14="",P14="In Use"))),"5",(_xlfn.XLOOKUP(P14,ud_asset_status[lookupValue],ud_asset_status[lookupKey],""))))</f>
        <v/>
      </c>
      <c r="R14" s="7"/>
      <c r="T14" s="3" t="str">
        <f>IF($A14="ADD",IF(NOT(ISBLANK(S14)),_xlfn.XLOOKUP(S14,ar_replace_reason[lookupValue],ar_replace_reason[lookupKey],"ERROR"),""), "")</f>
        <v/>
      </c>
      <c r="U14" s="3" t="str">
        <f t="shared" si="3"/>
        <v/>
      </c>
      <c r="V14" s="3" t="str">
        <f>IF($A14="","",IF((AND($A14="ADD",OR(U14="",U14="Queenstown-Lakes District Council"))),"70",(_xlfn.XLOOKUP(U14,ud_organisation_owner[lookupValue],ud_organisation_owner[lookupKey],""))))</f>
        <v/>
      </c>
      <c r="W14" s="3" t="str">
        <f t="shared" si="4"/>
        <v/>
      </c>
      <c r="X14" s="3" t="str">
        <f>IF($A14="","",IF((AND($A14="ADD",OR(W14="",W14="Queenstown-Lakes District Council"))),"70",(_xlfn.XLOOKUP(W14,ud_organisation_owner[lookupValue],ud_organisation_owner[lookupKey],""))))</f>
        <v/>
      </c>
      <c r="Y14" s="3" t="str">
        <f t="shared" si="5"/>
        <v/>
      </c>
      <c r="Z14" s="3" t="str">
        <f>IF($A14="","",IF((AND($A14="ADD",OR(Y14="",Y14="Local Authority"))),"17",(_xlfn.XLOOKUP(Y14,ud_sub_organisation[lookupValue],ud_sub_organisation[lookupKey],""))))</f>
        <v/>
      </c>
      <c r="AA14" s="3" t="str">
        <f t="shared" si="6"/>
        <v/>
      </c>
      <c r="AB14" s="3" t="str">
        <f>IF($A14="","",IF((AND($A14="ADD",OR(AA14="",AA14="Vested assets"))),"12",(_xlfn.XLOOKUP(AA14,ud_work_origin[lookupValue],ud_work_origin[lookupKey],""))))</f>
        <v/>
      </c>
      <c r="AC14" s="8"/>
      <c r="AD14" s="2" t="str">
        <f t="shared" si="7"/>
        <v/>
      </c>
      <c r="AE14" s="3" t="str">
        <f t="shared" si="8"/>
        <v/>
      </c>
      <c r="AF14" s="3" t="str">
        <f>IF($A14="","",IF((AND($A14="ADD",OR(AE14="",AE14="Excellent"))),"1",(_xlfn.XLOOKUP(AE14,condition[lookupValue],condition[lookupKey],""))))</f>
        <v/>
      </c>
      <c r="AG14" s="7" t="str">
        <f t="shared" si="9"/>
        <v/>
      </c>
      <c r="AH14" s="9"/>
    </row>
    <row r="15" spans="1:132">
      <c r="B15" s="4"/>
      <c r="D15" s="3" t="str">
        <f>IF($A15="ADD",IF(NOT(ISBLANK(C15)),_xlfn.XLOOKUP(C15,roadnames[lookupValue],roadnames[lookupKey],"ERROR"),""), "")</f>
        <v/>
      </c>
      <c r="E15" s="5"/>
      <c r="F15" s="5"/>
      <c r="G15" s="6"/>
      <c r="I15" s="3" t="str">
        <f>IF($A15="ADD",IF(NOT(ISBLANK(H15)),_xlfn.XLOOKUP(H15,bollard_material[lookupValue],bollard_material[lookupKey],"ERROR"),""), "")</f>
        <v/>
      </c>
      <c r="K15" s="2" t="str">
        <f t="shared" si="0"/>
        <v/>
      </c>
      <c r="M15" s="7"/>
      <c r="N15" s="4" t="str">
        <f t="shared" ca="1" si="1"/>
        <v/>
      </c>
      <c r="O15" s="4"/>
      <c r="P15" s="3" t="str">
        <f t="shared" si="2"/>
        <v/>
      </c>
      <c r="Q15" s="3" t="str">
        <f>IF($A15="","",IF((AND($A15="ADD",OR(P15="",P15="In Use"))),"5",(_xlfn.XLOOKUP(P15,ud_asset_status[lookupValue],ud_asset_status[lookupKey],""))))</f>
        <v/>
      </c>
      <c r="R15" s="7"/>
      <c r="T15" s="3" t="str">
        <f>IF($A15="ADD",IF(NOT(ISBLANK(S15)),_xlfn.XLOOKUP(S15,ar_replace_reason[lookupValue],ar_replace_reason[lookupKey],"ERROR"),""), "")</f>
        <v/>
      </c>
      <c r="U15" s="3" t="str">
        <f t="shared" si="3"/>
        <v/>
      </c>
      <c r="V15" s="3" t="str">
        <f>IF($A15="","",IF((AND($A15="ADD",OR(U15="",U15="Queenstown-Lakes District Council"))),"70",(_xlfn.XLOOKUP(U15,ud_organisation_owner[lookupValue],ud_organisation_owner[lookupKey],""))))</f>
        <v/>
      </c>
      <c r="W15" s="3" t="str">
        <f t="shared" si="4"/>
        <v/>
      </c>
      <c r="X15" s="3" t="str">
        <f>IF($A15="","",IF((AND($A15="ADD",OR(W15="",W15="Queenstown-Lakes District Council"))),"70",(_xlfn.XLOOKUP(W15,ud_organisation_owner[lookupValue],ud_organisation_owner[lookupKey],""))))</f>
        <v/>
      </c>
      <c r="Y15" s="3" t="str">
        <f t="shared" si="5"/>
        <v/>
      </c>
      <c r="Z15" s="3" t="str">
        <f>IF($A15="","",IF((AND($A15="ADD",OR(Y15="",Y15="Local Authority"))),"17",(_xlfn.XLOOKUP(Y15,ud_sub_organisation[lookupValue],ud_sub_organisation[lookupKey],""))))</f>
        <v/>
      </c>
      <c r="AA15" s="3" t="str">
        <f t="shared" si="6"/>
        <v/>
      </c>
      <c r="AB15" s="3" t="str">
        <f>IF($A15="","",IF((AND($A15="ADD",OR(AA15="",AA15="Vested assets"))),"12",(_xlfn.XLOOKUP(AA15,ud_work_origin[lookupValue],ud_work_origin[lookupKey],""))))</f>
        <v/>
      </c>
      <c r="AC15" s="8"/>
      <c r="AD15" s="2" t="str">
        <f t="shared" si="7"/>
        <v/>
      </c>
      <c r="AE15" s="3" t="str">
        <f t="shared" si="8"/>
        <v/>
      </c>
      <c r="AF15" s="3" t="str">
        <f>IF($A15="","",IF((AND($A15="ADD",OR(AE15="",AE15="Excellent"))),"1",(_xlfn.XLOOKUP(AE15,condition[lookupValue],condition[lookupKey],""))))</f>
        <v/>
      </c>
      <c r="AG15" s="7" t="str">
        <f t="shared" si="9"/>
        <v/>
      </c>
      <c r="AH15" s="9"/>
    </row>
    <row r="16" spans="1:132">
      <c r="B16" s="4"/>
      <c r="D16" s="3" t="str">
        <f>IF($A16="ADD",IF(NOT(ISBLANK(C16)),_xlfn.XLOOKUP(C16,roadnames[lookupValue],roadnames[lookupKey],"ERROR"),""), "")</f>
        <v/>
      </c>
      <c r="E16" s="5"/>
      <c r="F16" s="5"/>
      <c r="G16" s="6"/>
      <c r="I16" s="3" t="str">
        <f>IF($A16="ADD",IF(NOT(ISBLANK(H16)),_xlfn.XLOOKUP(H16,bollard_material[lookupValue],bollard_material[lookupKey],"ERROR"),""), "")</f>
        <v/>
      </c>
      <c r="K16" s="2" t="str">
        <f t="shared" si="0"/>
        <v/>
      </c>
      <c r="M16" s="7"/>
      <c r="N16" s="4" t="str">
        <f t="shared" ca="1" si="1"/>
        <v/>
      </c>
      <c r="O16" s="4"/>
      <c r="P16" s="3" t="str">
        <f t="shared" si="2"/>
        <v/>
      </c>
      <c r="Q16" s="3" t="str">
        <f>IF($A16="","",IF((AND($A16="ADD",OR(P16="",P16="In Use"))),"5",(_xlfn.XLOOKUP(P16,ud_asset_status[lookupValue],ud_asset_status[lookupKey],""))))</f>
        <v/>
      </c>
      <c r="R16" s="7"/>
      <c r="T16" s="3" t="str">
        <f>IF($A16="ADD",IF(NOT(ISBLANK(S16)),_xlfn.XLOOKUP(S16,ar_replace_reason[lookupValue],ar_replace_reason[lookupKey],"ERROR"),""), "")</f>
        <v/>
      </c>
      <c r="U16" s="3" t="str">
        <f t="shared" si="3"/>
        <v/>
      </c>
      <c r="V16" s="3" t="str">
        <f>IF($A16="","",IF((AND($A16="ADD",OR(U16="",U16="Queenstown-Lakes District Council"))),"70",(_xlfn.XLOOKUP(U16,ud_organisation_owner[lookupValue],ud_organisation_owner[lookupKey],""))))</f>
        <v/>
      </c>
      <c r="W16" s="3" t="str">
        <f t="shared" si="4"/>
        <v/>
      </c>
      <c r="X16" s="3" t="str">
        <f>IF($A16="","",IF((AND($A16="ADD",OR(W16="",W16="Queenstown-Lakes District Council"))),"70",(_xlfn.XLOOKUP(W16,ud_organisation_owner[lookupValue],ud_organisation_owner[lookupKey],""))))</f>
        <v/>
      </c>
      <c r="Y16" s="3" t="str">
        <f t="shared" si="5"/>
        <v/>
      </c>
      <c r="Z16" s="3" t="str">
        <f>IF($A16="","",IF((AND($A16="ADD",OR(Y16="",Y16="Local Authority"))),"17",(_xlfn.XLOOKUP(Y16,ud_sub_organisation[lookupValue],ud_sub_organisation[lookupKey],""))))</f>
        <v/>
      </c>
      <c r="AA16" s="3" t="str">
        <f t="shared" si="6"/>
        <v/>
      </c>
      <c r="AB16" s="3" t="str">
        <f>IF($A16="","",IF((AND($A16="ADD",OR(AA16="",AA16="Vested assets"))),"12",(_xlfn.XLOOKUP(AA16,ud_work_origin[lookupValue],ud_work_origin[lookupKey],""))))</f>
        <v/>
      </c>
      <c r="AC16" s="8"/>
      <c r="AD16" s="2" t="str">
        <f t="shared" si="7"/>
        <v/>
      </c>
      <c r="AE16" s="3" t="str">
        <f t="shared" si="8"/>
        <v/>
      </c>
      <c r="AF16" s="3" t="str">
        <f>IF($A16="","",IF((AND($A16="ADD",OR(AE16="",AE16="Excellent"))),"1",(_xlfn.XLOOKUP(AE16,condition[lookupValue],condition[lookupKey],""))))</f>
        <v/>
      </c>
      <c r="AG16" s="7" t="str">
        <f t="shared" si="9"/>
        <v/>
      </c>
      <c r="AH16" s="9"/>
    </row>
    <row r="17" spans="2:34">
      <c r="B17" s="4"/>
      <c r="D17" s="3" t="str">
        <f>IF($A17="ADD",IF(NOT(ISBLANK(C17)),_xlfn.XLOOKUP(C17,roadnames[lookupValue],roadnames[lookupKey],"ERROR"),""), "")</f>
        <v/>
      </c>
      <c r="E17" s="5"/>
      <c r="F17" s="5"/>
      <c r="G17" s="6"/>
      <c r="I17" s="3" t="str">
        <f>IF($A17="ADD",IF(NOT(ISBLANK(H17)),_xlfn.XLOOKUP(H17,bollard_material[lookupValue],bollard_material[lookupKey],"ERROR"),""), "")</f>
        <v/>
      </c>
      <c r="K17" s="2" t="str">
        <f t="shared" si="0"/>
        <v/>
      </c>
      <c r="M17" s="7"/>
      <c r="N17" s="4" t="str">
        <f t="shared" ca="1" si="1"/>
        <v/>
      </c>
      <c r="O17" s="4"/>
      <c r="P17" s="3" t="str">
        <f t="shared" si="2"/>
        <v/>
      </c>
      <c r="Q17" s="3" t="str">
        <f>IF($A17="","",IF((AND($A17="ADD",OR(P17="",P17="In Use"))),"5",(_xlfn.XLOOKUP(P17,ud_asset_status[lookupValue],ud_asset_status[lookupKey],""))))</f>
        <v/>
      </c>
      <c r="R17" s="7"/>
      <c r="T17" s="3" t="str">
        <f>IF($A17="ADD",IF(NOT(ISBLANK(S17)),_xlfn.XLOOKUP(S17,ar_replace_reason[lookupValue],ar_replace_reason[lookupKey],"ERROR"),""), "")</f>
        <v/>
      </c>
      <c r="U17" s="3" t="str">
        <f t="shared" si="3"/>
        <v/>
      </c>
      <c r="V17" s="3" t="str">
        <f>IF($A17="","",IF((AND($A17="ADD",OR(U17="",U17="Queenstown-Lakes District Council"))),"70",(_xlfn.XLOOKUP(U17,ud_organisation_owner[lookupValue],ud_organisation_owner[lookupKey],""))))</f>
        <v/>
      </c>
      <c r="W17" s="3" t="str">
        <f t="shared" si="4"/>
        <v/>
      </c>
      <c r="X17" s="3" t="str">
        <f>IF($A17="","",IF((AND($A17="ADD",OR(W17="",W17="Queenstown-Lakes District Council"))),"70",(_xlfn.XLOOKUP(W17,ud_organisation_owner[lookupValue],ud_organisation_owner[lookupKey],""))))</f>
        <v/>
      </c>
      <c r="Y17" s="3" t="str">
        <f t="shared" si="5"/>
        <v/>
      </c>
      <c r="Z17" s="3" t="str">
        <f>IF($A17="","",IF((AND($A17="ADD",OR(Y17="",Y17="Local Authority"))),"17",(_xlfn.XLOOKUP(Y17,ud_sub_organisation[lookupValue],ud_sub_organisation[lookupKey],""))))</f>
        <v/>
      </c>
      <c r="AA17" s="3" t="str">
        <f t="shared" si="6"/>
        <v/>
      </c>
      <c r="AB17" s="3" t="str">
        <f>IF($A17="","",IF((AND($A17="ADD",OR(AA17="",AA17="Vested assets"))),"12",(_xlfn.XLOOKUP(AA17,ud_work_origin[lookupValue],ud_work_origin[lookupKey],""))))</f>
        <v/>
      </c>
      <c r="AC17" s="8"/>
      <c r="AD17" s="2" t="str">
        <f t="shared" si="7"/>
        <v/>
      </c>
      <c r="AE17" s="3" t="str">
        <f t="shared" si="8"/>
        <v/>
      </c>
      <c r="AF17" s="3" t="str">
        <f>IF($A17="","",IF((AND($A17="ADD",OR(AE17="",AE17="Excellent"))),"1",(_xlfn.XLOOKUP(AE17,condition[lookupValue],condition[lookupKey],""))))</f>
        <v/>
      </c>
      <c r="AG17" s="7" t="str">
        <f t="shared" si="9"/>
        <v/>
      </c>
      <c r="AH17" s="9"/>
    </row>
    <row r="18" spans="2:34">
      <c r="B18" s="4"/>
      <c r="D18" s="3" t="str">
        <f>IF($A18="ADD",IF(NOT(ISBLANK(C18)),_xlfn.XLOOKUP(C18,roadnames[lookupValue],roadnames[lookupKey],"ERROR"),""), "")</f>
        <v/>
      </c>
      <c r="E18" s="5"/>
      <c r="F18" s="5"/>
      <c r="G18" s="6"/>
      <c r="I18" s="3" t="str">
        <f>IF($A18="ADD",IF(NOT(ISBLANK(H18)),_xlfn.XLOOKUP(H18,bollard_material[lookupValue],bollard_material[lookupKey],"ERROR"),""), "")</f>
        <v/>
      </c>
      <c r="K18" s="2" t="str">
        <f t="shared" si="0"/>
        <v/>
      </c>
      <c r="M18" s="7"/>
      <c r="N18" s="4" t="str">
        <f t="shared" ca="1" si="1"/>
        <v/>
      </c>
      <c r="O18" s="4"/>
      <c r="P18" s="3" t="str">
        <f t="shared" si="2"/>
        <v/>
      </c>
      <c r="Q18" s="3" t="str">
        <f>IF($A18="","",IF((AND($A18="ADD",OR(P18="",P18="In Use"))),"5",(_xlfn.XLOOKUP(P18,ud_asset_status[lookupValue],ud_asset_status[lookupKey],""))))</f>
        <v/>
      </c>
      <c r="R18" s="7"/>
      <c r="T18" s="3" t="str">
        <f>IF($A18="ADD",IF(NOT(ISBLANK(S18)),_xlfn.XLOOKUP(S18,ar_replace_reason[lookupValue],ar_replace_reason[lookupKey],"ERROR"),""), "")</f>
        <v/>
      </c>
      <c r="U18" s="3" t="str">
        <f t="shared" si="3"/>
        <v/>
      </c>
      <c r="V18" s="3" t="str">
        <f>IF($A18="","",IF((AND($A18="ADD",OR(U18="",U18="Queenstown-Lakes District Council"))),"70",(_xlfn.XLOOKUP(U18,ud_organisation_owner[lookupValue],ud_organisation_owner[lookupKey],""))))</f>
        <v/>
      </c>
      <c r="W18" s="3" t="str">
        <f t="shared" si="4"/>
        <v/>
      </c>
      <c r="X18" s="3" t="str">
        <f>IF($A18="","",IF((AND($A18="ADD",OR(W18="",W18="Queenstown-Lakes District Council"))),"70",(_xlfn.XLOOKUP(W18,ud_organisation_owner[lookupValue],ud_organisation_owner[lookupKey],""))))</f>
        <v/>
      </c>
      <c r="Y18" s="3" t="str">
        <f t="shared" si="5"/>
        <v/>
      </c>
      <c r="Z18" s="3" t="str">
        <f>IF($A18="","",IF((AND($A18="ADD",OR(Y18="",Y18="Local Authority"))),"17",(_xlfn.XLOOKUP(Y18,ud_sub_organisation[lookupValue],ud_sub_organisation[lookupKey],""))))</f>
        <v/>
      </c>
      <c r="AA18" s="3" t="str">
        <f t="shared" si="6"/>
        <v/>
      </c>
      <c r="AB18" s="3" t="str">
        <f>IF($A18="","",IF((AND($A18="ADD",OR(AA18="",AA18="Vested assets"))),"12",(_xlfn.XLOOKUP(AA18,ud_work_origin[lookupValue],ud_work_origin[lookupKey],""))))</f>
        <v/>
      </c>
      <c r="AC18" s="8"/>
      <c r="AD18" s="2" t="str">
        <f t="shared" si="7"/>
        <v/>
      </c>
      <c r="AE18" s="3" t="str">
        <f t="shared" si="8"/>
        <v/>
      </c>
      <c r="AF18" s="3" t="str">
        <f>IF($A18="","",IF((AND($A18="ADD",OR(AE18="",AE18="Excellent"))),"1",(_xlfn.XLOOKUP(AE18,condition[lookupValue],condition[lookupKey],""))))</f>
        <v/>
      </c>
      <c r="AG18" s="7" t="str">
        <f t="shared" si="9"/>
        <v/>
      </c>
      <c r="AH18" s="9"/>
    </row>
    <row r="19" spans="2:34">
      <c r="B19" s="4"/>
      <c r="D19" s="3" t="str">
        <f>IF($A19="ADD",IF(NOT(ISBLANK(C19)),_xlfn.XLOOKUP(C19,roadnames[lookupValue],roadnames[lookupKey],"ERROR"),""), "")</f>
        <v/>
      </c>
      <c r="E19" s="5"/>
      <c r="F19" s="5"/>
      <c r="G19" s="6"/>
      <c r="I19" s="3" t="str">
        <f>IF($A19="ADD",IF(NOT(ISBLANK(H19)),_xlfn.XLOOKUP(H19,bollard_material[lookupValue],bollard_material[lookupKey],"ERROR"),""), "")</f>
        <v/>
      </c>
      <c r="K19" s="2" t="str">
        <f t="shared" si="0"/>
        <v/>
      </c>
      <c r="M19" s="7"/>
      <c r="N19" s="4" t="str">
        <f t="shared" ca="1" si="1"/>
        <v/>
      </c>
      <c r="O19" s="4"/>
      <c r="P19" s="3" t="str">
        <f t="shared" si="2"/>
        <v/>
      </c>
      <c r="Q19" s="3" t="str">
        <f>IF($A19="","",IF((AND($A19="ADD",OR(P19="",P19="In Use"))),"5",(_xlfn.XLOOKUP(P19,ud_asset_status[lookupValue],ud_asset_status[lookupKey],""))))</f>
        <v/>
      </c>
      <c r="R19" s="7"/>
      <c r="T19" s="3" t="str">
        <f>IF($A19="ADD",IF(NOT(ISBLANK(S19)),_xlfn.XLOOKUP(S19,ar_replace_reason[lookupValue],ar_replace_reason[lookupKey],"ERROR"),""), "")</f>
        <v/>
      </c>
      <c r="U19" s="3" t="str">
        <f t="shared" si="3"/>
        <v/>
      </c>
      <c r="V19" s="3" t="str">
        <f>IF($A19="","",IF((AND($A19="ADD",OR(U19="",U19="Queenstown-Lakes District Council"))),"70",(_xlfn.XLOOKUP(U19,ud_organisation_owner[lookupValue],ud_organisation_owner[lookupKey],""))))</f>
        <v/>
      </c>
      <c r="W19" s="3" t="str">
        <f t="shared" si="4"/>
        <v/>
      </c>
      <c r="X19" s="3" t="str">
        <f>IF($A19="","",IF((AND($A19="ADD",OR(W19="",W19="Queenstown-Lakes District Council"))),"70",(_xlfn.XLOOKUP(W19,ud_organisation_owner[lookupValue],ud_organisation_owner[lookupKey],""))))</f>
        <v/>
      </c>
      <c r="Y19" s="3" t="str">
        <f t="shared" si="5"/>
        <v/>
      </c>
      <c r="Z19" s="3" t="str">
        <f>IF($A19="","",IF((AND($A19="ADD",OR(Y19="",Y19="Local Authority"))),"17",(_xlfn.XLOOKUP(Y19,ud_sub_organisation[lookupValue],ud_sub_organisation[lookupKey],""))))</f>
        <v/>
      </c>
      <c r="AA19" s="3" t="str">
        <f t="shared" si="6"/>
        <v/>
      </c>
      <c r="AB19" s="3" t="str">
        <f>IF($A19="","",IF((AND($A19="ADD",OR(AA19="",AA19="Vested assets"))),"12",(_xlfn.XLOOKUP(AA19,ud_work_origin[lookupValue],ud_work_origin[lookupKey],""))))</f>
        <v/>
      </c>
      <c r="AC19" s="8"/>
      <c r="AD19" s="2" t="str">
        <f t="shared" si="7"/>
        <v/>
      </c>
      <c r="AE19" s="3" t="str">
        <f t="shared" si="8"/>
        <v/>
      </c>
      <c r="AF19" s="3" t="str">
        <f>IF($A19="","",IF((AND($A19="ADD",OR(AE19="",AE19="Excellent"))),"1",(_xlfn.XLOOKUP(AE19,condition[lookupValue],condition[lookupKey],""))))</f>
        <v/>
      </c>
      <c r="AG19" s="7" t="str">
        <f t="shared" si="9"/>
        <v/>
      </c>
      <c r="AH19" s="9"/>
    </row>
    <row r="20" spans="2:34">
      <c r="B20" s="4"/>
      <c r="D20" s="3" t="str">
        <f>IF($A20="ADD",IF(NOT(ISBLANK(C20)),_xlfn.XLOOKUP(C20,roadnames[lookupValue],roadnames[lookupKey],"ERROR"),""), "")</f>
        <v/>
      </c>
      <c r="E20" s="5"/>
      <c r="F20" s="5"/>
      <c r="G20" s="6"/>
      <c r="I20" s="3" t="str">
        <f>IF($A20="ADD",IF(NOT(ISBLANK(H20)),_xlfn.XLOOKUP(H20,bollard_material[lookupValue],bollard_material[lookupKey],"ERROR"),""), "")</f>
        <v/>
      </c>
      <c r="K20" s="2" t="str">
        <f t="shared" si="0"/>
        <v/>
      </c>
      <c r="M20" s="7"/>
      <c r="N20" s="4" t="str">
        <f t="shared" ca="1" si="1"/>
        <v/>
      </c>
      <c r="O20" s="4"/>
      <c r="P20" s="3" t="str">
        <f t="shared" si="2"/>
        <v/>
      </c>
      <c r="Q20" s="3" t="str">
        <f>IF($A20="","",IF((AND($A20="ADD",OR(P20="",P20="In Use"))),"5",(_xlfn.XLOOKUP(P20,ud_asset_status[lookupValue],ud_asset_status[lookupKey],""))))</f>
        <v/>
      </c>
      <c r="R20" s="7"/>
      <c r="T20" s="3" t="str">
        <f>IF($A20="ADD",IF(NOT(ISBLANK(S20)),_xlfn.XLOOKUP(S20,ar_replace_reason[lookupValue],ar_replace_reason[lookupKey],"ERROR"),""), "")</f>
        <v/>
      </c>
      <c r="U20" s="3" t="str">
        <f t="shared" si="3"/>
        <v/>
      </c>
      <c r="V20" s="3" t="str">
        <f>IF($A20="","",IF((AND($A20="ADD",OR(U20="",U20="Queenstown-Lakes District Council"))),"70",(_xlfn.XLOOKUP(U20,ud_organisation_owner[lookupValue],ud_organisation_owner[lookupKey],""))))</f>
        <v/>
      </c>
      <c r="W20" s="3" t="str">
        <f t="shared" si="4"/>
        <v/>
      </c>
      <c r="X20" s="3" t="str">
        <f>IF($A20="","",IF((AND($A20="ADD",OR(W20="",W20="Queenstown-Lakes District Council"))),"70",(_xlfn.XLOOKUP(W20,ud_organisation_owner[lookupValue],ud_organisation_owner[lookupKey],""))))</f>
        <v/>
      </c>
      <c r="Y20" s="3" t="str">
        <f t="shared" si="5"/>
        <v/>
      </c>
      <c r="Z20" s="3" t="str">
        <f>IF($A20="","",IF((AND($A20="ADD",OR(Y20="",Y20="Local Authority"))),"17",(_xlfn.XLOOKUP(Y20,ud_sub_organisation[lookupValue],ud_sub_organisation[lookupKey],""))))</f>
        <v/>
      </c>
      <c r="AA20" s="3" t="str">
        <f t="shared" si="6"/>
        <v/>
      </c>
      <c r="AB20" s="3" t="str">
        <f>IF($A20="","",IF((AND($A20="ADD",OR(AA20="",AA20="Vested assets"))),"12",(_xlfn.XLOOKUP(AA20,ud_work_origin[lookupValue],ud_work_origin[lookupKey],""))))</f>
        <v/>
      </c>
      <c r="AC20" s="8"/>
      <c r="AD20" s="2" t="str">
        <f t="shared" si="7"/>
        <v/>
      </c>
      <c r="AE20" s="3" t="str">
        <f t="shared" si="8"/>
        <v/>
      </c>
      <c r="AF20" s="3" t="str">
        <f>IF($A20="","",IF((AND($A20="ADD",OR(AE20="",AE20="Excellent"))),"1",(_xlfn.XLOOKUP(AE20,condition[lookupValue],condition[lookupKey],""))))</f>
        <v/>
      </c>
      <c r="AG20" s="7" t="str">
        <f t="shared" si="9"/>
        <v/>
      </c>
      <c r="AH20" s="9"/>
    </row>
    <row r="21" spans="2:34">
      <c r="B21" s="4"/>
      <c r="D21" s="3" t="str">
        <f>IF($A21="ADD",IF(NOT(ISBLANK(C21)),_xlfn.XLOOKUP(C21,roadnames[lookupValue],roadnames[lookupKey],"ERROR"),""), "")</f>
        <v/>
      </c>
      <c r="E21" s="5"/>
      <c r="F21" s="5"/>
      <c r="G21" s="6"/>
      <c r="I21" s="3" t="str">
        <f>IF($A21="ADD",IF(NOT(ISBLANK(H21)),_xlfn.XLOOKUP(H21,bollard_material[lookupValue],bollard_material[lookupKey],"ERROR"),""), "")</f>
        <v/>
      </c>
      <c r="K21" s="2" t="str">
        <f t="shared" si="0"/>
        <v/>
      </c>
      <c r="M21" s="7"/>
      <c r="N21" s="4" t="str">
        <f t="shared" ca="1" si="1"/>
        <v/>
      </c>
      <c r="O21" s="4"/>
      <c r="P21" s="3" t="str">
        <f t="shared" si="2"/>
        <v/>
      </c>
      <c r="Q21" s="3" t="str">
        <f>IF($A21="","",IF((AND($A21="ADD",OR(P21="",P21="In Use"))),"5",(_xlfn.XLOOKUP(P21,ud_asset_status[lookupValue],ud_asset_status[lookupKey],""))))</f>
        <v/>
      </c>
      <c r="R21" s="7"/>
      <c r="T21" s="3" t="str">
        <f>IF($A21="ADD",IF(NOT(ISBLANK(S21)),_xlfn.XLOOKUP(S21,ar_replace_reason[lookupValue],ar_replace_reason[lookupKey],"ERROR"),""), "")</f>
        <v/>
      </c>
      <c r="U21" s="3" t="str">
        <f t="shared" si="3"/>
        <v/>
      </c>
      <c r="V21" s="3" t="str">
        <f>IF($A21="","",IF((AND($A21="ADD",OR(U21="",U21="Queenstown-Lakes District Council"))),"70",(_xlfn.XLOOKUP(U21,ud_organisation_owner[lookupValue],ud_organisation_owner[lookupKey],""))))</f>
        <v/>
      </c>
      <c r="W21" s="3" t="str">
        <f t="shared" si="4"/>
        <v/>
      </c>
      <c r="X21" s="3" t="str">
        <f>IF($A21="","",IF((AND($A21="ADD",OR(W21="",W21="Queenstown-Lakes District Council"))),"70",(_xlfn.XLOOKUP(W21,ud_organisation_owner[lookupValue],ud_organisation_owner[lookupKey],""))))</f>
        <v/>
      </c>
      <c r="Y21" s="3" t="str">
        <f t="shared" si="5"/>
        <v/>
      </c>
      <c r="Z21" s="3" t="str">
        <f>IF($A21="","",IF((AND($A21="ADD",OR(Y21="",Y21="Local Authority"))),"17",(_xlfn.XLOOKUP(Y21,ud_sub_organisation[lookupValue],ud_sub_organisation[lookupKey],""))))</f>
        <v/>
      </c>
      <c r="AA21" s="3" t="str">
        <f t="shared" si="6"/>
        <v/>
      </c>
      <c r="AB21" s="3" t="str">
        <f>IF($A21="","",IF((AND($A21="ADD",OR(AA21="",AA21="Vested assets"))),"12",(_xlfn.XLOOKUP(AA21,ud_work_origin[lookupValue],ud_work_origin[lookupKey],""))))</f>
        <v/>
      </c>
      <c r="AC21" s="8"/>
      <c r="AD21" s="2" t="str">
        <f t="shared" si="7"/>
        <v/>
      </c>
      <c r="AE21" s="3" t="str">
        <f t="shared" si="8"/>
        <v/>
      </c>
      <c r="AF21" s="3" t="str">
        <f>IF($A21="","",IF((AND($A21="ADD",OR(AE21="",AE21="Excellent"))),"1",(_xlfn.XLOOKUP(AE21,condition[lookupValue],condition[lookupKey],""))))</f>
        <v/>
      </c>
      <c r="AG21" s="7" t="str">
        <f t="shared" si="9"/>
        <v/>
      </c>
      <c r="AH21" s="9"/>
    </row>
    <row r="22" spans="2:34">
      <c r="B22" s="4"/>
      <c r="D22" s="3" t="str">
        <f>IF($A22="ADD",IF(NOT(ISBLANK(C22)),_xlfn.XLOOKUP(C22,roadnames[lookupValue],roadnames[lookupKey],"ERROR"),""), "")</f>
        <v/>
      </c>
      <c r="E22" s="5"/>
      <c r="F22" s="5"/>
      <c r="G22" s="6"/>
      <c r="I22" s="3" t="str">
        <f>IF($A22="ADD",IF(NOT(ISBLANK(H22)),_xlfn.XLOOKUP(H22,bollard_material[lookupValue],bollard_material[lookupKey],"ERROR"),""), "")</f>
        <v/>
      </c>
      <c r="K22" s="2" t="str">
        <f t="shared" si="0"/>
        <v/>
      </c>
      <c r="M22" s="7"/>
      <c r="N22" s="4" t="str">
        <f t="shared" ca="1" si="1"/>
        <v/>
      </c>
      <c r="O22" s="4"/>
      <c r="P22" s="3" t="str">
        <f t="shared" si="2"/>
        <v/>
      </c>
      <c r="Q22" s="3" t="str">
        <f>IF($A22="","",IF((AND($A22="ADD",OR(P22="",P22="In Use"))),"5",(_xlfn.XLOOKUP(P22,ud_asset_status[lookupValue],ud_asset_status[lookupKey],""))))</f>
        <v/>
      </c>
      <c r="R22" s="7"/>
      <c r="T22" s="3" t="str">
        <f>IF($A22="ADD",IF(NOT(ISBLANK(S22)),_xlfn.XLOOKUP(S22,ar_replace_reason[lookupValue],ar_replace_reason[lookupKey],"ERROR"),""), "")</f>
        <v/>
      </c>
      <c r="U22" s="3" t="str">
        <f t="shared" si="3"/>
        <v/>
      </c>
      <c r="V22" s="3" t="str">
        <f>IF($A22="","",IF((AND($A22="ADD",OR(U22="",U22="Queenstown-Lakes District Council"))),"70",(_xlfn.XLOOKUP(U22,ud_organisation_owner[lookupValue],ud_organisation_owner[lookupKey],""))))</f>
        <v/>
      </c>
      <c r="W22" s="3" t="str">
        <f t="shared" si="4"/>
        <v/>
      </c>
      <c r="X22" s="3" t="str">
        <f>IF($A22="","",IF((AND($A22="ADD",OR(W22="",W22="Queenstown-Lakes District Council"))),"70",(_xlfn.XLOOKUP(W22,ud_organisation_owner[lookupValue],ud_organisation_owner[lookupKey],""))))</f>
        <v/>
      </c>
      <c r="Y22" s="3" t="str">
        <f t="shared" si="5"/>
        <v/>
      </c>
      <c r="Z22" s="3" t="str">
        <f>IF($A22="","",IF((AND($A22="ADD",OR(Y22="",Y22="Local Authority"))),"17",(_xlfn.XLOOKUP(Y22,ud_sub_organisation[lookupValue],ud_sub_organisation[lookupKey],""))))</f>
        <v/>
      </c>
      <c r="AA22" s="3" t="str">
        <f t="shared" si="6"/>
        <v/>
      </c>
      <c r="AB22" s="3" t="str">
        <f>IF($A22="","",IF((AND($A22="ADD",OR(AA22="",AA22="Vested assets"))),"12",(_xlfn.XLOOKUP(AA22,ud_work_origin[lookupValue],ud_work_origin[lookupKey],""))))</f>
        <v/>
      </c>
      <c r="AC22" s="8"/>
      <c r="AD22" s="2" t="str">
        <f t="shared" si="7"/>
        <v/>
      </c>
      <c r="AE22" s="3" t="str">
        <f t="shared" si="8"/>
        <v/>
      </c>
      <c r="AF22" s="3" t="str">
        <f>IF($A22="","",IF((AND($A22="ADD",OR(AE22="",AE22="Excellent"))),"1",(_xlfn.XLOOKUP(AE22,condition[lookupValue],condition[lookupKey],""))))</f>
        <v/>
      </c>
      <c r="AG22" s="7" t="str">
        <f t="shared" si="9"/>
        <v/>
      </c>
      <c r="AH22" s="9"/>
    </row>
    <row r="23" spans="2:34">
      <c r="B23" s="4"/>
      <c r="D23" s="3" t="str">
        <f>IF($A23="ADD",IF(NOT(ISBLANK(C23)),_xlfn.XLOOKUP(C23,roadnames[lookupValue],roadnames[lookupKey],"ERROR"),""), "")</f>
        <v/>
      </c>
      <c r="E23" s="5"/>
      <c r="F23" s="5"/>
      <c r="G23" s="6"/>
      <c r="I23" s="3" t="str">
        <f>IF($A23="ADD",IF(NOT(ISBLANK(H23)),_xlfn.XLOOKUP(H23,bollard_material[lookupValue],bollard_material[lookupKey],"ERROR"),""), "")</f>
        <v/>
      </c>
      <c r="K23" s="2" t="str">
        <f t="shared" si="0"/>
        <v/>
      </c>
      <c r="M23" s="7"/>
      <c r="N23" s="4" t="str">
        <f t="shared" ca="1" si="1"/>
        <v/>
      </c>
      <c r="O23" s="4"/>
      <c r="P23" s="3" t="str">
        <f t="shared" si="2"/>
        <v/>
      </c>
      <c r="Q23" s="3" t="str">
        <f>IF($A23="","",IF((AND($A23="ADD",OR(P23="",P23="In Use"))),"5",(_xlfn.XLOOKUP(P23,ud_asset_status[lookupValue],ud_asset_status[lookupKey],""))))</f>
        <v/>
      </c>
      <c r="R23" s="7"/>
      <c r="T23" s="3" t="str">
        <f>IF($A23="ADD",IF(NOT(ISBLANK(S23)),_xlfn.XLOOKUP(S23,ar_replace_reason[lookupValue],ar_replace_reason[lookupKey],"ERROR"),""), "")</f>
        <v/>
      </c>
      <c r="U23" s="3" t="str">
        <f t="shared" si="3"/>
        <v/>
      </c>
      <c r="V23" s="3" t="str">
        <f>IF($A23="","",IF((AND($A23="ADD",OR(U23="",U23="Queenstown-Lakes District Council"))),"70",(_xlfn.XLOOKUP(U23,ud_organisation_owner[lookupValue],ud_organisation_owner[lookupKey],""))))</f>
        <v/>
      </c>
      <c r="W23" s="3" t="str">
        <f t="shared" si="4"/>
        <v/>
      </c>
      <c r="X23" s="3" t="str">
        <f>IF($A23="","",IF((AND($A23="ADD",OR(W23="",W23="Queenstown-Lakes District Council"))),"70",(_xlfn.XLOOKUP(W23,ud_organisation_owner[lookupValue],ud_organisation_owner[lookupKey],""))))</f>
        <v/>
      </c>
      <c r="Y23" s="3" t="str">
        <f t="shared" si="5"/>
        <v/>
      </c>
      <c r="Z23" s="3" t="str">
        <f>IF($A23="","",IF((AND($A23="ADD",OR(Y23="",Y23="Local Authority"))),"17",(_xlfn.XLOOKUP(Y23,ud_sub_organisation[lookupValue],ud_sub_organisation[lookupKey],""))))</f>
        <v/>
      </c>
      <c r="AA23" s="3" t="str">
        <f t="shared" si="6"/>
        <v/>
      </c>
      <c r="AB23" s="3" t="str">
        <f>IF($A23="","",IF((AND($A23="ADD",OR(AA23="",AA23="Vested assets"))),"12",(_xlfn.XLOOKUP(AA23,ud_work_origin[lookupValue],ud_work_origin[lookupKey],""))))</f>
        <v/>
      </c>
      <c r="AC23" s="8"/>
      <c r="AD23" s="2" t="str">
        <f t="shared" si="7"/>
        <v/>
      </c>
      <c r="AE23" s="3" t="str">
        <f t="shared" si="8"/>
        <v/>
      </c>
      <c r="AF23" s="3" t="str">
        <f>IF($A23="","",IF((AND($A23="ADD",OR(AE23="",AE23="Excellent"))),"1",(_xlfn.XLOOKUP(AE23,condition[lookupValue],condition[lookupKey],""))))</f>
        <v/>
      </c>
      <c r="AG23" s="7" t="str">
        <f t="shared" si="9"/>
        <v/>
      </c>
      <c r="AH23" s="9"/>
    </row>
    <row r="24" spans="2:34">
      <c r="B24" s="4"/>
      <c r="D24" s="3" t="str">
        <f>IF($A24="ADD",IF(NOT(ISBLANK(C24)),_xlfn.XLOOKUP(C24,roadnames[lookupValue],roadnames[lookupKey],"ERROR"),""), "")</f>
        <v/>
      </c>
      <c r="E24" s="5"/>
      <c r="F24" s="5"/>
      <c r="G24" s="6"/>
      <c r="I24" s="3" t="str">
        <f>IF($A24="ADD",IF(NOT(ISBLANK(H24)),_xlfn.XLOOKUP(H24,bollard_material[lookupValue],bollard_material[lookupKey],"ERROR"),""), "")</f>
        <v/>
      </c>
      <c r="K24" s="2" t="str">
        <f t="shared" si="0"/>
        <v/>
      </c>
      <c r="M24" s="7"/>
      <c r="N24" s="4" t="str">
        <f t="shared" ca="1" si="1"/>
        <v/>
      </c>
      <c r="O24" s="4"/>
      <c r="P24" s="3" t="str">
        <f t="shared" si="2"/>
        <v/>
      </c>
      <c r="Q24" s="3" t="str">
        <f>IF($A24="","",IF((AND($A24="ADD",OR(P24="",P24="In Use"))),"5",(_xlfn.XLOOKUP(P24,ud_asset_status[lookupValue],ud_asset_status[lookupKey],""))))</f>
        <v/>
      </c>
      <c r="R24" s="7"/>
      <c r="T24" s="3" t="str">
        <f>IF($A24="ADD",IF(NOT(ISBLANK(S24)),_xlfn.XLOOKUP(S24,ar_replace_reason[lookupValue],ar_replace_reason[lookupKey],"ERROR"),""), "")</f>
        <v/>
      </c>
      <c r="U24" s="3" t="str">
        <f t="shared" si="3"/>
        <v/>
      </c>
      <c r="V24" s="3" t="str">
        <f>IF($A24="","",IF((AND($A24="ADD",OR(U24="",U24="Queenstown-Lakes District Council"))),"70",(_xlfn.XLOOKUP(U24,ud_organisation_owner[lookupValue],ud_organisation_owner[lookupKey],""))))</f>
        <v/>
      </c>
      <c r="W24" s="3" t="str">
        <f t="shared" si="4"/>
        <v/>
      </c>
      <c r="X24" s="3" t="str">
        <f>IF($A24="","",IF((AND($A24="ADD",OR(W24="",W24="Queenstown-Lakes District Council"))),"70",(_xlfn.XLOOKUP(W24,ud_organisation_owner[lookupValue],ud_organisation_owner[lookupKey],""))))</f>
        <v/>
      </c>
      <c r="Y24" s="3" t="str">
        <f t="shared" si="5"/>
        <v/>
      </c>
      <c r="Z24" s="3" t="str">
        <f>IF($A24="","",IF((AND($A24="ADD",OR(Y24="",Y24="Local Authority"))),"17",(_xlfn.XLOOKUP(Y24,ud_sub_organisation[lookupValue],ud_sub_organisation[lookupKey],""))))</f>
        <v/>
      </c>
      <c r="AA24" s="3" t="str">
        <f t="shared" si="6"/>
        <v/>
      </c>
      <c r="AB24" s="3" t="str">
        <f>IF($A24="","",IF((AND($A24="ADD",OR(AA24="",AA24="Vested assets"))),"12",(_xlfn.XLOOKUP(AA24,ud_work_origin[lookupValue],ud_work_origin[lookupKey],""))))</f>
        <v/>
      </c>
      <c r="AC24" s="8"/>
      <c r="AD24" s="2" t="str">
        <f t="shared" si="7"/>
        <v/>
      </c>
      <c r="AE24" s="3" t="str">
        <f t="shared" si="8"/>
        <v/>
      </c>
      <c r="AF24" s="3" t="str">
        <f>IF($A24="","",IF((AND($A24="ADD",OR(AE24="",AE24="Excellent"))),"1",(_xlfn.XLOOKUP(AE24,condition[lookupValue],condition[lookupKey],""))))</f>
        <v/>
      </c>
      <c r="AG24" s="7" t="str">
        <f t="shared" si="9"/>
        <v/>
      </c>
      <c r="AH24" s="9"/>
    </row>
    <row r="25" spans="2:34">
      <c r="B25" s="4"/>
      <c r="D25" s="3" t="str">
        <f>IF($A25="ADD",IF(NOT(ISBLANK(C25)),_xlfn.XLOOKUP(C25,roadnames[lookupValue],roadnames[lookupKey],"ERROR"),""), "")</f>
        <v/>
      </c>
      <c r="E25" s="5"/>
      <c r="F25" s="5"/>
      <c r="G25" s="6"/>
      <c r="I25" s="3" t="str">
        <f>IF($A25="ADD",IF(NOT(ISBLANK(H25)),_xlfn.XLOOKUP(H25,bollard_material[lookupValue],bollard_material[lookupKey],"ERROR"),""), "")</f>
        <v/>
      </c>
      <c r="K25" s="2" t="str">
        <f t="shared" si="0"/>
        <v/>
      </c>
      <c r="M25" s="7"/>
      <c r="N25" s="4" t="str">
        <f t="shared" ca="1" si="1"/>
        <v/>
      </c>
      <c r="O25" s="4"/>
      <c r="P25" s="3" t="str">
        <f t="shared" si="2"/>
        <v/>
      </c>
      <c r="Q25" s="3" t="str">
        <f>IF($A25="","",IF((AND($A25="ADD",OR(P25="",P25="In Use"))),"5",(_xlfn.XLOOKUP(P25,ud_asset_status[lookupValue],ud_asset_status[lookupKey],""))))</f>
        <v/>
      </c>
      <c r="R25" s="7"/>
      <c r="T25" s="3" t="str">
        <f>IF($A25="ADD",IF(NOT(ISBLANK(S25)),_xlfn.XLOOKUP(S25,ar_replace_reason[lookupValue],ar_replace_reason[lookupKey],"ERROR"),""), "")</f>
        <v/>
      </c>
      <c r="U25" s="3" t="str">
        <f t="shared" si="3"/>
        <v/>
      </c>
      <c r="V25" s="3" t="str">
        <f>IF($A25="","",IF((AND($A25="ADD",OR(U25="",U25="Queenstown-Lakes District Council"))),"70",(_xlfn.XLOOKUP(U25,ud_organisation_owner[lookupValue],ud_organisation_owner[lookupKey],""))))</f>
        <v/>
      </c>
      <c r="W25" s="3" t="str">
        <f t="shared" si="4"/>
        <v/>
      </c>
      <c r="X25" s="3" t="str">
        <f>IF($A25="","",IF((AND($A25="ADD",OR(W25="",W25="Queenstown-Lakes District Council"))),"70",(_xlfn.XLOOKUP(W25,ud_organisation_owner[lookupValue],ud_organisation_owner[lookupKey],""))))</f>
        <v/>
      </c>
      <c r="Y25" s="3" t="str">
        <f t="shared" si="5"/>
        <v/>
      </c>
      <c r="Z25" s="3" t="str">
        <f>IF($A25="","",IF((AND($A25="ADD",OR(Y25="",Y25="Local Authority"))),"17",(_xlfn.XLOOKUP(Y25,ud_sub_organisation[lookupValue],ud_sub_organisation[lookupKey],""))))</f>
        <v/>
      </c>
      <c r="AA25" s="3" t="str">
        <f t="shared" si="6"/>
        <v/>
      </c>
      <c r="AB25" s="3" t="str">
        <f>IF($A25="","",IF((AND($A25="ADD",OR(AA25="",AA25="Vested assets"))),"12",(_xlfn.XLOOKUP(AA25,ud_work_origin[lookupValue],ud_work_origin[lookupKey],""))))</f>
        <v/>
      </c>
      <c r="AC25" s="8"/>
      <c r="AD25" s="2" t="str">
        <f t="shared" si="7"/>
        <v/>
      </c>
      <c r="AE25" s="3" t="str">
        <f t="shared" si="8"/>
        <v/>
      </c>
      <c r="AF25" s="3" t="str">
        <f>IF($A25="","",IF((AND($A25="ADD",OR(AE25="",AE25="Excellent"))),"1",(_xlfn.XLOOKUP(AE25,condition[lookupValue],condition[lookupKey],""))))</f>
        <v/>
      </c>
      <c r="AG25" s="7" t="str">
        <f t="shared" si="9"/>
        <v/>
      </c>
      <c r="AH25" s="9"/>
    </row>
    <row r="26" spans="2:34">
      <c r="B26" s="4"/>
      <c r="D26" s="3" t="str">
        <f>IF($A26="ADD",IF(NOT(ISBLANK(C26)),_xlfn.XLOOKUP(C26,roadnames[lookupValue],roadnames[lookupKey],"ERROR"),""), "")</f>
        <v/>
      </c>
      <c r="E26" s="5"/>
      <c r="F26" s="5"/>
      <c r="G26" s="6"/>
      <c r="I26" s="3" t="str">
        <f>IF($A26="ADD",IF(NOT(ISBLANK(H26)),_xlfn.XLOOKUP(H26,bollard_material[lookupValue],bollard_material[lookupKey],"ERROR"),""), "")</f>
        <v/>
      </c>
      <c r="K26" s="2" t="str">
        <f t="shared" si="0"/>
        <v/>
      </c>
      <c r="M26" s="7"/>
      <c r="N26" s="4" t="str">
        <f t="shared" ca="1" si="1"/>
        <v/>
      </c>
      <c r="O26" s="4"/>
      <c r="P26" s="3" t="str">
        <f t="shared" si="2"/>
        <v/>
      </c>
      <c r="Q26" s="3" t="str">
        <f>IF($A26="","",IF((AND($A26="ADD",OR(P26="",P26="In Use"))),"5",(_xlfn.XLOOKUP(P26,ud_asset_status[lookupValue],ud_asset_status[lookupKey],""))))</f>
        <v/>
      </c>
      <c r="R26" s="7"/>
      <c r="T26" s="3" t="str">
        <f>IF($A26="ADD",IF(NOT(ISBLANK(S26)),_xlfn.XLOOKUP(S26,ar_replace_reason[lookupValue],ar_replace_reason[lookupKey],"ERROR"),""), "")</f>
        <v/>
      </c>
      <c r="U26" s="3" t="str">
        <f t="shared" si="3"/>
        <v/>
      </c>
      <c r="V26" s="3" t="str">
        <f>IF($A26="","",IF((AND($A26="ADD",OR(U26="",U26="Queenstown-Lakes District Council"))),"70",(_xlfn.XLOOKUP(U26,ud_organisation_owner[lookupValue],ud_organisation_owner[lookupKey],""))))</f>
        <v/>
      </c>
      <c r="W26" s="3" t="str">
        <f t="shared" si="4"/>
        <v/>
      </c>
      <c r="X26" s="3" t="str">
        <f>IF($A26="","",IF((AND($A26="ADD",OR(W26="",W26="Queenstown-Lakes District Council"))),"70",(_xlfn.XLOOKUP(W26,ud_organisation_owner[lookupValue],ud_organisation_owner[lookupKey],""))))</f>
        <v/>
      </c>
      <c r="Y26" s="3" t="str">
        <f t="shared" si="5"/>
        <v/>
      </c>
      <c r="Z26" s="3" t="str">
        <f>IF($A26="","",IF((AND($A26="ADD",OR(Y26="",Y26="Local Authority"))),"17",(_xlfn.XLOOKUP(Y26,ud_sub_organisation[lookupValue],ud_sub_organisation[lookupKey],""))))</f>
        <v/>
      </c>
      <c r="AA26" s="3" t="str">
        <f t="shared" si="6"/>
        <v/>
      </c>
      <c r="AB26" s="3" t="str">
        <f>IF($A26="","",IF((AND($A26="ADD",OR(AA26="",AA26="Vested assets"))),"12",(_xlfn.XLOOKUP(AA26,ud_work_origin[lookupValue],ud_work_origin[lookupKey],""))))</f>
        <v/>
      </c>
      <c r="AC26" s="8"/>
      <c r="AD26" s="2" t="str">
        <f t="shared" si="7"/>
        <v/>
      </c>
      <c r="AE26" s="3" t="str">
        <f t="shared" si="8"/>
        <v/>
      </c>
      <c r="AF26" s="3" t="str">
        <f>IF($A26="","",IF((AND($A26="ADD",OR(AE26="",AE26="Excellent"))),"1",(_xlfn.XLOOKUP(AE26,condition[lookupValue],condition[lookupKey],""))))</f>
        <v/>
      </c>
      <c r="AG26" s="7" t="str">
        <f t="shared" si="9"/>
        <v/>
      </c>
      <c r="AH26" s="9"/>
    </row>
    <row r="27" spans="2:34">
      <c r="B27" s="4"/>
      <c r="D27" s="3" t="str">
        <f>IF($A27="ADD",IF(NOT(ISBLANK(C27)),_xlfn.XLOOKUP(C27,roadnames[lookupValue],roadnames[lookupKey],"ERROR"),""), "")</f>
        <v/>
      </c>
      <c r="E27" s="5"/>
      <c r="F27" s="5"/>
      <c r="G27" s="6"/>
      <c r="I27" s="3" t="str">
        <f>IF($A27="ADD",IF(NOT(ISBLANK(H27)),_xlfn.XLOOKUP(H27,bollard_material[lookupValue],bollard_material[lookupKey],"ERROR"),""), "")</f>
        <v/>
      </c>
      <c r="K27" s="2" t="str">
        <f t="shared" si="0"/>
        <v/>
      </c>
      <c r="M27" s="7"/>
      <c r="N27" s="4" t="str">
        <f t="shared" ca="1" si="1"/>
        <v/>
      </c>
      <c r="O27" s="4"/>
      <c r="P27" s="3" t="str">
        <f t="shared" si="2"/>
        <v/>
      </c>
      <c r="Q27" s="3" t="str">
        <f>IF($A27="","",IF((AND($A27="ADD",OR(P27="",P27="In Use"))),"5",(_xlfn.XLOOKUP(P27,ud_asset_status[lookupValue],ud_asset_status[lookupKey],""))))</f>
        <v/>
      </c>
      <c r="R27" s="7"/>
      <c r="T27" s="3" t="str">
        <f>IF($A27="ADD",IF(NOT(ISBLANK(S27)),_xlfn.XLOOKUP(S27,ar_replace_reason[lookupValue],ar_replace_reason[lookupKey],"ERROR"),""), "")</f>
        <v/>
      </c>
      <c r="U27" s="3" t="str">
        <f t="shared" si="3"/>
        <v/>
      </c>
      <c r="V27" s="3" t="str">
        <f>IF($A27="","",IF((AND($A27="ADD",OR(U27="",U27="Queenstown-Lakes District Council"))),"70",(_xlfn.XLOOKUP(U27,ud_organisation_owner[lookupValue],ud_organisation_owner[lookupKey],""))))</f>
        <v/>
      </c>
      <c r="W27" s="3" t="str">
        <f t="shared" si="4"/>
        <v/>
      </c>
      <c r="X27" s="3" t="str">
        <f>IF($A27="","",IF((AND($A27="ADD",OR(W27="",W27="Queenstown-Lakes District Council"))),"70",(_xlfn.XLOOKUP(W27,ud_organisation_owner[lookupValue],ud_organisation_owner[lookupKey],""))))</f>
        <v/>
      </c>
      <c r="Y27" s="3" t="str">
        <f t="shared" si="5"/>
        <v/>
      </c>
      <c r="Z27" s="3" t="str">
        <f>IF($A27="","",IF((AND($A27="ADD",OR(Y27="",Y27="Local Authority"))),"17",(_xlfn.XLOOKUP(Y27,ud_sub_organisation[lookupValue],ud_sub_organisation[lookupKey],""))))</f>
        <v/>
      </c>
      <c r="AA27" s="3" t="str">
        <f t="shared" si="6"/>
        <v/>
      </c>
      <c r="AB27" s="3" t="str">
        <f>IF($A27="","",IF((AND($A27="ADD",OR(AA27="",AA27="Vested assets"))),"12",(_xlfn.XLOOKUP(AA27,ud_work_origin[lookupValue],ud_work_origin[lookupKey],""))))</f>
        <v/>
      </c>
      <c r="AC27" s="8"/>
      <c r="AD27" s="2" t="str">
        <f t="shared" si="7"/>
        <v/>
      </c>
      <c r="AE27" s="3" t="str">
        <f t="shared" si="8"/>
        <v/>
      </c>
      <c r="AF27" s="3" t="str">
        <f>IF($A27="","",IF((AND($A27="ADD",OR(AE27="",AE27="Excellent"))),"1",(_xlfn.XLOOKUP(AE27,condition[lookupValue],condition[lookupKey],""))))</f>
        <v/>
      </c>
      <c r="AG27" s="7" t="str">
        <f t="shared" si="9"/>
        <v/>
      </c>
      <c r="AH27" s="9"/>
    </row>
    <row r="28" spans="2:34">
      <c r="B28" s="4"/>
      <c r="D28" s="3" t="str">
        <f>IF($A28="ADD",IF(NOT(ISBLANK(C28)),_xlfn.XLOOKUP(C28,roadnames[lookupValue],roadnames[lookupKey],"ERROR"),""), "")</f>
        <v/>
      </c>
      <c r="E28" s="5"/>
      <c r="F28" s="5"/>
      <c r="G28" s="6"/>
      <c r="I28" s="3" t="str">
        <f>IF($A28="ADD",IF(NOT(ISBLANK(H28)),_xlfn.XLOOKUP(H28,bollard_material[lookupValue],bollard_material[lookupKey],"ERROR"),""), "")</f>
        <v/>
      </c>
      <c r="K28" s="2" t="str">
        <f t="shared" si="0"/>
        <v/>
      </c>
      <c r="M28" s="7"/>
      <c r="N28" s="4" t="str">
        <f t="shared" ca="1" si="1"/>
        <v/>
      </c>
      <c r="O28" s="4"/>
      <c r="P28" s="3" t="str">
        <f t="shared" si="2"/>
        <v/>
      </c>
      <c r="Q28" s="3" t="str">
        <f>IF($A28="","",IF((AND($A28="ADD",OR(P28="",P28="In Use"))),"5",(_xlfn.XLOOKUP(P28,ud_asset_status[lookupValue],ud_asset_status[lookupKey],""))))</f>
        <v/>
      </c>
      <c r="R28" s="7"/>
      <c r="T28" s="3" t="str">
        <f>IF($A28="ADD",IF(NOT(ISBLANK(S28)),_xlfn.XLOOKUP(S28,ar_replace_reason[lookupValue],ar_replace_reason[lookupKey],"ERROR"),""), "")</f>
        <v/>
      </c>
      <c r="U28" s="3" t="str">
        <f t="shared" si="3"/>
        <v/>
      </c>
      <c r="V28" s="3" t="str">
        <f>IF($A28="","",IF((AND($A28="ADD",OR(U28="",U28="Queenstown-Lakes District Council"))),"70",(_xlfn.XLOOKUP(U28,ud_organisation_owner[lookupValue],ud_organisation_owner[lookupKey],""))))</f>
        <v/>
      </c>
      <c r="W28" s="3" t="str">
        <f t="shared" si="4"/>
        <v/>
      </c>
      <c r="X28" s="3" t="str">
        <f>IF($A28="","",IF((AND($A28="ADD",OR(W28="",W28="Queenstown-Lakes District Council"))),"70",(_xlfn.XLOOKUP(W28,ud_organisation_owner[lookupValue],ud_organisation_owner[lookupKey],""))))</f>
        <v/>
      </c>
      <c r="Y28" s="3" t="str">
        <f t="shared" si="5"/>
        <v/>
      </c>
      <c r="Z28" s="3" t="str">
        <f>IF($A28="","",IF((AND($A28="ADD",OR(Y28="",Y28="Local Authority"))),"17",(_xlfn.XLOOKUP(Y28,ud_sub_organisation[lookupValue],ud_sub_organisation[lookupKey],""))))</f>
        <v/>
      </c>
      <c r="AA28" s="3" t="str">
        <f t="shared" si="6"/>
        <v/>
      </c>
      <c r="AB28" s="3" t="str">
        <f>IF($A28="","",IF((AND($A28="ADD",OR(AA28="",AA28="Vested assets"))),"12",(_xlfn.XLOOKUP(AA28,ud_work_origin[lookupValue],ud_work_origin[lookupKey],""))))</f>
        <v/>
      </c>
      <c r="AC28" s="8"/>
      <c r="AD28" s="2" t="str">
        <f t="shared" si="7"/>
        <v/>
      </c>
      <c r="AE28" s="3" t="str">
        <f t="shared" si="8"/>
        <v/>
      </c>
      <c r="AF28" s="3" t="str">
        <f>IF($A28="","",IF((AND($A28="ADD",OR(AE28="",AE28="Excellent"))),"1",(_xlfn.XLOOKUP(AE28,condition[lookupValue],condition[lookupKey],""))))</f>
        <v/>
      </c>
      <c r="AG28" s="7" t="str">
        <f t="shared" si="9"/>
        <v/>
      </c>
      <c r="AH28" s="9"/>
    </row>
    <row r="29" spans="2:34">
      <c r="B29" s="4"/>
      <c r="D29" s="3" t="str">
        <f>IF($A29="ADD",IF(NOT(ISBLANK(C29)),_xlfn.XLOOKUP(C29,roadnames[lookupValue],roadnames[lookupKey],"ERROR"),""), "")</f>
        <v/>
      </c>
      <c r="E29" s="5"/>
      <c r="F29" s="5"/>
      <c r="G29" s="6"/>
      <c r="I29" s="3" t="str">
        <f>IF($A29="ADD",IF(NOT(ISBLANK(H29)),_xlfn.XLOOKUP(H29,bollard_material[lookupValue],bollard_material[lookupKey],"ERROR"),""), "")</f>
        <v/>
      </c>
      <c r="K29" s="2" t="str">
        <f t="shared" si="0"/>
        <v/>
      </c>
      <c r="M29" s="7"/>
      <c r="N29" s="4" t="str">
        <f t="shared" ca="1" si="1"/>
        <v/>
      </c>
      <c r="O29" s="4"/>
      <c r="P29" s="3" t="str">
        <f t="shared" si="2"/>
        <v/>
      </c>
      <c r="Q29" s="3" t="str">
        <f>IF($A29="","",IF((AND($A29="ADD",OR(P29="",P29="In Use"))),"5",(_xlfn.XLOOKUP(P29,ud_asset_status[lookupValue],ud_asset_status[lookupKey],""))))</f>
        <v/>
      </c>
      <c r="R29" s="7"/>
      <c r="T29" s="3" t="str">
        <f>IF($A29="ADD",IF(NOT(ISBLANK(S29)),_xlfn.XLOOKUP(S29,ar_replace_reason[lookupValue],ar_replace_reason[lookupKey],"ERROR"),""), "")</f>
        <v/>
      </c>
      <c r="U29" s="3" t="str">
        <f t="shared" si="3"/>
        <v/>
      </c>
      <c r="V29" s="3" t="str">
        <f>IF($A29="","",IF((AND($A29="ADD",OR(U29="",U29="Queenstown-Lakes District Council"))),"70",(_xlfn.XLOOKUP(U29,ud_organisation_owner[lookupValue],ud_organisation_owner[lookupKey],""))))</f>
        <v/>
      </c>
      <c r="W29" s="3" t="str">
        <f t="shared" si="4"/>
        <v/>
      </c>
      <c r="X29" s="3" t="str">
        <f>IF($A29="","",IF((AND($A29="ADD",OR(W29="",W29="Queenstown-Lakes District Council"))),"70",(_xlfn.XLOOKUP(W29,ud_organisation_owner[lookupValue],ud_organisation_owner[lookupKey],""))))</f>
        <v/>
      </c>
      <c r="Y29" s="3" t="str">
        <f t="shared" si="5"/>
        <v/>
      </c>
      <c r="Z29" s="3" t="str">
        <f>IF($A29="","",IF((AND($A29="ADD",OR(Y29="",Y29="Local Authority"))),"17",(_xlfn.XLOOKUP(Y29,ud_sub_organisation[lookupValue],ud_sub_organisation[lookupKey],""))))</f>
        <v/>
      </c>
      <c r="AA29" s="3" t="str">
        <f t="shared" si="6"/>
        <v/>
      </c>
      <c r="AB29" s="3" t="str">
        <f>IF($A29="","",IF((AND($A29="ADD",OR(AA29="",AA29="Vested assets"))),"12",(_xlfn.XLOOKUP(AA29,ud_work_origin[lookupValue],ud_work_origin[lookupKey],""))))</f>
        <v/>
      </c>
      <c r="AC29" s="8"/>
      <c r="AD29" s="2" t="str">
        <f t="shared" si="7"/>
        <v/>
      </c>
      <c r="AE29" s="3" t="str">
        <f t="shared" si="8"/>
        <v/>
      </c>
      <c r="AF29" s="3" t="str">
        <f>IF($A29="","",IF((AND($A29="ADD",OR(AE29="",AE29="Excellent"))),"1",(_xlfn.XLOOKUP(AE29,condition[lookupValue],condition[lookupKey],""))))</f>
        <v/>
      </c>
      <c r="AG29" s="7" t="str">
        <f t="shared" si="9"/>
        <v/>
      </c>
      <c r="AH29" s="9"/>
    </row>
    <row r="30" spans="2:34">
      <c r="B30" s="4"/>
      <c r="D30" s="3" t="str">
        <f>IF($A30="ADD",IF(NOT(ISBLANK(C30)),_xlfn.XLOOKUP(C30,roadnames[lookupValue],roadnames[lookupKey],"ERROR"),""), "")</f>
        <v/>
      </c>
      <c r="E30" s="5"/>
      <c r="F30" s="5"/>
      <c r="G30" s="6"/>
      <c r="I30" s="3" t="str">
        <f>IF($A30="ADD",IF(NOT(ISBLANK(H30)),_xlfn.XLOOKUP(H30,bollard_material[lookupValue],bollard_material[lookupKey],"ERROR"),""), "")</f>
        <v/>
      </c>
      <c r="K30" s="2" t="str">
        <f t="shared" si="0"/>
        <v/>
      </c>
      <c r="M30" s="7"/>
      <c r="N30" s="4" t="str">
        <f t="shared" ca="1" si="1"/>
        <v/>
      </c>
      <c r="O30" s="4"/>
      <c r="P30" s="3" t="str">
        <f t="shared" si="2"/>
        <v/>
      </c>
      <c r="Q30" s="3" t="str">
        <f>IF($A30="","",IF((AND($A30="ADD",OR(P30="",P30="In Use"))),"5",(_xlfn.XLOOKUP(P30,ud_asset_status[lookupValue],ud_asset_status[lookupKey],""))))</f>
        <v/>
      </c>
      <c r="R30" s="7"/>
      <c r="T30" s="3" t="str">
        <f>IF($A30="ADD",IF(NOT(ISBLANK(S30)),_xlfn.XLOOKUP(S30,ar_replace_reason[lookupValue],ar_replace_reason[lookupKey],"ERROR"),""), "")</f>
        <v/>
      </c>
      <c r="U30" s="3" t="str">
        <f t="shared" si="3"/>
        <v/>
      </c>
      <c r="V30" s="3" t="str">
        <f>IF($A30="","",IF((AND($A30="ADD",OR(U30="",U30="Queenstown-Lakes District Council"))),"70",(_xlfn.XLOOKUP(U30,ud_organisation_owner[lookupValue],ud_organisation_owner[lookupKey],""))))</f>
        <v/>
      </c>
      <c r="W30" s="3" t="str">
        <f t="shared" si="4"/>
        <v/>
      </c>
      <c r="X30" s="3" t="str">
        <f>IF($A30="","",IF((AND($A30="ADD",OR(W30="",W30="Queenstown-Lakes District Council"))),"70",(_xlfn.XLOOKUP(W30,ud_organisation_owner[lookupValue],ud_organisation_owner[lookupKey],""))))</f>
        <v/>
      </c>
      <c r="Y30" s="3" t="str">
        <f t="shared" si="5"/>
        <v/>
      </c>
      <c r="Z30" s="3" t="str">
        <f>IF($A30="","",IF((AND($A30="ADD",OR(Y30="",Y30="Local Authority"))),"17",(_xlfn.XLOOKUP(Y30,ud_sub_organisation[lookupValue],ud_sub_organisation[lookupKey],""))))</f>
        <v/>
      </c>
      <c r="AA30" s="3" t="str">
        <f t="shared" si="6"/>
        <v/>
      </c>
      <c r="AB30" s="3" t="str">
        <f>IF($A30="","",IF((AND($A30="ADD",OR(AA30="",AA30="Vested assets"))),"12",(_xlfn.XLOOKUP(AA30,ud_work_origin[lookupValue],ud_work_origin[lookupKey],""))))</f>
        <v/>
      </c>
      <c r="AC30" s="8"/>
      <c r="AD30" s="2" t="str">
        <f t="shared" si="7"/>
        <v/>
      </c>
      <c r="AE30" s="3" t="str">
        <f t="shared" si="8"/>
        <v/>
      </c>
      <c r="AF30" s="3" t="str">
        <f>IF($A30="","",IF((AND($A30="ADD",OR(AE30="",AE30="Excellent"))),"1",(_xlfn.XLOOKUP(AE30,condition[lookupValue],condition[lookupKey],""))))</f>
        <v/>
      </c>
      <c r="AG30" s="7" t="str">
        <f t="shared" si="9"/>
        <v/>
      </c>
      <c r="AH30" s="9"/>
    </row>
    <row r="31" spans="2:34">
      <c r="B31" s="4"/>
      <c r="D31" s="3" t="str">
        <f>IF($A31="ADD",IF(NOT(ISBLANK(C31)),_xlfn.XLOOKUP(C31,roadnames[lookupValue],roadnames[lookupKey],"ERROR"),""), "")</f>
        <v/>
      </c>
      <c r="E31" s="5"/>
      <c r="F31" s="5"/>
      <c r="G31" s="6"/>
      <c r="I31" s="3" t="str">
        <f>IF($A31="ADD",IF(NOT(ISBLANK(H31)),_xlfn.XLOOKUP(H31,bollard_material[lookupValue],bollard_material[lookupKey],"ERROR"),""), "")</f>
        <v/>
      </c>
      <c r="K31" s="2" t="str">
        <f t="shared" si="0"/>
        <v/>
      </c>
      <c r="M31" s="7"/>
      <c r="N31" s="4" t="str">
        <f t="shared" ca="1" si="1"/>
        <v/>
      </c>
      <c r="O31" s="4"/>
      <c r="P31" s="3" t="str">
        <f t="shared" si="2"/>
        <v/>
      </c>
      <c r="Q31" s="3" t="str">
        <f>IF($A31="","",IF((AND($A31="ADD",OR(P31="",P31="In Use"))),"5",(_xlfn.XLOOKUP(P31,ud_asset_status[lookupValue],ud_asset_status[lookupKey],""))))</f>
        <v/>
      </c>
      <c r="R31" s="7"/>
      <c r="T31" s="3" t="str">
        <f>IF($A31="ADD",IF(NOT(ISBLANK(S31)),_xlfn.XLOOKUP(S31,ar_replace_reason[lookupValue],ar_replace_reason[lookupKey],"ERROR"),""), "")</f>
        <v/>
      </c>
      <c r="U31" s="3" t="str">
        <f t="shared" si="3"/>
        <v/>
      </c>
      <c r="V31" s="3" t="str">
        <f>IF($A31="","",IF((AND($A31="ADD",OR(U31="",U31="Queenstown-Lakes District Council"))),"70",(_xlfn.XLOOKUP(U31,ud_organisation_owner[lookupValue],ud_organisation_owner[lookupKey],""))))</f>
        <v/>
      </c>
      <c r="W31" s="3" t="str">
        <f t="shared" si="4"/>
        <v/>
      </c>
      <c r="X31" s="3" t="str">
        <f>IF($A31="","",IF((AND($A31="ADD",OR(W31="",W31="Queenstown-Lakes District Council"))),"70",(_xlfn.XLOOKUP(W31,ud_organisation_owner[lookupValue],ud_organisation_owner[lookupKey],""))))</f>
        <v/>
      </c>
      <c r="Y31" s="3" t="str">
        <f t="shared" si="5"/>
        <v/>
      </c>
      <c r="Z31" s="3" t="str">
        <f>IF($A31="","",IF((AND($A31="ADD",OR(Y31="",Y31="Local Authority"))),"17",(_xlfn.XLOOKUP(Y31,ud_sub_organisation[lookupValue],ud_sub_organisation[lookupKey],""))))</f>
        <v/>
      </c>
      <c r="AA31" s="3" t="str">
        <f t="shared" si="6"/>
        <v/>
      </c>
      <c r="AB31" s="3" t="str">
        <f>IF($A31="","",IF((AND($A31="ADD",OR(AA31="",AA31="Vested assets"))),"12",(_xlfn.XLOOKUP(AA31,ud_work_origin[lookupValue],ud_work_origin[lookupKey],""))))</f>
        <v/>
      </c>
      <c r="AC31" s="8"/>
      <c r="AD31" s="2" t="str">
        <f t="shared" si="7"/>
        <v/>
      </c>
      <c r="AE31" s="3" t="str">
        <f t="shared" si="8"/>
        <v/>
      </c>
      <c r="AF31" s="3" t="str">
        <f>IF($A31="","",IF((AND($A31="ADD",OR(AE31="",AE31="Excellent"))),"1",(_xlfn.XLOOKUP(AE31,condition[lookupValue],condition[lookupKey],""))))</f>
        <v/>
      </c>
      <c r="AG31" s="7" t="str">
        <f t="shared" si="9"/>
        <v/>
      </c>
      <c r="AH31" s="9"/>
    </row>
    <row r="32" spans="2:34">
      <c r="B32" s="4"/>
      <c r="D32" s="3" t="str">
        <f>IF($A32="ADD",IF(NOT(ISBLANK(C32)),_xlfn.XLOOKUP(C32,roadnames[lookupValue],roadnames[lookupKey],"ERROR"),""), "")</f>
        <v/>
      </c>
      <c r="E32" s="5"/>
      <c r="F32" s="5"/>
      <c r="G32" s="6"/>
      <c r="I32" s="3" t="str">
        <f>IF($A32="ADD",IF(NOT(ISBLANK(H32)),_xlfn.XLOOKUP(H32,bollard_material[lookupValue],bollard_material[lookupKey],"ERROR"),""), "")</f>
        <v/>
      </c>
      <c r="K32" s="2" t="str">
        <f t="shared" si="0"/>
        <v/>
      </c>
      <c r="M32" s="7"/>
      <c r="N32" s="4" t="str">
        <f t="shared" ca="1" si="1"/>
        <v/>
      </c>
      <c r="O32" s="4"/>
      <c r="P32" s="3" t="str">
        <f t="shared" si="2"/>
        <v/>
      </c>
      <c r="Q32" s="3" t="str">
        <f>IF($A32="","",IF((AND($A32="ADD",OR(P32="",P32="In Use"))),"5",(_xlfn.XLOOKUP(P32,ud_asset_status[lookupValue],ud_asset_status[lookupKey],""))))</f>
        <v/>
      </c>
      <c r="R32" s="7"/>
      <c r="T32" s="3" t="str">
        <f>IF($A32="ADD",IF(NOT(ISBLANK(S32)),_xlfn.XLOOKUP(S32,ar_replace_reason[lookupValue],ar_replace_reason[lookupKey],"ERROR"),""), "")</f>
        <v/>
      </c>
      <c r="U32" s="3" t="str">
        <f t="shared" si="3"/>
        <v/>
      </c>
      <c r="V32" s="3" t="str">
        <f>IF($A32="","",IF((AND($A32="ADD",OR(U32="",U32="Queenstown-Lakes District Council"))),"70",(_xlfn.XLOOKUP(U32,ud_organisation_owner[lookupValue],ud_organisation_owner[lookupKey],""))))</f>
        <v/>
      </c>
      <c r="W32" s="3" t="str">
        <f t="shared" si="4"/>
        <v/>
      </c>
      <c r="X32" s="3" t="str">
        <f>IF($A32="","",IF((AND($A32="ADD",OR(W32="",W32="Queenstown-Lakes District Council"))),"70",(_xlfn.XLOOKUP(W32,ud_organisation_owner[lookupValue],ud_organisation_owner[lookupKey],""))))</f>
        <v/>
      </c>
      <c r="Y32" s="3" t="str">
        <f t="shared" si="5"/>
        <v/>
      </c>
      <c r="Z32" s="3" t="str">
        <f>IF($A32="","",IF((AND($A32="ADD",OR(Y32="",Y32="Local Authority"))),"17",(_xlfn.XLOOKUP(Y32,ud_sub_organisation[lookupValue],ud_sub_organisation[lookupKey],""))))</f>
        <v/>
      </c>
      <c r="AA32" s="3" t="str">
        <f t="shared" si="6"/>
        <v/>
      </c>
      <c r="AB32" s="3" t="str">
        <f>IF($A32="","",IF((AND($A32="ADD",OR(AA32="",AA32="Vested assets"))),"12",(_xlfn.XLOOKUP(AA32,ud_work_origin[lookupValue],ud_work_origin[lookupKey],""))))</f>
        <v/>
      </c>
      <c r="AC32" s="8"/>
      <c r="AD32" s="2" t="str">
        <f t="shared" si="7"/>
        <v/>
      </c>
      <c r="AE32" s="3" t="str">
        <f t="shared" si="8"/>
        <v/>
      </c>
      <c r="AF32" s="3" t="str">
        <f>IF($A32="","",IF((AND($A32="ADD",OR(AE32="",AE32="Excellent"))),"1",(_xlfn.XLOOKUP(AE32,condition[lookupValue],condition[lookupKey],""))))</f>
        <v/>
      </c>
      <c r="AG32" s="7" t="str">
        <f t="shared" si="9"/>
        <v/>
      </c>
      <c r="AH32" s="9"/>
    </row>
    <row r="33" spans="2:34">
      <c r="B33" s="4"/>
      <c r="D33" s="3" t="str">
        <f>IF($A33="ADD",IF(NOT(ISBLANK(C33)),_xlfn.XLOOKUP(C33,roadnames[lookupValue],roadnames[lookupKey],"ERROR"),""), "")</f>
        <v/>
      </c>
      <c r="E33" s="5"/>
      <c r="F33" s="5"/>
      <c r="G33" s="6"/>
      <c r="I33" s="3" t="str">
        <f>IF($A33="ADD",IF(NOT(ISBLANK(H33)),_xlfn.XLOOKUP(H33,bollard_material[lookupValue],bollard_material[lookupKey],"ERROR"),""), "")</f>
        <v/>
      </c>
      <c r="K33" s="2" t="str">
        <f t="shared" si="0"/>
        <v/>
      </c>
      <c r="M33" s="7"/>
      <c r="N33" s="4" t="str">
        <f t="shared" ca="1" si="1"/>
        <v/>
      </c>
      <c r="O33" s="4"/>
      <c r="P33" s="3" t="str">
        <f t="shared" si="2"/>
        <v/>
      </c>
      <c r="Q33" s="3" t="str">
        <f>IF($A33="","",IF((AND($A33="ADD",OR(P33="",P33="In Use"))),"5",(_xlfn.XLOOKUP(P33,ud_asset_status[lookupValue],ud_asset_status[lookupKey],""))))</f>
        <v/>
      </c>
      <c r="R33" s="7"/>
      <c r="T33" s="3" t="str">
        <f>IF($A33="ADD",IF(NOT(ISBLANK(S33)),_xlfn.XLOOKUP(S33,ar_replace_reason[lookupValue],ar_replace_reason[lookupKey],"ERROR"),""), "")</f>
        <v/>
      </c>
      <c r="U33" s="3" t="str">
        <f t="shared" si="3"/>
        <v/>
      </c>
      <c r="V33" s="3" t="str">
        <f>IF($A33="","",IF((AND($A33="ADD",OR(U33="",U33="Queenstown-Lakes District Council"))),"70",(_xlfn.XLOOKUP(U33,ud_organisation_owner[lookupValue],ud_organisation_owner[lookupKey],""))))</f>
        <v/>
      </c>
      <c r="W33" s="3" t="str">
        <f t="shared" si="4"/>
        <v/>
      </c>
      <c r="X33" s="3" t="str">
        <f>IF($A33="","",IF((AND($A33="ADD",OR(W33="",W33="Queenstown-Lakes District Council"))),"70",(_xlfn.XLOOKUP(W33,ud_organisation_owner[lookupValue],ud_organisation_owner[lookupKey],""))))</f>
        <v/>
      </c>
      <c r="Y33" s="3" t="str">
        <f t="shared" si="5"/>
        <v/>
      </c>
      <c r="Z33" s="3" t="str">
        <f>IF($A33="","",IF((AND($A33="ADD",OR(Y33="",Y33="Local Authority"))),"17",(_xlfn.XLOOKUP(Y33,ud_sub_organisation[lookupValue],ud_sub_organisation[lookupKey],""))))</f>
        <v/>
      </c>
      <c r="AA33" s="3" t="str">
        <f t="shared" si="6"/>
        <v/>
      </c>
      <c r="AB33" s="3" t="str">
        <f>IF($A33="","",IF((AND($A33="ADD",OR(AA33="",AA33="Vested assets"))),"12",(_xlfn.XLOOKUP(AA33,ud_work_origin[lookupValue],ud_work_origin[lookupKey],""))))</f>
        <v/>
      </c>
      <c r="AC33" s="8"/>
      <c r="AD33" s="2" t="str">
        <f t="shared" si="7"/>
        <v/>
      </c>
      <c r="AE33" s="3" t="str">
        <f t="shared" si="8"/>
        <v/>
      </c>
      <c r="AF33" s="3" t="str">
        <f>IF($A33="","",IF((AND($A33="ADD",OR(AE33="",AE33="Excellent"))),"1",(_xlfn.XLOOKUP(AE33,condition[lookupValue],condition[lookupKey],""))))</f>
        <v/>
      </c>
      <c r="AG33" s="7" t="str">
        <f t="shared" si="9"/>
        <v/>
      </c>
      <c r="AH33" s="9"/>
    </row>
    <row r="34" spans="2:34">
      <c r="B34" s="4"/>
      <c r="D34" s="3" t="str">
        <f>IF($A34="ADD",IF(NOT(ISBLANK(C34)),_xlfn.XLOOKUP(C34,roadnames[lookupValue],roadnames[lookupKey],"ERROR"),""), "")</f>
        <v/>
      </c>
      <c r="E34" s="5"/>
      <c r="F34" s="5"/>
      <c r="G34" s="6"/>
      <c r="I34" s="3" t="str">
        <f>IF($A34="ADD",IF(NOT(ISBLANK(H34)),_xlfn.XLOOKUP(H34,bollard_material[lookupValue],bollard_material[lookupKey],"ERROR"),""), "")</f>
        <v/>
      </c>
      <c r="K34" s="2" t="str">
        <f t="shared" si="0"/>
        <v/>
      </c>
      <c r="M34" s="7"/>
      <c r="N34" s="4" t="str">
        <f t="shared" ca="1" si="1"/>
        <v/>
      </c>
      <c r="O34" s="4"/>
      <c r="P34" s="3" t="str">
        <f t="shared" si="2"/>
        <v/>
      </c>
      <c r="Q34" s="3" t="str">
        <f>IF($A34="","",IF((AND($A34="ADD",OR(P34="",P34="In Use"))),"5",(_xlfn.XLOOKUP(P34,ud_asset_status[lookupValue],ud_asset_status[lookupKey],""))))</f>
        <v/>
      </c>
      <c r="R34" s="7"/>
      <c r="T34" s="3" t="str">
        <f>IF($A34="ADD",IF(NOT(ISBLANK(S34)),_xlfn.XLOOKUP(S34,ar_replace_reason[lookupValue],ar_replace_reason[lookupKey],"ERROR"),""), "")</f>
        <v/>
      </c>
      <c r="U34" s="3" t="str">
        <f t="shared" si="3"/>
        <v/>
      </c>
      <c r="V34" s="3" t="str">
        <f>IF($A34="","",IF((AND($A34="ADD",OR(U34="",U34="Queenstown-Lakes District Council"))),"70",(_xlfn.XLOOKUP(U34,ud_organisation_owner[lookupValue],ud_organisation_owner[lookupKey],""))))</f>
        <v/>
      </c>
      <c r="W34" s="3" t="str">
        <f t="shared" si="4"/>
        <v/>
      </c>
      <c r="X34" s="3" t="str">
        <f>IF($A34="","",IF((AND($A34="ADD",OR(W34="",W34="Queenstown-Lakes District Council"))),"70",(_xlfn.XLOOKUP(W34,ud_organisation_owner[lookupValue],ud_organisation_owner[lookupKey],""))))</f>
        <v/>
      </c>
      <c r="Y34" s="3" t="str">
        <f t="shared" si="5"/>
        <v/>
      </c>
      <c r="Z34" s="3" t="str">
        <f>IF($A34="","",IF((AND($A34="ADD",OR(Y34="",Y34="Local Authority"))),"17",(_xlfn.XLOOKUP(Y34,ud_sub_organisation[lookupValue],ud_sub_organisation[lookupKey],""))))</f>
        <v/>
      </c>
      <c r="AA34" s="3" t="str">
        <f t="shared" si="6"/>
        <v/>
      </c>
      <c r="AB34" s="3" t="str">
        <f>IF($A34="","",IF((AND($A34="ADD",OR(AA34="",AA34="Vested assets"))),"12",(_xlfn.XLOOKUP(AA34,ud_work_origin[lookupValue],ud_work_origin[lookupKey],""))))</f>
        <v/>
      </c>
      <c r="AC34" s="8"/>
      <c r="AD34" s="2" t="str">
        <f t="shared" si="7"/>
        <v/>
      </c>
      <c r="AE34" s="3" t="str">
        <f t="shared" si="8"/>
        <v/>
      </c>
      <c r="AF34" s="3" t="str">
        <f>IF($A34="","",IF((AND($A34="ADD",OR(AE34="",AE34="Excellent"))),"1",(_xlfn.XLOOKUP(AE34,condition[lookupValue],condition[lookupKey],""))))</f>
        <v/>
      </c>
      <c r="AG34" s="7" t="str">
        <f t="shared" si="9"/>
        <v/>
      </c>
      <c r="AH34" s="9"/>
    </row>
    <row r="35" spans="2:34">
      <c r="B35" s="4"/>
      <c r="D35" s="3" t="str">
        <f>IF($A35="ADD",IF(NOT(ISBLANK(C35)),_xlfn.XLOOKUP(C35,roadnames[lookupValue],roadnames[lookupKey],"ERROR"),""), "")</f>
        <v/>
      </c>
      <c r="E35" s="5"/>
      <c r="F35" s="5"/>
      <c r="G35" s="6"/>
      <c r="I35" s="3" t="str">
        <f>IF($A35="ADD",IF(NOT(ISBLANK(H35)),_xlfn.XLOOKUP(H35,bollard_material[lookupValue],bollard_material[lookupKey],"ERROR"),""), "")</f>
        <v/>
      </c>
      <c r="K35" s="2" t="str">
        <f t="shared" si="0"/>
        <v/>
      </c>
      <c r="M35" s="7"/>
      <c r="N35" s="4" t="str">
        <f t="shared" ca="1" si="1"/>
        <v/>
      </c>
      <c r="O35" s="4"/>
      <c r="P35" s="3" t="str">
        <f t="shared" si="2"/>
        <v/>
      </c>
      <c r="Q35" s="3" t="str">
        <f>IF($A35="","",IF((AND($A35="ADD",OR(P35="",P35="In Use"))),"5",(_xlfn.XLOOKUP(P35,ud_asset_status[lookupValue],ud_asset_status[lookupKey],""))))</f>
        <v/>
      </c>
      <c r="R35" s="7"/>
      <c r="T35" s="3" t="str">
        <f>IF($A35="ADD",IF(NOT(ISBLANK(S35)),_xlfn.XLOOKUP(S35,ar_replace_reason[lookupValue],ar_replace_reason[lookupKey],"ERROR"),""), "")</f>
        <v/>
      </c>
      <c r="U35" s="3" t="str">
        <f t="shared" si="3"/>
        <v/>
      </c>
      <c r="V35" s="3" t="str">
        <f>IF($A35="","",IF((AND($A35="ADD",OR(U35="",U35="Queenstown-Lakes District Council"))),"70",(_xlfn.XLOOKUP(U35,ud_organisation_owner[lookupValue],ud_organisation_owner[lookupKey],""))))</f>
        <v/>
      </c>
      <c r="W35" s="3" t="str">
        <f t="shared" si="4"/>
        <v/>
      </c>
      <c r="X35" s="3" t="str">
        <f>IF($A35="","",IF((AND($A35="ADD",OR(W35="",W35="Queenstown-Lakes District Council"))),"70",(_xlfn.XLOOKUP(W35,ud_organisation_owner[lookupValue],ud_organisation_owner[lookupKey],""))))</f>
        <v/>
      </c>
      <c r="Y35" s="3" t="str">
        <f t="shared" si="5"/>
        <v/>
      </c>
      <c r="Z35" s="3" t="str">
        <f>IF($A35="","",IF((AND($A35="ADD",OR(Y35="",Y35="Local Authority"))),"17",(_xlfn.XLOOKUP(Y35,ud_sub_organisation[lookupValue],ud_sub_organisation[lookupKey],""))))</f>
        <v/>
      </c>
      <c r="AA35" s="3" t="str">
        <f t="shared" si="6"/>
        <v/>
      </c>
      <c r="AB35" s="3" t="str">
        <f>IF($A35="","",IF((AND($A35="ADD",OR(AA35="",AA35="Vested assets"))),"12",(_xlfn.XLOOKUP(AA35,ud_work_origin[lookupValue],ud_work_origin[lookupKey],""))))</f>
        <v/>
      </c>
      <c r="AC35" s="8"/>
      <c r="AD35" s="2" t="str">
        <f t="shared" si="7"/>
        <v/>
      </c>
      <c r="AE35" s="3" t="str">
        <f t="shared" si="8"/>
        <v/>
      </c>
      <c r="AF35" s="3" t="str">
        <f>IF($A35="","",IF((AND($A35="ADD",OR(AE35="",AE35="Excellent"))),"1",(_xlfn.XLOOKUP(AE35,condition[lookupValue],condition[lookupKey],""))))</f>
        <v/>
      </c>
      <c r="AG35" s="7" t="str">
        <f t="shared" si="9"/>
        <v/>
      </c>
      <c r="AH35" s="9"/>
    </row>
    <row r="36" spans="2:34">
      <c r="B36" s="4"/>
      <c r="D36" s="3" t="str">
        <f>IF($A36="ADD",IF(NOT(ISBLANK(C36)),_xlfn.XLOOKUP(C36,roadnames[lookupValue],roadnames[lookupKey],"ERROR"),""), "")</f>
        <v/>
      </c>
      <c r="E36" s="5"/>
      <c r="F36" s="5"/>
      <c r="G36" s="6"/>
      <c r="I36" s="3" t="str">
        <f>IF($A36="ADD",IF(NOT(ISBLANK(H36)),_xlfn.XLOOKUP(H36,bollard_material[lookupValue],bollard_material[lookupKey],"ERROR"),""), "")</f>
        <v/>
      </c>
      <c r="K36" s="2" t="str">
        <f t="shared" si="0"/>
        <v/>
      </c>
      <c r="M36" s="7"/>
      <c r="N36" s="4" t="str">
        <f t="shared" ca="1" si="1"/>
        <v/>
      </c>
      <c r="O36" s="4"/>
      <c r="P36" s="3" t="str">
        <f t="shared" si="2"/>
        <v/>
      </c>
      <c r="Q36" s="3" t="str">
        <f>IF($A36="","",IF((AND($A36="ADD",OR(P36="",P36="In Use"))),"5",(_xlfn.XLOOKUP(P36,ud_asset_status[lookupValue],ud_asset_status[lookupKey],""))))</f>
        <v/>
      </c>
      <c r="R36" s="7"/>
      <c r="T36" s="3" t="str">
        <f>IF($A36="ADD",IF(NOT(ISBLANK(S36)),_xlfn.XLOOKUP(S36,ar_replace_reason[lookupValue],ar_replace_reason[lookupKey],"ERROR"),""), "")</f>
        <v/>
      </c>
      <c r="U36" s="3" t="str">
        <f t="shared" si="3"/>
        <v/>
      </c>
      <c r="V36" s="3" t="str">
        <f>IF($A36="","",IF((AND($A36="ADD",OR(U36="",U36="Queenstown-Lakes District Council"))),"70",(_xlfn.XLOOKUP(U36,ud_organisation_owner[lookupValue],ud_organisation_owner[lookupKey],""))))</f>
        <v/>
      </c>
      <c r="W36" s="3" t="str">
        <f t="shared" si="4"/>
        <v/>
      </c>
      <c r="X36" s="3" t="str">
        <f>IF($A36="","",IF((AND($A36="ADD",OR(W36="",W36="Queenstown-Lakes District Council"))),"70",(_xlfn.XLOOKUP(W36,ud_organisation_owner[lookupValue],ud_organisation_owner[lookupKey],""))))</f>
        <v/>
      </c>
      <c r="Y36" s="3" t="str">
        <f t="shared" si="5"/>
        <v/>
      </c>
      <c r="Z36" s="3" t="str">
        <f>IF($A36="","",IF((AND($A36="ADD",OR(Y36="",Y36="Local Authority"))),"17",(_xlfn.XLOOKUP(Y36,ud_sub_organisation[lookupValue],ud_sub_organisation[lookupKey],""))))</f>
        <v/>
      </c>
      <c r="AA36" s="3" t="str">
        <f t="shared" si="6"/>
        <v/>
      </c>
      <c r="AB36" s="3" t="str">
        <f>IF($A36="","",IF((AND($A36="ADD",OR(AA36="",AA36="Vested assets"))),"12",(_xlfn.XLOOKUP(AA36,ud_work_origin[lookupValue],ud_work_origin[lookupKey],""))))</f>
        <v/>
      </c>
      <c r="AC36" s="8"/>
      <c r="AD36" s="2" t="str">
        <f t="shared" si="7"/>
        <v/>
      </c>
      <c r="AE36" s="3" t="str">
        <f t="shared" si="8"/>
        <v/>
      </c>
      <c r="AF36" s="3" t="str">
        <f>IF($A36="","",IF((AND($A36="ADD",OR(AE36="",AE36="Excellent"))),"1",(_xlfn.XLOOKUP(AE36,condition[lookupValue],condition[lookupKey],""))))</f>
        <v/>
      </c>
      <c r="AG36" s="7" t="str">
        <f t="shared" si="9"/>
        <v/>
      </c>
      <c r="AH36" s="9"/>
    </row>
    <row r="37" spans="2:34">
      <c r="B37" s="4"/>
      <c r="D37" s="3" t="str">
        <f>IF($A37="ADD",IF(NOT(ISBLANK(C37)),_xlfn.XLOOKUP(C37,roadnames[lookupValue],roadnames[lookupKey],"ERROR"),""), "")</f>
        <v/>
      </c>
      <c r="E37" s="5"/>
      <c r="F37" s="5"/>
      <c r="G37" s="6"/>
      <c r="I37" s="3" t="str">
        <f>IF($A37="ADD",IF(NOT(ISBLANK(H37)),_xlfn.XLOOKUP(H37,bollard_material[lookupValue],bollard_material[lookupKey],"ERROR"),""), "")</f>
        <v/>
      </c>
      <c r="K37" s="2" t="str">
        <f t="shared" si="0"/>
        <v/>
      </c>
      <c r="M37" s="7"/>
      <c r="N37" s="4" t="str">
        <f t="shared" ca="1" si="1"/>
        <v/>
      </c>
      <c r="O37" s="4"/>
      <c r="P37" s="3" t="str">
        <f t="shared" si="2"/>
        <v/>
      </c>
      <c r="Q37" s="3" t="str">
        <f>IF($A37="","",IF((AND($A37="ADD",OR(P37="",P37="In Use"))),"5",(_xlfn.XLOOKUP(P37,ud_asset_status[lookupValue],ud_asset_status[lookupKey],""))))</f>
        <v/>
      </c>
      <c r="R37" s="7"/>
      <c r="T37" s="3" t="str">
        <f>IF($A37="ADD",IF(NOT(ISBLANK(S37)),_xlfn.XLOOKUP(S37,ar_replace_reason[lookupValue],ar_replace_reason[lookupKey],"ERROR"),""), "")</f>
        <v/>
      </c>
      <c r="U37" s="3" t="str">
        <f t="shared" si="3"/>
        <v/>
      </c>
      <c r="V37" s="3" t="str">
        <f>IF($A37="","",IF((AND($A37="ADD",OR(U37="",U37="Queenstown-Lakes District Council"))),"70",(_xlfn.XLOOKUP(U37,ud_organisation_owner[lookupValue],ud_organisation_owner[lookupKey],""))))</f>
        <v/>
      </c>
      <c r="W37" s="3" t="str">
        <f t="shared" si="4"/>
        <v/>
      </c>
      <c r="X37" s="3" t="str">
        <f>IF($A37="","",IF((AND($A37="ADD",OR(W37="",W37="Queenstown-Lakes District Council"))),"70",(_xlfn.XLOOKUP(W37,ud_organisation_owner[lookupValue],ud_organisation_owner[lookupKey],""))))</f>
        <v/>
      </c>
      <c r="Y37" s="3" t="str">
        <f t="shared" si="5"/>
        <v/>
      </c>
      <c r="Z37" s="3" t="str">
        <f>IF($A37="","",IF((AND($A37="ADD",OR(Y37="",Y37="Local Authority"))),"17",(_xlfn.XLOOKUP(Y37,ud_sub_organisation[lookupValue],ud_sub_organisation[lookupKey],""))))</f>
        <v/>
      </c>
      <c r="AA37" s="3" t="str">
        <f t="shared" si="6"/>
        <v/>
      </c>
      <c r="AB37" s="3" t="str">
        <f>IF($A37="","",IF((AND($A37="ADD",OR(AA37="",AA37="Vested assets"))),"12",(_xlfn.XLOOKUP(AA37,ud_work_origin[lookupValue],ud_work_origin[lookupKey],""))))</f>
        <v/>
      </c>
      <c r="AC37" s="8"/>
      <c r="AD37" s="2" t="str">
        <f t="shared" si="7"/>
        <v/>
      </c>
      <c r="AE37" s="3" t="str">
        <f t="shared" si="8"/>
        <v/>
      </c>
      <c r="AF37" s="3" t="str">
        <f>IF($A37="","",IF((AND($A37="ADD",OR(AE37="",AE37="Excellent"))),"1",(_xlfn.XLOOKUP(AE37,condition[lookupValue],condition[lookupKey],""))))</f>
        <v/>
      </c>
      <c r="AG37" s="7" t="str">
        <f t="shared" si="9"/>
        <v/>
      </c>
      <c r="AH37" s="9"/>
    </row>
    <row r="38" spans="2:34">
      <c r="B38" s="4"/>
      <c r="D38" s="3" t="str">
        <f>IF($A38="ADD",IF(NOT(ISBLANK(C38)),_xlfn.XLOOKUP(C38,roadnames[lookupValue],roadnames[lookupKey],"ERROR"),""), "")</f>
        <v/>
      </c>
      <c r="E38" s="5"/>
      <c r="F38" s="5"/>
      <c r="G38" s="6"/>
      <c r="I38" s="3" t="str">
        <f>IF($A38="ADD",IF(NOT(ISBLANK(H38)),_xlfn.XLOOKUP(H38,bollard_material[lookupValue],bollard_material[lookupKey],"ERROR"),""), "")</f>
        <v/>
      </c>
      <c r="K38" s="2" t="str">
        <f t="shared" si="0"/>
        <v/>
      </c>
      <c r="M38" s="7"/>
      <c r="N38" s="4" t="str">
        <f t="shared" ca="1" si="1"/>
        <v/>
      </c>
      <c r="O38" s="4"/>
      <c r="P38" s="3" t="str">
        <f t="shared" si="2"/>
        <v/>
      </c>
      <c r="Q38" s="3" t="str">
        <f>IF($A38="","",IF((AND($A38="ADD",OR(P38="",P38="In Use"))),"5",(_xlfn.XLOOKUP(P38,ud_asset_status[lookupValue],ud_asset_status[lookupKey],""))))</f>
        <v/>
      </c>
      <c r="R38" s="7"/>
      <c r="T38" s="3" t="str">
        <f>IF($A38="ADD",IF(NOT(ISBLANK(S38)),_xlfn.XLOOKUP(S38,ar_replace_reason[lookupValue],ar_replace_reason[lookupKey],"ERROR"),""), "")</f>
        <v/>
      </c>
      <c r="U38" s="3" t="str">
        <f t="shared" si="3"/>
        <v/>
      </c>
      <c r="V38" s="3" t="str">
        <f>IF($A38="","",IF((AND($A38="ADD",OR(U38="",U38="Queenstown-Lakes District Council"))),"70",(_xlfn.XLOOKUP(U38,ud_organisation_owner[lookupValue],ud_organisation_owner[lookupKey],""))))</f>
        <v/>
      </c>
      <c r="W38" s="3" t="str">
        <f t="shared" si="4"/>
        <v/>
      </c>
      <c r="X38" s="3" t="str">
        <f>IF($A38="","",IF((AND($A38="ADD",OR(W38="",W38="Queenstown-Lakes District Council"))),"70",(_xlfn.XLOOKUP(W38,ud_organisation_owner[lookupValue],ud_organisation_owner[lookupKey],""))))</f>
        <v/>
      </c>
      <c r="Y38" s="3" t="str">
        <f t="shared" si="5"/>
        <v/>
      </c>
      <c r="Z38" s="3" t="str">
        <f>IF($A38="","",IF((AND($A38="ADD",OR(Y38="",Y38="Local Authority"))),"17",(_xlfn.XLOOKUP(Y38,ud_sub_organisation[lookupValue],ud_sub_organisation[lookupKey],""))))</f>
        <v/>
      </c>
      <c r="AA38" s="3" t="str">
        <f t="shared" si="6"/>
        <v/>
      </c>
      <c r="AB38" s="3" t="str">
        <f>IF($A38="","",IF((AND($A38="ADD",OR(AA38="",AA38="Vested assets"))),"12",(_xlfn.XLOOKUP(AA38,ud_work_origin[lookupValue],ud_work_origin[lookupKey],""))))</f>
        <v/>
      </c>
      <c r="AC38" s="8"/>
      <c r="AD38" s="2" t="str">
        <f t="shared" si="7"/>
        <v/>
      </c>
      <c r="AE38" s="3" t="str">
        <f t="shared" si="8"/>
        <v/>
      </c>
      <c r="AF38" s="3" t="str">
        <f>IF($A38="","",IF((AND($A38="ADD",OR(AE38="",AE38="Excellent"))),"1",(_xlfn.XLOOKUP(AE38,condition[lookupValue],condition[lookupKey],""))))</f>
        <v/>
      </c>
      <c r="AG38" s="7" t="str">
        <f t="shared" si="9"/>
        <v/>
      </c>
      <c r="AH38" s="9"/>
    </row>
    <row r="39" spans="2:34">
      <c r="B39" s="4"/>
      <c r="D39" s="3" t="str">
        <f>IF($A39="ADD",IF(NOT(ISBLANK(C39)),_xlfn.XLOOKUP(C39,roadnames[lookupValue],roadnames[lookupKey],"ERROR"),""), "")</f>
        <v/>
      </c>
      <c r="E39" s="5"/>
      <c r="F39" s="5"/>
      <c r="G39" s="6"/>
      <c r="I39" s="3" t="str">
        <f>IF($A39="ADD",IF(NOT(ISBLANK(H39)),_xlfn.XLOOKUP(H39,bollard_material[lookupValue],bollard_material[lookupKey],"ERROR"),""), "")</f>
        <v/>
      </c>
      <c r="K39" s="2" t="str">
        <f t="shared" si="0"/>
        <v/>
      </c>
      <c r="M39" s="7"/>
      <c r="N39" s="4" t="str">
        <f t="shared" ca="1" si="1"/>
        <v/>
      </c>
      <c r="O39" s="4"/>
      <c r="P39" s="3" t="str">
        <f t="shared" si="2"/>
        <v/>
      </c>
      <c r="Q39" s="3" t="str">
        <f>IF($A39="","",IF((AND($A39="ADD",OR(P39="",P39="In Use"))),"5",(_xlfn.XLOOKUP(P39,ud_asset_status[lookupValue],ud_asset_status[lookupKey],""))))</f>
        <v/>
      </c>
      <c r="R39" s="7"/>
      <c r="T39" s="3" t="str">
        <f>IF($A39="ADD",IF(NOT(ISBLANK(S39)),_xlfn.XLOOKUP(S39,ar_replace_reason[lookupValue],ar_replace_reason[lookupKey],"ERROR"),""), "")</f>
        <v/>
      </c>
      <c r="U39" s="3" t="str">
        <f t="shared" si="3"/>
        <v/>
      </c>
      <c r="V39" s="3" t="str">
        <f>IF($A39="","",IF((AND($A39="ADD",OR(U39="",U39="Queenstown-Lakes District Council"))),"70",(_xlfn.XLOOKUP(U39,ud_organisation_owner[lookupValue],ud_organisation_owner[lookupKey],""))))</f>
        <v/>
      </c>
      <c r="W39" s="3" t="str">
        <f t="shared" si="4"/>
        <v/>
      </c>
      <c r="X39" s="3" t="str">
        <f>IF($A39="","",IF((AND($A39="ADD",OR(W39="",W39="Queenstown-Lakes District Council"))),"70",(_xlfn.XLOOKUP(W39,ud_organisation_owner[lookupValue],ud_organisation_owner[lookupKey],""))))</f>
        <v/>
      </c>
      <c r="Y39" s="3" t="str">
        <f t="shared" si="5"/>
        <v/>
      </c>
      <c r="Z39" s="3" t="str">
        <f>IF($A39="","",IF((AND($A39="ADD",OR(Y39="",Y39="Local Authority"))),"17",(_xlfn.XLOOKUP(Y39,ud_sub_organisation[lookupValue],ud_sub_organisation[lookupKey],""))))</f>
        <v/>
      </c>
      <c r="AA39" s="3" t="str">
        <f t="shared" si="6"/>
        <v/>
      </c>
      <c r="AB39" s="3" t="str">
        <f>IF($A39="","",IF((AND($A39="ADD",OR(AA39="",AA39="Vested assets"))),"12",(_xlfn.XLOOKUP(AA39,ud_work_origin[lookupValue],ud_work_origin[lookupKey],""))))</f>
        <v/>
      </c>
      <c r="AC39" s="8"/>
      <c r="AD39" s="2" t="str">
        <f t="shared" si="7"/>
        <v/>
      </c>
      <c r="AE39" s="3" t="str">
        <f t="shared" si="8"/>
        <v/>
      </c>
      <c r="AF39" s="3" t="str">
        <f>IF($A39="","",IF((AND($A39="ADD",OR(AE39="",AE39="Excellent"))),"1",(_xlfn.XLOOKUP(AE39,condition[lookupValue],condition[lookupKey],""))))</f>
        <v/>
      </c>
      <c r="AG39" s="7" t="str">
        <f t="shared" si="9"/>
        <v/>
      </c>
      <c r="AH39" s="9"/>
    </row>
    <row r="40" spans="2:34">
      <c r="B40" s="4"/>
      <c r="D40" s="3" t="str">
        <f>IF($A40="ADD",IF(NOT(ISBLANK(C40)),_xlfn.XLOOKUP(C40,roadnames[lookupValue],roadnames[lookupKey],"ERROR"),""), "")</f>
        <v/>
      </c>
      <c r="E40" s="5"/>
      <c r="F40" s="5"/>
      <c r="G40" s="6"/>
      <c r="I40" s="3" t="str">
        <f>IF($A40="ADD",IF(NOT(ISBLANK(H40)),_xlfn.XLOOKUP(H40,bollard_material[lookupValue],bollard_material[lookupKey],"ERROR"),""), "")</f>
        <v/>
      </c>
      <c r="K40" s="2" t="str">
        <f t="shared" si="0"/>
        <v/>
      </c>
      <c r="M40" s="7"/>
      <c r="N40" s="4" t="str">
        <f t="shared" ca="1" si="1"/>
        <v/>
      </c>
      <c r="O40" s="4"/>
      <c r="P40" s="3" t="str">
        <f t="shared" si="2"/>
        <v/>
      </c>
      <c r="Q40" s="3" t="str">
        <f>IF($A40="","",IF((AND($A40="ADD",OR(P40="",P40="In Use"))),"5",(_xlfn.XLOOKUP(P40,ud_asset_status[lookupValue],ud_asset_status[lookupKey],""))))</f>
        <v/>
      </c>
      <c r="R40" s="7"/>
      <c r="T40" s="3" t="str">
        <f>IF($A40="ADD",IF(NOT(ISBLANK(S40)),_xlfn.XLOOKUP(S40,ar_replace_reason[lookupValue],ar_replace_reason[lookupKey],"ERROR"),""), "")</f>
        <v/>
      </c>
      <c r="U40" s="3" t="str">
        <f t="shared" si="3"/>
        <v/>
      </c>
      <c r="V40" s="3" t="str">
        <f>IF($A40="","",IF((AND($A40="ADD",OR(U40="",U40="Queenstown-Lakes District Council"))),"70",(_xlfn.XLOOKUP(U40,ud_organisation_owner[lookupValue],ud_organisation_owner[lookupKey],""))))</f>
        <v/>
      </c>
      <c r="W40" s="3" t="str">
        <f t="shared" si="4"/>
        <v/>
      </c>
      <c r="X40" s="3" t="str">
        <f>IF($A40="","",IF((AND($A40="ADD",OR(W40="",W40="Queenstown-Lakes District Council"))),"70",(_xlfn.XLOOKUP(W40,ud_organisation_owner[lookupValue],ud_organisation_owner[lookupKey],""))))</f>
        <v/>
      </c>
      <c r="Y40" s="3" t="str">
        <f t="shared" si="5"/>
        <v/>
      </c>
      <c r="Z40" s="3" t="str">
        <f>IF($A40="","",IF((AND($A40="ADD",OR(Y40="",Y40="Local Authority"))),"17",(_xlfn.XLOOKUP(Y40,ud_sub_organisation[lookupValue],ud_sub_organisation[lookupKey],""))))</f>
        <v/>
      </c>
      <c r="AA40" s="3" t="str">
        <f t="shared" si="6"/>
        <v/>
      </c>
      <c r="AB40" s="3" t="str">
        <f>IF($A40="","",IF((AND($A40="ADD",OR(AA40="",AA40="Vested assets"))),"12",(_xlfn.XLOOKUP(AA40,ud_work_origin[lookupValue],ud_work_origin[lookupKey],""))))</f>
        <v/>
      </c>
      <c r="AC40" s="8"/>
      <c r="AD40" s="2" t="str">
        <f t="shared" si="7"/>
        <v/>
      </c>
      <c r="AE40" s="3" t="str">
        <f t="shared" si="8"/>
        <v/>
      </c>
      <c r="AF40" s="3" t="str">
        <f>IF($A40="","",IF((AND($A40="ADD",OR(AE40="",AE40="Excellent"))),"1",(_xlfn.XLOOKUP(AE40,condition[lookupValue],condition[lookupKey],""))))</f>
        <v/>
      </c>
      <c r="AG40" s="7" t="str">
        <f t="shared" si="9"/>
        <v/>
      </c>
      <c r="AH40" s="9"/>
    </row>
    <row r="41" spans="2:34">
      <c r="B41" s="4"/>
      <c r="D41" s="3" t="str">
        <f>IF($A41="ADD",IF(NOT(ISBLANK(C41)),_xlfn.XLOOKUP(C41,roadnames[lookupValue],roadnames[lookupKey],"ERROR"),""), "")</f>
        <v/>
      </c>
      <c r="E41" s="5"/>
      <c r="F41" s="5"/>
      <c r="G41" s="6"/>
      <c r="I41" s="3" t="str">
        <f>IF($A41="ADD",IF(NOT(ISBLANK(H41)),_xlfn.XLOOKUP(H41,bollard_material[lookupValue],bollard_material[lookupKey],"ERROR"),""), "")</f>
        <v/>
      </c>
      <c r="K41" s="2" t="str">
        <f t="shared" si="0"/>
        <v/>
      </c>
      <c r="M41" s="7"/>
      <c r="N41" s="4" t="str">
        <f t="shared" ca="1" si="1"/>
        <v/>
      </c>
      <c r="O41" s="4"/>
      <c r="P41" s="3" t="str">
        <f t="shared" si="2"/>
        <v/>
      </c>
      <c r="Q41" s="3" t="str">
        <f>IF($A41="","",IF((AND($A41="ADD",OR(P41="",P41="In Use"))),"5",(_xlfn.XLOOKUP(P41,ud_asset_status[lookupValue],ud_asset_status[lookupKey],""))))</f>
        <v/>
      </c>
      <c r="R41" s="7"/>
      <c r="T41" s="3" t="str">
        <f>IF($A41="ADD",IF(NOT(ISBLANK(S41)),_xlfn.XLOOKUP(S41,ar_replace_reason[lookupValue],ar_replace_reason[lookupKey],"ERROR"),""), "")</f>
        <v/>
      </c>
      <c r="U41" s="3" t="str">
        <f t="shared" si="3"/>
        <v/>
      </c>
      <c r="V41" s="3" t="str">
        <f>IF($A41="","",IF((AND($A41="ADD",OR(U41="",U41="Queenstown-Lakes District Council"))),"70",(_xlfn.XLOOKUP(U41,ud_organisation_owner[lookupValue],ud_organisation_owner[lookupKey],""))))</f>
        <v/>
      </c>
      <c r="W41" s="3" t="str">
        <f t="shared" si="4"/>
        <v/>
      </c>
      <c r="X41" s="3" t="str">
        <f>IF($A41="","",IF((AND($A41="ADD",OR(W41="",W41="Queenstown-Lakes District Council"))),"70",(_xlfn.XLOOKUP(W41,ud_organisation_owner[lookupValue],ud_organisation_owner[lookupKey],""))))</f>
        <v/>
      </c>
      <c r="Y41" s="3" t="str">
        <f t="shared" si="5"/>
        <v/>
      </c>
      <c r="Z41" s="3" t="str">
        <f>IF($A41="","",IF((AND($A41="ADD",OR(Y41="",Y41="Local Authority"))),"17",(_xlfn.XLOOKUP(Y41,ud_sub_organisation[lookupValue],ud_sub_organisation[lookupKey],""))))</f>
        <v/>
      </c>
      <c r="AA41" s="3" t="str">
        <f t="shared" si="6"/>
        <v/>
      </c>
      <c r="AB41" s="3" t="str">
        <f>IF($A41="","",IF((AND($A41="ADD",OR(AA41="",AA41="Vested assets"))),"12",(_xlfn.XLOOKUP(AA41,ud_work_origin[lookupValue],ud_work_origin[lookupKey],""))))</f>
        <v/>
      </c>
      <c r="AC41" s="8"/>
      <c r="AD41" s="2" t="str">
        <f t="shared" si="7"/>
        <v/>
      </c>
      <c r="AE41" s="3" t="str">
        <f t="shared" si="8"/>
        <v/>
      </c>
      <c r="AF41" s="3" t="str">
        <f>IF($A41="","",IF((AND($A41="ADD",OR(AE41="",AE41="Excellent"))),"1",(_xlfn.XLOOKUP(AE41,condition[lookupValue],condition[lookupKey],""))))</f>
        <v/>
      </c>
      <c r="AG41" s="7" t="str">
        <f t="shared" si="9"/>
        <v/>
      </c>
      <c r="AH41" s="9"/>
    </row>
    <row r="42" spans="2:34">
      <c r="B42" s="4"/>
      <c r="D42" s="3" t="str">
        <f>IF($A42="ADD",IF(NOT(ISBLANK(C42)),_xlfn.XLOOKUP(C42,roadnames[lookupValue],roadnames[lookupKey],"ERROR"),""), "")</f>
        <v/>
      </c>
      <c r="E42" s="5"/>
      <c r="F42" s="5"/>
      <c r="G42" s="6"/>
      <c r="I42" s="3" t="str">
        <f>IF($A42="ADD",IF(NOT(ISBLANK(H42)),_xlfn.XLOOKUP(H42,bollard_material[lookupValue],bollard_material[lookupKey],"ERROR"),""), "")</f>
        <v/>
      </c>
      <c r="K42" s="2" t="str">
        <f t="shared" si="0"/>
        <v/>
      </c>
      <c r="M42" s="7"/>
      <c r="N42" s="4" t="str">
        <f t="shared" ca="1" si="1"/>
        <v/>
      </c>
      <c r="O42" s="4"/>
      <c r="P42" s="3" t="str">
        <f t="shared" si="2"/>
        <v/>
      </c>
      <c r="Q42" s="3" t="str">
        <f>IF($A42="","",IF((AND($A42="ADD",OR(P42="",P42="In Use"))),"5",(_xlfn.XLOOKUP(P42,ud_asset_status[lookupValue],ud_asset_status[lookupKey],""))))</f>
        <v/>
      </c>
      <c r="R42" s="7"/>
      <c r="T42" s="3" t="str">
        <f>IF($A42="ADD",IF(NOT(ISBLANK(S42)),_xlfn.XLOOKUP(S42,ar_replace_reason[lookupValue],ar_replace_reason[lookupKey],"ERROR"),""), "")</f>
        <v/>
      </c>
      <c r="U42" s="3" t="str">
        <f t="shared" si="3"/>
        <v/>
      </c>
      <c r="V42" s="3" t="str">
        <f>IF($A42="","",IF((AND($A42="ADD",OR(U42="",U42="Queenstown-Lakes District Council"))),"70",(_xlfn.XLOOKUP(U42,ud_organisation_owner[lookupValue],ud_organisation_owner[lookupKey],""))))</f>
        <v/>
      </c>
      <c r="W42" s="3" t="str">
        <f t="shared" si="4"/>
        <v/>
      </c>
      <c r="X42" s="3" t="str">
        <f>IF($A42="","",IF((AND($A42="ADD",OR(W42="",W42="Queenstown-Lakes District Council"))),"70",(_xlfn.XLOOKUP(W42,ud_organisation_owner[lookupValue],ud_organisation_owner[lookupKey],""))))</f>
        <v/>
      </c>
      <c r="Y42" s="3" t="str">
        <f t="shared" si="5"/>
        <v/>
      </c>
      <c r="Z42" s="3" t="str">
        <f>IF($A42="","",IF((AND($A42="ADD",OR(Y42="",Y42="Local Authority"))),"17",(_xlfn.XLOOKUP(Y42,ud_sub_organisation[lookupValue],ud_sub_organisation[lookupKey],""))))</f>
        <v/>
      </c>
      <c r="AA42" s="3" t="str">
        <f t="shared" si="6"/>
        <v/>
      </c>
      <c r="AB42" s="3" t="str">
        <f>IF($A42="","",IF((AND($A42="ADD",OR(AA42="",AA42="Vested assets"))),"12",(_xlfn.XLOOKUP(AA42,ud_work_origin[lookupValue],ud_work_origin[lookupKey],""))))</f>
        <v/>
      </c>
      <c r="AC42" s="8"/>
      <c r="AD42" s="2" t="str">
        <f t="shared" si="7"/>
        <v/>
      </c>
      <c r="AE42" s="3" t="str">
        <f t="shared" si="8"/>
        <v/>
      </c>
      <c r="AF42" s="3" t="str">
        <f>IF($A42="","",IF((AND($A42="ADD",OR(AE42="",AE42="Excellent"))),"1",(_xlfn.XLOOKUP(AE42,condition[lookupValue],condition[lookupKey],""))))</f>
        <v/>
      </c>
      <c r="AG42" s="7" t="str">
        <f t="shared" si="9"/>
        <v/>
      </c>
      <c r="AH42" s="9"/>
    </row>
    <row r="43" spans="2:34">
      <c r="B43" s="4"/>
      <c r="D43" s="3" t="str">
        <f>IF($A43="ADD",IF(NOT(ISBLANK(C43)),_xlfn.XLOOKUP(C43,roadnames[lookupValue],roadnames[lookupKey],"ERROR"),""), "")</f>
        <v/>
      </c>
      <c r="E43" s="5"/>
      <c r="F43" s="5"/>
      <c r="G43" s="6"/>
      <c r="I43" s="3" t="str">
        <f>IF($A43="ADD",IF(NOT(ISBLANK(H43)),_xlfn.XLOOKUP(H43,bollard_material[lookupValue],bollard_material[lookupKey],"ERROR"),""), "")</f>
        <v/>
      </c>
      <c r="K43" s="2" t="str">
        <f t="shared" si="0"/>
        <v/>
      </c>
      <c r="M43" s="7"/>
      <c r="N43" s="4" t="str">
        <f t="shared" ca="1" si="1"/>
        <v/>
      </c>
      <c r="O43" s="4"/>
      <c r="P43" s="3" t="str">
        <f t="shared" si="2"/>
        <v/>
      </c>
      <c r="Q43" s="3" t="str">
        <f>IF($A43="","",IF((AND($A43="ADD",OR(P43="",P43="In Use"))),"5",(_xlfn.XLOOKUP(P43,ud_asset_status[lookupValue],ud_asset_status[lookupKey],""))))</f>
        <v/>
      </c>
      <c r="R43" s="7"/>
      <c r="T43" s="3" t="str">
        <f>IF($A43="ADD",IF(NOT(ISBLANK(S43)),_xlfn.XLOOKUP(S43,ar_replace_reason[lookupValue],ar_replace_reason[lookupKey],"ERROR"),""), "")</f>
        <v/>
      </c>
      <c r="U43" s="3" t="str">
        <f t="shared" si="3"/>
        <v/>
      </c>
      <c r="V43" s="3" t="str">
        <f>IF($A43="","",IF((AND($A43="ADD",OR(U43="",U43="Queenstown-Lakes District Council"))),"70",(_xlfn.XLOOKUP(U43,ud_organisation_owner[lookupValue],ud_organisation_owner[lookupKey],""))))</f>
        <v/>
      </c>
      <c r="W43" s="3" t="str">
        <f t="shared" si="4"/>
        <v/>
      </c>
      <c r="X43" s="3" t="str">
        <f>IF($A43="","",IF((AND($A43="ADD",OR(W43="",W43="Queenstown-Lakes District Council"))),"70",(_xlfn.XLOOKUP(W43,ud_organisation_owner[lookupValue],ud_organisation_owner[lookupKey],""))))</f>
        <v/>
      </c>
      <c r="Y43" s="3" t="str">
        <f t="shared" si="5"/>
        <v/>
      </c>
      <c r="Z43" s="3" t="str">
        <f>IF($A43="","",IF((AND($A43="ADD",OR(Y43="",Y43="Local Authority"))),"17",(_xlfn.XLOOKUP(Y43,ud_sub_organisation[lookupValue],ud_sub_organisation[lookupKey],""))))</f>
        <v/>
      </c>
      <c r="AA43" s="3" t="str">
        <f t="shared" si="6"/>
        <v/>
      </c>
      <c r="AB43" s="3" t="str">
        <f>IF($A43="","",IF((AND($A43="ADD",OR(AA43="",AA43="Vested assets"))),"12",(_xlfn.XLOOKUP(AA43,ud_work_origin[lookupValue],ud_work_origin[lookupKey],""))))</f>
        <v/>
      </c>
      <c r="AC43" s="8"/>
      <c r="AD43" s="2" t="str">
        <f t="shared" si="7"/>
        <v/>
      </c>
      <c r="AE43" s="3" t="str">
        <f t="shared" si="8"/>
        <v/>
      </c>
      <c r="AF43" s="3" t="str">
        <f>IF($A43="","",IF((AND($A43="ADD",OR(AE43="",AE43="Excellent"))),"1",(_xlfn.XLOOKUP(AE43,condition[lookupValue],condition[lookupKey],""))))</f>
        <v/>
      </c>
      <c r="AG43" s="7" t="str">
        <f t="shared" si="9"/>
        <v/>
      </c>
      <c r="AH43" s="9"/>
    </row>
    <row r="44" spans="2:34">
      <c r="B44" s="4"/>
      <c r="D44" s="3" t="str">
        <f>IF($A44="ADD",IF(NOT(ISBLANK(C44)),_xlfn.XLOOKUP(C44,roadnames[lookupValue],roadnames[lookupKey],"ERROR"),""), "")</f>
        <v/>
      </c>
      <c r="E44" s="5"/>
      <c r="F44" s="5"/>
      <c r="G44" s="6"/>
      <c r="I44" s="3" t="str">
        <f>IF($A44="ADD",IF(NOT(ISBLANK(H44)),_xlfn.XLOOKUP(H44,bollard_material[lookupValue],bollard_material[lookupKey],"ERROR"),""), "")</f>
        <v/>
      </c>
      <c r="K44" s="2" t="str">
        <f t="shared" si="0"/>
        <v/>
      </c>
      <c r="M44" s="7"/>
      <c r="N44" s="4" t="str">
        <f t="shared" ca="1" si="1"/>
        <v/>
      </c>
      <c r="O44" s="4"/>
      <c r="P44" s="3" t="str">
        <f t="shared" si="2"/>
        <v/>
      </c>
      <c r="Q44" s="3" t="str">
        <f>IF($A44="","",IF((AND($A44="ADD",OR(P44="",P44="In Use"))),"5",(_xlfn.XLOOKUP(P44,ud_asset_status[lookupValue],ud_asset_status[lookupKey],""))))</f>
        <v/>
      </c>
      <c r="R44" s="7"/>
      <c r="T44" s="3" t="str">
        <f>IF($A44="ADD",IF(NOT(ISBLANK(S44)),_xlfn.XLOOKUP(S44,ar_replace_reason[lookupValue],ar_replace_reason[lookupKey],"ERROR"),""), "")</f>
        <v/>
      </c>
      <c r="U44" s="3" t="str">
        <f t="shared" si="3"/>
        <v/>
      </c>
      <c r="V44" s="3" t="str">
        <f>IF($A44="","",IF((AND($A44="ADD",OR(U44="",U44="Queenstown-Lakes District Council"))),"70",(_xlfn.XLOOKUP(U44,ud_organisation_owner[lookupValue],ud_organisation_owner[lookupKey],""))))</f>
        <v/>
      </c>
      <c r="W44" s="3" t="str">
        <f t="shared" si="4"/>
        <v/>
      </c>
      <c r="X44" s="3" t="str">
        <f>IF($A44="","",IF((AND($A44="ADD",OR(W44="",W44="Queenstown-Lakes District Council"))),"70",(_xlfn.XLOOKUP(W44,ud_organisation_owner[lookupValue],ud_organisation_owner[lookupKey],""))))</f>
        <v/>
      </c>
      <c r="Y44" s="3" t="str">
        <f t="shared" si="5"/>
        <v/>
      </c>
      <c r="Z44" s="3" t="str">
        <f>IF($A44="","",IF((AND($A44="ADD",OR(Y44="",Y44="Local Authority"))),"17",(_xlfn.XLOOKUP(Y44,ud_sub_organisation[lookupValue],ud_sub_organisation[lookupKey],""))))</f>
        <v/>
      </c>
      <c r="AA44" s="3" t="str">
        <f t="shared" si="6"/>
        <v/>
      </c>
      <c r="AB44" s="3" t="str">
        <f>IF($A44="","",IF((AND($A44="ADD",OR(AA44="",AA44="Vested assets"))),"12",(_xlfn.XLOOKUP(AA44,ud_work_origin[lookupValue],ud_work_origin[lookupKey],""))))</f>
        <v/>
      </c>
      <c r="AC44" s="8"/>
      <c r="AD44" s="2" t="str">
        <f t="shared" si="7"/>
        <v/>
      </c>
      <c r="AE44" s="3" t="str">
        <f t="shared" si="8"/>
        <v/>
      </c>
      <c r="AF44" s="3" t="str">
        <f>IF($A44="","",IF((AND($A44="ADD",OR(AE44="",AE44="Excellent"))),"1",(_xlfn.XLOOKUP(AE44,condition[lookupValue],condition[lookupKey],""))))</f>
        <v/>
      </c>
      <c r="AG44" s="7" t="str">
        <f t="shared" si="9"/>
        <v/>
      </c>
      <c r="AH44" s="9"/>
    </row>
    <row r="45" spans="2:34">
      <c r="B45" s="4"/>
      <c r="D45" s="3" t="str">
        <f>IF($A45="ADD",IF(NOT(ISBLANK(C45)),_xlfn.XLOOKUP(C45,roadnames[lookupValue],roadnames[lookupKey],"ERROR"),""), "")</f>
        <v/>
      </c>
      <c r="E45" s="5"/>
      <c r="F45" s="5"/>
      <c r="G45" s="6"/>
      <c r="I45" s="3" t="str">
        <f>IF($A45="ADD",IF(NOT(ISBLANK(H45)),_xlfn.XLOOKUP(H45,bollard_material[lookupValue],bollard_material[lookupKey],"ERROR"),""), "")</f>
        <v/>
      </c>
      <c r="K45" s="2" t="str">
        <f t="shared" si="0"/>
        <v/>
      </c>
      <c r="M45" s="7"/>
      <c r="N45" s="4" t="str">
        <f t="shared" ca="1" si="1"/>
        <v/>
      </c>
      <c r="O45" s="4"/>
      <c r="P45" s="3" t="str">
        <f t="shared" si="2"/>
        <v/>
      </c>
      <c r="Q45" s="3" t="str">
        <f>IF($A45="","",IF((AND($A45="ADD",OR(P45="",P45="In Use"))),"5",(_xlfn.XLOOKUP(P45,ud_asset_status[lookupValue],ud_asset_status[lookupKey],""))))</f>
        <v/>
      </c>
      <c r="R45" s="7"/>
      <c r="T45" s="3" t="str">
        <f>IF($A45="ADD",IF(NOT(ISBLANK(S45)),_xlfn.XLOOKUP(S45,ar_replace_reason[lookupValue],ar_replace_reason[lookupKey],"ERROR"),""), "")</f>
        <v/>
      </c>
      <c r="U45" s="3" t="str">
        <f t="shared" si="3"/>
        <v/>
      </c>
      <c r="V45" s="3" t="str">
        <f>IF($A45="","",IF((AND($A45="ADD",OR(U45="",U45="Queenstown-Lakes District Council"))),"70",(_xlfn.XLOOKUP(U45,ud_organisation_owner[lookupValue],ud_organisation_owner[lookupKey],""))))</f>
        <v/>
      </c>
      <c r="W45" s="3" t="str">
        <f t="shared" si="4"/>
        <v/>
      </c>
      <c r="X45" s="3" t="str">
        <f>IF($A45="","",IF((AND($A45="ADD",OR(W45="",W45="Queenstown-Lakes District Council"))),"70",(_xlfn.XLOOKUP(W45,ud_organisation_owner[lookupValue],ud_organisation_owner[lookupKey],""))))</f>
        <v/>
      </c>
      <c r="Y45" s="3" t="str">
        <f t="shared" si="5"/>
        <v/>
      </c>
      <c r="Z45" s="3" t="str">
        <f>IF($A45="","",IF((AND($A45="ADD",OR(Y45="",Y45="Local Authority"))),"17",(_xlfn.XLOOKUP(Y45,ud_sub_organisation[lookupValue],ud_sub_organisation[lookupKey],""))))</f>
        <v/>
      </c>
      <c r="AA45" s="3" t="str">
        <f t="shared" si="6"/>
        <v/>
      </c>
      <c r="AB45" s="3" t="str">
        <f>IF($A45="","",IF((AND($A45="ADD",OR(AA45="",AA45="Vested assets"))),"12",(_xlfn.XLOOKUP(AA45,ud_work_origin[lookupValue],ud_work_origin[lookupKey],""))))</f>
        <v/>
      </c>
      <c r="AC45" s="8"/>
      <c r="AD45" s="2" t="str">
        <f t="shared" si="7"/>
        <v/>
      </c>
      <c r="AE45" s="3" t="str">
        <f t="shared" si="8"/>
        <v/>
      </c>
      <c r="AF45" s="3" t="str">
        <f>IF($A45="","",IF((AND($A45="ADD",OR(AE45="",AE45="Excellent"))),"1",(_xlfn.XLOOKUP(AE45,condition[lookupValue],condition[lookupKey],""))))</f>
        <v/>
      </c>
      <c r="AG45" s="7" t="str">
        <f t="shared" si="9"/>
        <v/>
      </c>
      <c r="AH45" s="9"/>
    </row>
    <row r="46" spans="2:34">
      <c r="B46" s="4"/>
      <c r="D46" s="3" t="str">
        <f>IF($A46="ADD",IF(NOT(ISBLANK(C46)),_xlfn.XLOOKUP(C46,roadnames[lookupValue],roadnames[lookupKey],"ERROR"),""), "")</f>
        <v/>
      </c>
      <c r="E46" s="5"/>
      <c r="F46" s="5"/>
      <c r="G46" s="6"/>
      <c r="I46" s="3" t="str">
        <f>IF($A46="ADD",IF(NOT(ISBLANK(H46)),_xlfn.XLOOKUP(H46,bollard_material[lookupValue],bollard_material[lookupKey],"ERROR"),""), "")</f>
        <v/>
      </c>
      <c r="K46" s="2" t="str">
        <f t="shared" si="0"/>
        <v/>
      </c>
      <c r="M46" s="7"/>
      <c r="N46" s="4" t="str">
        <f t="shared" ca="1" si="1"/>
        <v/>
      </c>
      <c r="O46" s="4"/>
      <c r="P46" s="3" t="str">
        <f t="shared" si="2"/>
        <v/>
      </c>
      <c r="Q46" s="3" t="str">
        <f>IF($A46="","",IF((AND($A46="ADD",OR(P46="",P46="In Use"))),"5",(_xlfn.XLOOKUP(P46,ud_asset_status[lookupValue],ud_asset_status[lookupKey],""))))</f>
        <v/>
      </c>
      <c r="R46" s="7"/>
      <c r="T46" s="3" t="str">
        <f>IF($A46="ADD",IF(NOT(ISBLANK(S46)),_xlfn.XLOOKUP(S46,ar_replace_reason[lookupValue],ar_replace_reason[lookupKey],"ERROR"),""), "")</f>
        <v/>
      </c>
      <c r="U46" s="3" t="str">
        <f t="shared" si="3"/>
        <v/>
      </c>
      <c r="V46" s="3" t="str">
        <f>IF($A46="","",IF((AND($A46="ADD",OR(U46="",U46="Queenstown-Lakes District Council"))),"70",(_xlfn.XLOOKUP(U46,ud_organisation_owner[lookupValue],ud_organisation_owner[lookupKey],""))))</f>
        <v/>
      </c>
      <c r="W46" s="3" t="str">
        <f t="shared" si="4"/>
        <v/>
      </c>
      <c r="X46" s="3" t="str">
        <f>IF($A46="","",IF((AND($A46="ADD",OR(W46="",W46="Queenstown-Lakes District Council"))),"70",(_xlfn.XLOOKUP(W46,ud_organisation_owner[lookupValue],ud_organisation_owner[lookupKey],""))))</f>
        <v/>
      </c>
      <c r="Y46" s="3" t="str">
        <f t="shared" si="5"/>
        <v/>
      </c>
      <c r="Z46" s="3" t="str">
        <f>IF($A46="","",IF((AND($A46="ADD",OR(Y46="",Y46="Local Authority"))),"17",(_xlfn.XLOOKUP(Y46,ud_sub_organisation[lookupValue],ud_sub_organisation[lookupKey],""))))</f>
        <v/>
      </c>
      <c r="AA46" s="3" t="str">
        <f t="shared" si="6"/>
        <v/>
      </c>
      <c r="AB46" s="3" t="str">
        <f>IF($A46="","",IF((AND($A46="ADD",OR(AA46="",AA46="Vested assets"))),"12",(_xlfn.XLOOKUP(AA46,ud_work_origin[lookupValue],ud_work_origin[lookupKey],""))))</f>
        <v/>
      </c>
      <c r="AC46" s="8"/>
      <c r="AD46" s="2" t="str">
        <f t="shared" si="7"/>
        <v/>
      </c>
      <c r="AE46" s="3" t="str">
        <f t="shared" si="8"/>
        <v/>
      </c>
      <c r="AF46" s="3" t="str">
        <f>IF($A46="","",IF((AND($A46="ADD",OR(AE46="",AE46="Excellent"))),"1",(_xlfn.XLOOKUP(AE46,condition[lookupValue],condition[lookupKey],""))))</f>
        <v/>
      </c>
      <c r="AG46" s="7" t="str">
        <f t="shared" si="9"/>
        <v/>
      </c>
      <c r="AH46" s="9"/>
    </row>
    <row r="47" spans="2:34">
      <c r="B47" s="4"/>
      <c r="D47" s="3" t="str">
        <f>IF($A47="ADD",IF(NOT(ISBLANK(C47)),_xlfn.XLOOKUP(C47,roadnames[lookupValue],roadnames[lookupKey],"ERROR"),""), "")</f>
        <v/>
      </c>
      <c r="E47" s="5"/>
      <c r="F47" s="5"/>
      <c r="G47" s="6"/>
      <c r="I47" s="3" t="str">
        <f>IF($A47="ADD",IF(NOT(ISBLANK(H47)),_xlfn.XLOOKUP(H47,bollard_material[lookupValue],bollard_material[lookupKey],"ERROR"),""), "")</f>
        <v/>
      </c>
      <c r="K47" s="2" t="str">
        <f t="shared" si="0"/>
        <v/>
      </c>
      <c r="M47" s="7"/>
      <c r="N47" s="4" t="str">
        <f t="shared" ca="1" si="1"/>
        <v/>
      </c>
      <c r="O47" s="4"/>
      <c r="P47" s="3" t="str">
        <f t="shared" si="2"/>
        <v/>
      </c>
      <c r="Q47" s="3" t="str">
        <f>IF($A47="","",IF((AND($A47="ADD",OR(P47="",P47="In Use"))),"5",(_xlfn.XLOOKUP(P47,ud_asset_status[lookupValue],ud_asset_status[lookupKey],""))))</f>
        <v/>
      </c>
      <c r="R47" s="7"/>
      <c r="T47" s="3" t="str">
        <f>IF($A47="ADD",IF(NOT(ISBLANK(S47)),_xlfn.XLOOKUP(S47,ar_replace_reason[lookupValue],ar_replace_reason[lookupKey],"ERROR"),""), "")</f>
        <v/>
      </c>
      <c r="U47" s="3" t="str">
        <f t="shared" si="3"/>
        <v/>
      </c>
      <c r="V47" s="3" t="str">
        <f>IF($A47="","",IF((AND($A47="ADD",OR(U47="",U47="Queenstown-Lakes District Council"))),"70",(_xlfn.XLOOKUP(U47,ud_organisation_owner[lookupValue],ud_organisation_owner[lookupKey],""))))</f>
        <v/>
      </c>
      <c r="W47" s="3" t="str">
        <f t="shared" si="4"/>
        <v/>
      </c>
      <c r="X47" s="3" t="str">
        <f>IF($A47="","",IF((AND($A47="ADD",OR(W47="",W47="Queenstown-Lakes District Council"))),"70",(_xlfn.XLOOKUP(W47,ud_organisation_owner[lookupValue],ud_organisation_owner[lookupKey],""))))</f>
        <v/>
      </c>
      <c r="Y47" s="3" t="str">
        <f t="shared" si="5"/>
        <v/>
      </c>
      <c r="Z47" s="3" t="str">
        <f>IF($A47="","",IF((AND($A47="ADD",OR(Y47="",Y47="Local Authority"))),"17",(_xlfn.XLOOKUP(Y47,ud_sub_organisation[lookupValue],ud_sub_organisation[lookupKey],""))))</f>
        <v/>
      </c>
      <c r="AA47" s="3" t="str">
        <f t="shared" si="6"/>
        <v/>
      </c>
      <c r="AB47" s="3" t="str">
        <f>IF($A47="","",IF((AND($A47="ADD",OR(AA47="",AA47="Vested assets"))),"12",(_xlfn.XLOOKUP(AA47,ud_work_origin[lookupValue],ud_work_origin[lookupKey],""))))</f>
        <v/>
      </c>
      <c r="AC47" s="8"/>
      <c r="AD47" s="2" t="str">
        <f t="shared" si="7"/>
        <v/>
      </c>
      <c r="AE47" s="3" t="str">
        <f t="shared" si="8"/>
        <v/>
      </c>
      <c r="AF47" s="3" t="str">
        <f>IF($A47="","",IF((AND($A47="ADD",OR(AE47="",AE47="Excellent"))),"1",(_xlfn.XLOOKUP(AE47,condition[lookupValue],condition[lookupKey],""))))</f>
        <v/>
      </c>
      <c r="AG47" s="7" t="str">
        <f t="shared" si="9"/>
        <v/>
      </c>
      <c r="AH47" s="9"/>
    </row>
    <row r="48" spans="2:34">
      <c r="B48" s="4"/>
      <c r="D48" s="3" t="str">
        <f>IF($A48="ADD",IF(NOT(ISBLANK(C48)),_xlfn.XLOOKUP(C48,roadnames[lookupValue],roadnames[lookupKey],"ERROR"),""), "")</f>
        <v/>
      </c>
      <c r="E48" s="5"/>
      <c r="F48" s="5"/>
      <c r="G48" s="6"/>
      <c r="I48" s="3" t="str">
        <f>IF($A48="ADD",IF(NOT(ISBLANK(H48)),_xlfn.XLOOKUP(H48,bollard_material[lookupValue],bollard_material[lookupKey],"ERROR"),""), "")</f>
        <v/>
      </c>
      <c r="K48" s="2" t="str">
        <f t="shared" si="0"/>
        <v/>
      </c>
      <c r="M48" s="7"/>
      <c r="N48" s="4" t="str">
        <f t="shared" ca="1" si="1"/>
        <v/>
      </c>
      <c r="O48" s="4"/>
      <c r="P48" s="3" t="str">
        <f t="shared" si="2"/>
        <v/>
      </c>
      <c r="Q48" s="3" t="str">
        <f>IF($A48="","",IF((AND($A48="ADD",OR(P48="",P48="In Use"))),"5",(_xlfn.XLOOKUP(P48,ud_asset_status[lookupValue],ud_asset_status[lookupKey],""))))</f>
        <v/>
      </c>
      <c r="R48" s="7"/>
      <c r="T48" s="3" t="str">
        <f>IF($A48="ADD",IF(NOT(ISBLANK(S48)),_xlfn.XLOOKUP(S48,ar_replace_reason[lookupValue],ar_replace_reason[lookupKey],"ERROR"),""), "")</f>
        <v/>
      </c>
      <c r="U48" s="3" t="str">
        <f t="shared" si="3"/>
        <v/>
      </c>
      <c r="V48" s="3" t="str">
        <f>IF($A48="","",IF((AND($A48="ADD",OR(U48="",U48="Queenstown-Lakes District Council"))),"70",(_xlfn.XLOOKUP(U48,ud_organisation_owner[lookupValue],ud_organisation_owner[lookupKey],""))))</f>
        <v/>
      </c>
      <c r="W48" s="3" t="str">
        <f t="shared" si="4"/>
        <v/>
      </c>
      <c r="X48" s="3" t="str">
        <f>IF($A48="","",IF((AND($A48="ADD",OR(W48="",W48="Queenstown-Lakes District Council"))),"70",(_xlfn.XLOOKUP(W48,ud_organisation_owner[lookupValue],ud_organisation_owner[lookupKey],""))))</f>
        <v/>
      </c>
      <c r="Y48" s="3" t="str">
        <f t="shared" si="5"/>
        <v/>
      </c>
      <c r="Z48" s="3" t="str">
        <f>IF($A48="","",IF((AND($A48="ADD",OR(Y48="",Y48="Local Authority"))),"17",(_xlfn.XLOOKUP(Y48,ud_sub_organisation[lookupValue],ud_sub_organisation[lookupKey],""))))</f>
        <v/>
      </c>
      <c r="AA48" s="3" t="str">
        <f t="shared" si="6"/>
        <v/>
      </c>
      <c r="AB48" s="3" t="str">
        <f>IF($A48="","",IF((AND($A48="ADD",OR(AA48="",AA48="Vested assets"))),"12",(_xlfn.XLOOKUP(AA48,ud_work_origin[lookupValue],ud_work_origin[lookupKey],""))))</f>
        <v/>
      </c>
      <c r="AC48" s="8"/>
      <c r="AD48" s="2" t="str">
        <f t="shared" si="7"/>
        <v/>
      </c>
      <c r="AE48" s="3" t="str">
        <f t="shared" si="8"/>
        <v/>
      </c>
      <c r="AF48" s="3" t="str">
        <f>IF($A48="","",IF((AND($A48="ADD",OR(AE48="",AE48="Excellent"))),"1",(_xlfn.XLOOKUP(AE48,condition[lookupValue],condition[lookupKey],""))))</f>
        <v/>
      </c>
      <c r="AG48" s="7" t="str">
        <f t="shared" si="9"/>
        <v/>
      </c>
      <c r="AH48" s="9"/>
    </row>
    <row r="49" spans="2:34">
      <c r="B49" s="4"/>
      <c r="D49" s="3" t="str">
        <f>IF($A49="ADD",IF(NOT(ISBLANK(C49)),_xlfn.XLOOKUP(C49,roadnames[lookupValue],roadnames[lookupKey],"ERROR"),""), "")</f>
        <v/>
      </c>
      <c r="E49" s="5"/>
      <c r="F49" s="5"/>
      <c r="G49" s="6"/>
      <c r="I49" s="3" t="str">
        <f>IF($A49="ADD",IF(NOT(ISBLANK(H49)),_xlfn.XLOOKUP(H49,bollard_material[lookupValue],bollard_material[lookupKey],"ERROR"),""), "")</f>
        <v/>
      </c>
      <c r="K49" s="2" t="str">
        <f t="shared" si="0"/>
        <v/>
      </c>
      <c r="M49" s="7"/>
      <c r="N49" s="4" t="str">
        <f t="shared" ca="1" si="1"/>
        <v/>
      </c>
      <c r="O49" s="4"/>
      <c r="P49" s="3" t="str">
        <f t="shared" si="2"/>
        <v/>
      </c>
      <c r="Q49" s="3" t="str">
        <f>IF($A49="","",IF((AND($A49="ADD",OR(P49="",P49="In Use"))),"5",(_xlfn.XLOOKUP(P49,ud_asset_status[lookupValue],ud_asset_status[lookupKey],""))))</f>
        <v/>
      </c>
      <c r="R49" s="7"/>
      <c r="T49" s="3" t="str">
        <f>IF($A49="ADD",IF(NOT(ISBLANK(S49)),_xlfn.XLOOKUP(S49,ar_replace_reason[lookupValue],ar_replace_reason[lookupKey],"ERROR"),""), "")</f>
        <v/>
      </c>
      <c r="U49" s="3" t="str">
        <f t="shared" si="3"/>
        <v/>
      </c>
      <c r="V49" s="3" t="str">
        <f>IF($A49="","",IF((AND($A49="ADD",OR(U49="",U49="Queenstown-Lakes District Council"))),"70",(_xlfn.XLOOKUP(U49,ud_organisation_owner[lookupValue],ud_organisation_owner[lookupKey],""))))</f>
        <v/>
      </c>
      <c r="W49" s="3" t="str">
        <f t="shared" si="4"/>
        <v/>
      </c>
      <c r="X49" s="3" t="str">
        <f>IF($A49="","",IF((AND($A49="ADD",OR(W49="",W49="Queenstown-Lakes District Council"))),"70",(_xlfn.XLOOKUP(W49,ud_organisation_owner[lookupValue],ud_organisation_owner[lookupKey],""))))</f>
        <v/>
      </c>
      <c r="Y49" s="3" t="str">
        <f t="shared" si="5"/>
        <v/>
      </c>
      <c r="Z49" s="3" t="str">
        <f>IF($A49="","",IF((AND($A49="ADD",OR(Y49="",Y49="Local Authority"))),"17",(_xlfn.XLOOKUP(Y49,ud_sub_organisation[lookupValue],ud_sub_organisation[lookupKey],""))))</f>
        <v/>
      </c>
      <c r="AA49" s="3" t="str">
        <f t="shared" si="6"/>
        <v/>
      </c>
      <c r="AB49" s="3" t="str">
        <f>IF($A49="","",IF((AND($A49="ADD",OR(AA49="",AA49="Vested assets"))),"12",(_xlfn.XLOOKUP(AA49,ud_work_origin[lookupValue],ud_work_origin[lookupKey],""))))</f>
        <v/>
      </c>
      <c r="AC49" s="8"/>
      <c r="AD49" s="2" t="str">
        <f t="shared" si="7"/>
        <v/>
      </c>
      <c r="AE49" s="3" t="str">
        <f t="shared" si="8"/>
        <v/>
      </c>
      <c r="AF49" s="3" t="str">
        <f>IF($A49="","",IF((AND($A49="ADD",OR(AE49="",AE49="Excellent"))),"1",(_xlfn.XLOOKUP(AE49,condition[lookupValue],condition[lookupKey],""))))</f>
        <v/>
      </c>
      <c r="AG49" s="7" t="str">
        <f t="shared" si="9"/>
        <v/>
      </c>
      <c r="AH49" s="9"/>
    </row>
    <row r="50" spans="2:34">
      <c r="B50" s="4"/>
      <c r="D50" s="3" t="str">
        <f>IF($A50="ADD",IF(NOT(ISBLANK(C50)),_xlfn.XLOOKUP(C50,roadnames[lookupValue],roadnames[lookupKey],"ERROR"),""), "")</f>
        <v/>
      </c>
      <c r="E50" s="5"/>
      <c r="F50" s="5"/>
      <c r="G50" s="6"/>
      <c r="I50" s="3" t="str">
        <f>IF($A50="ADD",IF(NOT(ISBLANK(H50)),_xlfn.XLOOKUP(H50,bollard_material[lookupValue],bollard_material[lookupKey],"ERROR"),""), "")</f>
        <v/>
      </c>
      <c r="K50" s="2" t="str">
        <f t="shared" si="0"/>
        <v/>
      </c>
      <c r="M50" s="7"/>
      <c r="N50" s="4" t="str">
        <f t="shared" ca="1" si="1"/>
        <v/>
      </c>
      <c r="O50" s="4"/>
      <c r="P50" s="3" t="str">
        <f t="shared" si="2"/>
        <v/>
      </c>
      <c r="Q50" s="3" t="str">
        <f>IF($A50="","",IF((AND($A50="ADD",OR(P50="",P50="In Use"))),"5",(_xlfn.XLOOKUP(P50,ud_asset_status[lookupValue],ud_asset_status[lookupKey],""))))</f>
        <v/>
      </c>
      <c r="R50" s="7"/>
      <c r="T50" s="3" t="str">
        <f>IF($A50="ADD",IF(NOT(ISBLANK(S50)),_xlfn.XLOOKUP(S50,ar_replace_reason[lookupValue],ar_replace_reason[lookupKey],"ERROR"),""), "")</f>
        <v/>
      </c>
      <c r="U50" s="3" t="str">
        <f t="shared" si="3"/>
        <v/>
      </c>
      <c r="V50" s="3" t="str">
        <f>IF($A50="","",IF((AND($A50="ADD",OR(U50="",U50="Queenstown-Lakes District Council"))),"70",(_xlfn.XLOOKUP(U50,ud_organisation_owner[lookupValue],ud_organisation_owner[lookupKey],""))))</f>
        <v/>
      </c>
      <c r="W50" s="3" t="str">
        <f t="shared" si="4"/>
        <v/>
      </c>
      <c r="X50" s="3" t="str">
        <f>IF($A50="","",IF((AND($A50="ADD",OR(W50="",W50="Queenstown-Lakes District Council"))),"70",(_xlfn.XLOOKUP(W50,ud_organisation_owner[lookupValue],ud_organisation_owner[lookupKey],""))))</f>
        <v/>
      </c>
      <c r="Y50" s="3" t="str">
        <f t="shared" si="5"/>
        <v/>
      </c>
      <c r="Z50" s="3" t="str">
        <f>IF($A50="","",IF((AND($A50="ADD",OR(Y50="",Y50="Local Authority"))),"17",(_xlfn.XLOOKUP(Y50,ud_sub_organisation[lookupValue],ud_sub_organisation[lookupKey],""))))</f>
        <v/>
      </c>
      <c r="AA50" s="3" t="str">
        <f t="shared" si="6"/>
        <v/>
      </c>
      <c r="AB50" s="3" t="str">
        <f>IF($A50="","",IF((AND($A50="ADD",OR(AA50="",AA50="Vested assets"))),"12",(_xlfn.XLOOKUP(AA50,ud_work_origin[lookupValue],ud_work_origin[lookupKey],""))))</f>
        <v/>
      </c>
      <c r="AC50" s="8"/>
      <c r="AD50" s="2" t="str">
        <f t="shared" si="7"/>
        <v/>
      </c>
      <c r="AE50" s="3" t="str">
        <f t="shared" si="8"/>
        <v/>
      </c>
      <c r="AF50" s="3" t="str">
        <f>IF($A50="","",IF((AND($A50="ADD",OR(AE50="",AE50="Excellent"))),"1",(_xlfn.XLOOKUP(AE50,condition[lookupValue],condition[lookupKey],""))))</f>
        <v/>
      </c>
      <c r="AG50" s="7" t="str">
        <f t="shared" si="9"/>
        <v/>
      </c>
      <c r="AH50" s="9"/>
    </row>
    <row r="51" spans="2:34">
      <c r="B51" s="4"/>
      <c r="D51" s="3" t="str">
        <f>IF($A51="ADD",IF(NOT(ISBLANK(C51)),_xlfn.XLOOKUP(C51,roadnames[lookupValue],roadnames[lookupKey],"ERROR"),""), "")</f>
        <v/>
      </c>
      <c r="E51" s="5"/>
      <c r="F51" s="5"/>
      <c r="G51" s="6"/>
      <c r="I51" s="3" t="str">
        <f>IF($A51="ADD",IF(NOT(ISBLANK(H51)),_xlfn.XLOOKUP(H51,bollard_material[lookupValue],bollard_material[lookupKey],"ERROR"),""), "")</f>
        <v/>
      </c>
      <c r="K51" s="2" t="str">
        <f t="shared" si="0"/>
        <v/>
      </c>
      <c r="M51" s="7"/>
      <c r="N51" s="4" t="str">
        <f t="shared" ca="1" si="1"/>
        <v/>
      </c>
      <c r="O51" s="4"/>
      <c r="P51" s="3" t="str">
        <f t="shared" si="2"/>
        <v/>
      </c>
      <c r="Q51" s="3" t="str">
        <f>IF($A51="","",IF((AND($A51="ADD",OR(P51="",P51="In Use"))),"5",(_xlfn.XLOOKUP(P51,ud_asset_status[lookupValue],ud_asset_status[lookupKey],""))))</f>
        <v/>
      </c>
      <c r="R51" s="7"/>
      <c r="T51" s="3" t="str">
        <f>IF($A51="ADD",IF(NOT(ISBLANK(S51)),_xlfn.XLOOKUP(S51,ar_replace_reason[lookupValue],ar_replace_reason[lookupKey],"ERROR"),""), "")</f>
        <v/>
      </c>
      <c r="U51" s="3" t="str">
        <f t="shared" si="3"/>
        <v/>
      </c>
      <c r="V51" s="3" t="str">
        <f>IF($A51="","",IF((AND($A51="ADD",OR(U51="",U51="Queenstown-Lakes District Council"))),"70",(_xlfn.XLOOKUP(U51,ud_organisation_owner[lookupValue],ud_organisation_owner[lookupKey],""))))</f>
        <v/>
      </c>
      <c r="W51" s="3" t="str">
        <f t="shared" si="4"/>
        <v/>
      </c>
      <c r="X51" s="3" t="str">
        <f>IF($A51="","",IF((AND($A51="ADD",OR(W51="",W51="Queenstown-Lakes District Council"))),"70",(_xlfn.XLOOKUP(W51,ud_organisation_owner[lookupValue],ud_organisation_owner[lookupKey],""))))</f>
        <v/>
      </c>
      <c r="Y51" s="3" t="str">
        <f t="shared" si="5"/>
        <v/>
      </c>
      <c r="Z51" s="3" t="str">
        <f>IF($A51="","",IF((AND($A51="ADD",OR(Y51="",Y51="Local Authority"))),"17",(_xlfn.XLOOKUP(Y51,ud_sub_organisation[lookupValue],ud_sub_organisation[lookupKey],""))))</f>
        <v/>
      </c>
      <c r="AA51" s="3" t="str">
        <f t="shared" si="6"/>
        <v/>
      </c>
      <c r="AB51" s="3" t="str">
        <f>IF($A51="","",IF((AND($A51="ADD",OR(AA51="",AA51="Vested assets"))),"12",(_xlfn.XLOOKUP(AA51,ud_work_origin[lookupValue],ud_work_origin[lookupKey],""))))</f>
        <v/>
      </c>
      <c r="AC51" s="8"/>
      <c r="AD51" s="2" t="str">
        <f t="shared" si="7"/>
        <v/>
      </c>
      <c r="AE51" s="3" t="str">
        <f t="shared" si="8"/>
        <v/>
      </c>
      <c r="AF51" s="3" t="str">
        <f>IF($A51="","",IF((AND($A51="ADD",OR(AE51="",AE51="Excellent"))),"1",(_xlfn.XLOOKUP(AE51,condition[lookupValue],condition[lookupKey],""))))</f>
        <v/>
      </c>
      <c r="AG51" s="7" t="str">
        <f t="shared" si="9"/>
        <v/>
      </c>
      <c r="AH51" s="9"/>
    </row>
    <row r="52" spans="2:34">
      <c r="B52" s="4"/>
      <c r="D52" s="3" t="str">
        <f>IF($A52="ADD",IF(NOT(ISBLANK(C52)),_xlfn.XLOOKUP(C52,roadnames[lookupValue],roadnames[lookupKey],"ERROR"),""), "")</f>
        <v/>
      </c>
      <c r="E52" s="5"/>
      <c r="F52" s="5"/>
      <c r="G52" s="6"/>
      <c r="I52" s="3" t="str">
        <f>IF($A52="ADD",IF(NOT(ISBLANK(H52)),_xlfn.XLOOKUP(H52,bollard_material[lookupValue],bollard_material[lookupKey],"ERROR"),""), "")</f>
        <v/>
      </c>
      <c r="K52" s="2" t="str">
        <f t="shared" si="0"/>
        <v/>
      </c>
      <c r="M52" s="7"/>
      <c r="N52" s="4" t="str">
        <f t="shared" ca="1" si="1"/>
        <v/>
      </c>
      <c r="O52" s="4"/>
      <c r="P52" s="3" t="str">
        <f t="shared" si="2"/>
        <v/>
      </c>
      <c r="Q52" s="3" t="str">
        <f>IF($A52="","",IF((AND($A52="ADD",OR(P52="",P52="In Use"))),"5",(_xlfn.XLOOKUP(P52,ud_asset_status[lookupValue],ud_asset_status[lookupKey],""))))</f>
        <v/>
      </c>
      <c r="R52" s="7"/>
      <c r="T52" s="3" t="str">
        <f>IF($A52="ADD",IF(NOT(ISBLANK(S52)),_xlfn.XLOOKUP(S52,ar_replace_reason[lookupValue],ar_replace_reason[lookupKey],"ERROR"),""), "")</f>
        <v/>
      </c>
      <c r="U52" s="3" t="str">
        <f t="shared" si="3"/>
        <v/>
      </c>
      <c r="V52" s="3" t="str">
        <f>IF($A52="","",IF((AND($A52="ADD",OR(U52="",U52="Queenstown-Lakes District Council"))),"70",(_xlfn.XLOOKUP(U52,ud_organisation_owner[lookupValue],ud_organisation_owner[lookupKey],""))))</f>
        <v/>
      </c>
      <c r="W52" s="3" t="str">
        <f t="shared" si="4"/>
        <v/>
      </c>
      <c r="X52" s="3" t="str">
        <f>IF($A52="","",IF((AND($A52="ADD",OR(W52="",W52="Queenstown-Lakes District Council"))),"70",(_xlfn.XLOOKUP(W52,ud_organisation_owner[lookupValue],ud_organisation_owner[lookupKey],""))))</f>
        <v/>
      </c>
      <c r="Y52" s="3" t="str">
        <f t="shared" si="5"/>
        <v/>
      </c>
      <c r="Z52" s="3" t="str">
        <f>IF($A52="","",IF((AND($A52="ADD",OR(Y52="",Y52="Local Authority"))),"17",(_xlfn.XLOOKUP(Y52,ud_sub_organisation[lookupValue],ud_sub_organisation[lookupKey],""))))</f>
        <v/>
      </c>
      <c r="AA52" s="3" t="str">
        <f t="shared" si="6"/>
        <v/>
      </c>
      <c r="AB52" s="3" t="str">
        <f>IF($A52="","",IF((AND($A52="ADD",OR(AA52="",AA52="Vested assets"))),"12",(_xlfn.XLOOKUP(AA52,ud_work_origin[lookupValue],ud_work_origin[lookupKey],""))))</f>
        <v/>
      </c>
      <c r="AC52" s="8"/>
      <c r="AD52" s="2" t="str">
        <f t="shared" si="7"/>
        <v/>
      </c>
      <c r="AE52" s="3" t="str">
        <f t="shared" si="8"/>
        <v/>
      </c>
      <c r="AF52" s="3" t="str">
        <f>IF($A52="","",IF((AND($A52="ADD",OR(AE52="",AE52="Excellent"))),"1",(_xlfn.XLOOKUP(AE52,condition[lookupValue],condition[lookupKey],""))))</f>
        <v/>
      </c>
      <c r="AG52" s="7" t="str">
        <f t="shared" si="9"/>
        <v/>
      </c>
      <c r="AH52" s="9"/>
    </row>
    <row r="53" spans="2:34">
      <c r="B53" s="4"/>
      <c r="D53" s="3" t="str">
        <f>IF($A53="ADD",IF(NOT(ISBLANK(C53)),_xlfn.XLOOKUP(C53,roadnames[lookupValue],roadnames[lookupKey],"ERROR"),""), "")</f>
        <v/>
      </c>
      <c r="E53" s="5"/>
      <c r="F53" s="5"/>
      <c r="G53" s="6"/>
      <c r="I53" s="3" t="str">
        <f>IF($A53="ADD",IF(NOT(ISBLANK(H53)),_xlfn.XLOOKUP(H53,bollard_material[lookupValue],bollard_material[lookupKey],"ERROR"),""), "")</f>
        <v/>
      </c>
      <c r="K53" s="2" t="str">
        <f t="shared" si="0"/>
        <v/>
      </c>
      <c r="M53" s="7"/>
      <c r="N53" s="4" t="str">
        <f t="shared" ca="1" si="1"/>
        <v/>
      </c>
      <c r="O53" s="4"/>
      <c r="P53" s="3" t="str">
        <f t="shared" si="2"/>
        <v/>
      </c>
      <c r="Q53" s="3" t="str">
        <f>IF($A53="","",IF((AND($A53="ADD",OR(P53="",P53="In Use"))),"5",(_xlfn.XLOOKUP(P53,ud_asset_status[lookupValue],ud_asset_status[lookupKey],""))))</f>
        <v/>
      </c>
      <c r="R53" s="7"/>
      <c r="T53" s="3" t="str">
        <f>IF($A53="ADD",IF(NOT(ISBLANK(S53)),_xlfn.XLOOKUP(S53,ar_replace_reason[lookupValue],ar_replace_reason[lookupKey],"ERROR"),""), "")</f>
        <v/>
      </c>
      <c r="U53" s="3" t="str">
        <f t="shared" si="3"/>
        <v/>
      </c>
      <c r="V53" s="3" t="str">
        <f>IF($A53="","",IF((AND($A53="ADD",OR(U53="",U53="Queenstown-Lakes District Council"))),"70",(_xlfn.XLOOKUP(U53,ud_organisation_owner[lookupValue],ud_organisation_owner[lookupKey],""))))</f>
        <v/>
      </c>
      <c r="W53" s="3" t="str">
        <f t="shared" si="4"/>
        <v/>
      </c>
      <c r="X53" s="3" t="str">
        <f>IF($A53="","",IF((AND($A53="ADD",OR(W53="",W53="Queenstown-Lakes District Council"))),"70",(_xlfn.XLOOKUP(W53,ud_organisation_owner[lookupValue],ud_organisation_owner[lookupKey],""))))</f>
        <v/>
      </c>
      <c r="Y53" s="3" t="str">
        <f t="shared" si="5"/>
        <v/>
      </c>
      <c r="Z53" s="3" t="str">
        <f>IF($A53="","",IF((AND($A53="ADD",OR(Y53="",Y53="Local Authority"))),"17",(_xlfn.XLOOKUP(Y53,ud_sub_organisation[lookupValue],ud_sub_organisation[lookupKey],""))))</f>
        <v/>
      </c>
      <c r="AA53" s="3" t="str">
        <f t="shared" si="6"/>
        <v/>
      </c>
      <c r="AB53" s="3" t="str">
        <f>IF($A53="","",IF((AND($A53="ADD",OR(AA53="",AA53="Vested assets"))),"12",(_xlfn.XLOOKUP(AA53,ud_work_origin[lookupValue],ud_work_origin[lookupKey],""))))</f>
        <v/>
      </c>
      <c r="AC53" s="8"/>
      <c r="AD53" s="2" t="str">
        <f t="shared" si="7"/>
        <v/>
      </c>
      <c r="AE53" s="3" t="str">
        <f t="shared" si="8"/>
        <v/>
      </c>
      <c r="AF53" s="3" t="str">
        <f>IF($A53="","",IF((AND($A53="ADD",OR(AE53="",AE53="Excellent"))),"1",(_xlfn.XLOOKUP(AE53,condition[lookupValue],condition[lookupKey],""))))</f>
        <v/>
      </c>
      <c r="AG53" s="7" t="str">
        <f t="shared" si="9"/>
        <v/>
      </c>
      <c r="AH53" s="9"/>
    </row>
    <row r="54" spans="2:34">
      <c r="B54" s="4"/>
      <c r="D54" s="3" t="str">
        <f>IF($A54="ADD",IF(NOT(ISBLANK(C54)),_xlfn.XLOOKUP(C54,roadnames[lookupValue],roadnames[lookupKey],"ERROR"),""), "")</f>
        <v/>
      </c>
      <c r="E54" s="5"/>
      <c r="F54" s="5"/>
      <c r="G54" s="6"/>
      <c r="I54" s="3" t="str">
        <f>IF($A54="ADD",IF(NOT(ISBLANK(H54)),_xlfn.XLOOKUP(H54,bollard_material[lookupValue],bollard_material[lookupKey],"ERROR"),""), "")</f>
        <v/>
      </c>
      <c r="K54" s="2" t="str">
        <f t="shared" si="0"/>
        <v/>
      </c>
      <c r="M54" s="7"/>
      <c r="N54" s="4" t="str">
        <f t="shared" ca="1" si="1"/>
        <v/>
      </c>
      <c r="O54" s="4"/>
      <c r="P54" s="3" t="str">
        <f t="shared" si="2"/>
        <v/>
      </c>
      <c r="Q54" s="3" t="str">
        <f>IF($A54="","",IF((AND($A54="ADD",OR(P54="",P54="In Use"))),"5",(_xlfn.XLOOKUP(P54,ud_asset_status[lookupValue],ud_asset_status[lookupKey],""))))</f>
        <v/>
      </c>
      <c r="R54" s="7"/>
      <c r="T54" s="3" t="str">
        <f>IF($A54="ADD",IF(NOT(ISBLANK(S54)),_xlfn.XLOOKUP(S54,ar_replace_reason[lookupValue],ar_replace_reason[lookupKey],"ERROR"),""), "")</f>
        <v/>
      </c>
      <c r="U54" s="3" t="str">
        <f t="shared" si="3"/>
        <v/>
      </c>
      <c r="V54" s="3" t="str">
        <f>IF($A54="","",IF((AND($A54="ADD",OR(U54="",U54="Queenstown-Lakes District Council"))),"70",(_xlfn.XLOOKUP(U54,ud_organisation_owner[lookupValue],ud_organisation_owner[lookupKey],""))))</f>
        <v/>
      </c>
      <c r="W54" s="3" t="str">
        <f t="shared" si="4"/>
        <v/>
      </c>
      <c r="X54" s="3" t="str">
        <f>IF($A54="","",IF((AND($A54="ADD",OR(W54="",W54="Queenstown-Lakes District Council"))),"70",(_xlfn.XLOOKUP(W54,ud_organisation_owner[lookupValue],ud_organisation_owner[lookupKey],""))))</f>
        <v/>
      </c>
      <c r="Y54" s="3" t="str">
        <f t="shared" si="5"/>
        <v/>
      </c>
      <c r="Z54" s="3" t="str">
        <f>IF($A54="","",IF((AND($A54="ADD",OR(Y54="",Y54="Local Authority"))),"17",(_xlfn.XLOOKUP(Y54,ud_sub_organisation[lookupValue],ud_sub_organisation[lookupKey],""))))</f>
        <v/>
      </c>
      <c r="AA54" s="3" t="str">
        <f t="shared" si="6"/>
        <v/>
      </c>
      <c r="AB54" s="3" t="str">
        <f>IF($A54="","",IF((AND($A54="ADD",OR(AA54="",AA54="Vested assets"))),"12",(_xlfn.XLOOKUP(AA54,ud_work_origin[lookupValue],ud_work_origin[lookupKey],""))))</f>
        <v/>
      </c>
      <c r="AC54" s="8"/>
      <c r="AD54" s="2" t="str">
        <f t="shared" si="7"/>
        <v/>
      </c>
      <c r="AE54" s="3" t="str">
        <f t="shared" si="8"/>
        <v/>
      </c>
      <c r="AF54" s="3" t="str">
        <f>IF($A54="","",IF((AND($A54="ADD",OR(AE54="",AE54="Excellent"))),"1",(_xlfn.XLOOKUP(AE54,condition[lookupValue],condition[lookupKey],""))))</f>
        <v/>
      </c>
      <c r="AG54" s="7" t="str">
        <f t="shared" si="9"/>
        <v/>
      </c>
      <c r="AH54" s="9"/>
    </row>
    <row r="55" spans="2:34">
      <c r="B55" s="4"/>
      <c r="D55" s="3" t="str">
        <f>IF($A55="ADD",IF(NOT(ISBLANK(C55)),_xlfn.XLOOKUP(C55,roadnames[lookupValue],roadnames[lookupKey],"ERROR"),""), "")</f>
        <v/>
      </c>
      <c r="E55" s="5"/>
      <c r="F55" s="5"/>
      <c r="G55" s="6"/>
      <c r="I55" s="3" t="str">
        <f>IF($A55="ADD",IF(NOT(ISBLANK(H55)),_xlfn.XLOOKUP(H55,bollard_material[lookupValue],bollard_material[lookupKey],"ERROR"),""), "")</f>
        <v/>
      </c>
      <c r="K55" s="2" t="str">
        <f t="shared" si="0"/>
        <v/>
      </c>
      <c r="M55" s="7"/>
      <c r="N55" s="4" t="str">
        <f t="shared" ca="1" si="1"/>
        <v/>
      </c>
      <c r="O55" s="4"/>
      <c r="P55" s="3" t="str">
        <f t="shared" si="2"/>
        <v/>
      </c>
      <c r="Q55" s="3" t="str">
        <f>IF($A55="","",IF((AND($A55="ADD",OR(P55="",P55="In Use"))),"5",(_xlfn.XLOOKUP(P55,ud_asset_status[lookupValue],ud_asset_status[lookupKey],""))))</f>
        <v/>
      </c>
      <c r="R55" s="7"/>
      <c r="T55" s="3" t="str">
        <f>IF($A55="ADD",IF(NOT(ISBLANK(S55)),_xlfn.XLOOKUP(S55,ar_replace_reason[lookupValue],ar_replace_reason[lookupKey],"ERROR"),""), "")</f>
        <v/>
      </c>
      <c r="U55" s="3" t="str">
        <f t="shared" si="3"/>
        <v/>
      </c>
      <c r="V55" s="3" t="str">
        <f>IF($A55="","",IF((AND($A55="ADD",OR(U55="",U55="Queenstown-Lakes District Council"))),"70",(_xlfn.XLOOKUP(U55,ud_organisation_owner[lookupValue],ud_organisation_owner[lookupKey],""))))</f>
        <v/>
      </c>
      <c r="W55" s="3" t="str">
        <f t="shared" si="4"/>
        <v/>
      </c>
      <c r="X55" s="3" t="str">
        <f>IF($A55="","",IF((AND($A55="ADD",OR(W55="",W55="Queenstown-Lakes District Council"))),"70",(_xlfn.XLOOKUP(W55,ud_organisation_owner[lookupValue],ud_organisation_owner[lookupKey],""))))</f>
        <v/>
      </c>
      <c r="Y55" s="3" t="str">
        <f t="shared" si="5"/>
        <v/>
      </c>
      <c r="Z55" s="3" t="str">
        <f>IF($A55="","",IF((AND($A55="ADD",OR(Y55="",Y55="Local Authority"))),"17",(_xlfn.XLOOKUP(Y55,ud_sub_organisation[lookupValue],ud_sub_organisation[lookupKey],""))))</f>
        <v/>
      </c>
      <c r="AA55" s="3" t="str">
        <f t="shared" si="6"/>
        <v/>
      </c>
      <c r="AB55" s="3" t="str">
        <f>IF($A55="","",IF((AND($A55="ADD",OR(AA55="",AA55="Vested assets"))),"12",(_xlfn.XLOOKUP(AA55,ud_work_origin[lookupValue],ud_work_origin[lookupKey],""))))</f>
        <v/>
      </c>
      <c r="AC55" s="8"/>
      <c r="AD55" s="2" t="str">
        <f t="shared" si="7"/>
        <v/>
      </c>
      <c r="AE55" s="3" t="str">
        <f t="shared" si="8"/>
        <v/>
      </c>
      <c r="AF55" s="3" t="str">
        <f>IF($A55="","",IF((AND($A55="ADD",OR(AE55="",AE55="Excellent"))),"1",(_xlfn.XLOOKUP(AE55,condition[lookupValue],condition[lookupKey],""))))</f>
        <v/>
      </c>
      <c r="AG55" s="7" t="str">
        <f t="shared" si="9"/>
        <v/>
      </c>
      <c r="AH55" s="9"/>
    </row>
    <row r="56" spans="2:34">
      <c r="B56" s="4"/>
      <c r="D56" s="3" t="str">
        <f>IF($A56="ADD",IF(NOT(ISBLANK(C56)),_xlfn.XLOOKUP(C56,roadnames[lookupValue],roadnames[lookupKey],"ERROR"),""), "")</f>
        <v/>
      </c>
      <c r="E56" s="5"/>
      <c r="F56" s="5"/>
      <c r="G56" s="6"/>
      <c r="I56" s="3" t="str">
        <f>IF($A56="ADD",IF(NOT(ISBLANK(H56)),_xlfn.XLOOKUP(H56,bollard_material[lookupValue],bollard_material[lookupKey],"ERROR"),""), "")</f>
        <v/>
      </c>
      <c r="K56" s="2" t="str">
        <f t="shared" si="0"/>
        <v/>
      </c>
      <c r="M56" s="7"/>
      <c r="N56" s="4" t="str">
        <f t="shared" ca="1" si="1"/>
        <v/>
      </c>
      <c r="O56" s="4"/>
      <c r="P56" s="3" t="str">
        <f t="shared" si="2"/>
        <v/>
      </c>
      <c r="Q56" s="3" t="str">
        <f>IF($A56="","",IF((AND($A56="ADD",OR(P56="",P56="In Use"))),"5",(_xlfn.XLOOKUP(P56,ud_asset_status[lookupValue],ud_asset_status[lookupKey],""))))</f>
        <v/>
      </c>
      <c r="R56" s="7"/>
      <c r="T56" s="3" t="str">
        <f>IF($A56="ADD",IF(NOT(ISBLANK(S56)),_xlfn.XLOOKUP(S56,ar_replace_reason[lookupValue],ar_replace_reason[lookupKey],"ERROR"),""), "")</f>
        <v/>
      </c>
      <c r="U56" s="3" t="str">
        <f t="shared" si="3"/>
        <v/>
      </c>
      <c r="V56" s="3" t="str">
        <f>IF($A56="","",IF((AND($A56="ADD",OR(U56="",U56="Queenstown-Lakes District Council"))),"70",(_xlfn.XLOOKUP(U56,ud_organisation_owner[lookupValue],ud_organisation_owner[lookupKey],""))))</f>
        <v/>
      </c>
      <c r="W56" s="3" t="str">
        <f t="shared" si="4"/>
        <v/>
      </c>
      <c r="X56" s="3" t="str">
        <f>IF($A56="","",IF((AND($A56="ADD",OR(W56="",W56="Queenstown-Lakes District Council"))),"70",(_xlfn.XLOOKUP(W56,ud_organisation_owner[lookupValue],ud_organisation_owner[lookupKey],""))))</f>
        <v/>
      </c>
      <c r="Y56" s="3" t="str">
        <f t="shared" si="5"/>
        <v/>
      </c>
      <c r="Z56" s="3" t="str">
        <f>IF($A56="","",IF((AND($A56="ADD",OR(Y56="",Y56="Local Authority"))),"17",(_xlfn.XLOOKUP(Y56,ud_sub_organisation[lookupValue],ud_sub_organisation[lookupKey],""))))</f>
        <v/>
      </c>
      <c r="AA56" s="3" t="str">
        <f t="shared" si="6"/>
        <v/>
      </c>
      <c r="AB56" s="3" t="str">
        <f>IF($A56="","",IF((AND($A56="ADD",OR(AA56="",AA56="Vested assets"))),"12",(_xlfn.XLOOKUP(AA56,ud_work_origin[lookupValue],ud_work_origin[lookupKey],""))))</f>
        <v/>
      </c>
      <c r="AC56" s="8"/>
      <c r="AD56" s="2" t="str">
        <f t="shared" si="7"/>
        <v/>
      </c>
      <c r="AE56" s="3" t="str">
        <f t="shared" si="8"/>
        <v/>
      </c>
      <c r="AF56" s="3" t="str">
        <f>IF($A56="","",IF((AND($A56="ADD",OR(AE56="",AE56="Excellent"))),"1",(_xlfn.XLOOKUP(AE56,condition[lookupValue],condition[lookupKey],""))))</f>
        <v/>
      </c>
      <c r="AG56" s="7" t="str">
        <f t="shared" si="9"/>
        <v/>
      </c>
      <c r="AH56" s="9"/>
    </row>
    <row r="57" spans="2:34">
      <c r="B57" s="4"/>
      <c r="D57" s="3" t="str">
        <f>IF($A57="ADD",IF(NOT(ISBLANK(C57)),_xlfn.XLOOKUP(C57,roadnames[lookupValue],roadnames[lookupKey],"ERROR"),""), "")</f>
        <v/>
      </c>
      <c r="E57" s="5"/>
      <c r="F57" s="5"/>
      <c r="G57" s="6"/>
      <c r="I57" s="3" t="str">
        <f>IF($A57="ADD",IF(NOT(ISBLANK(H57)),_xlfn.XLOOKUP(H57,bollard_material[lookupValue],bollard_material[lookupKey],"ERROR"),""), "")</f>
        <v/>
      </c>
      <c r="K57" s="2" t="str">
        <f t="shared" si="0"/>
        <v/>
      </c>
      <c r="M57" s="7"/>
      <c r="N57" s="4" t="str">
        <f t="shared" ca="1" si="1"/>
        <v/>
      </c>
      <c r="O57" s="4"/>
      <c r="P57" s="3" t="str">
        <f t="shared" si="2"/>
        <v/>
      </c>
      <c r="Q57" s="3" t="str">
        <f>IF($A57="","",IF((AND($A57="ADD",OR(P57="",P57="In Use"))),"5",(_xlfn.XLOOKUP(P57,ud_asset_status[lookupValue],ud_asset_status[lookupKey],""))))</f>
        <v/>
      </c>
      <c r="R57" s="7"/>
      <c r="T57" s="3" t="str">
        <f>IF($A57="ADD",IF(NOT(ISBLANK(S57)),_xlfn.XLOOKUP(S57,ar_replace_reason[lookupValue],ar_replace_reason[lookupKey],"ERROR"),""), "")</f>
        <v/>
      </c>
      <c r="U57" s="3" t="str">
        <f t="shared" si="3"/>
        <v/>
      </c>
      <c r="V57" s="3" t="str">
        <f>IF($A57="","",IF((AND($A57="ADD",OR(U57="",U57="Queenstown-Lakes District Council"))),"70",(_xlfn.XLOOKUP(U57,ud_organisation_owner[lookupValue],ud_organisation_owner[lookupKey],""))))</f>
        <v/>
      </c>
      <c r="W57" s="3" t="str">
        <f t="shared" si="4"/>
        <v/>
      </c>
      <c r="X57" s="3" t="str">
        <f>IF($A57="","",IF((AND($A57="ADD",OR(W57="",W57="Queenstown-Lakes District Council"))),"70",(_xlfn.XLOOKUP(W57,ud_organisation_owner[lookupValue],ud_organisation_owner[lookupKey],""))))</f>
        <v/>
      </c>
      <c r="Y57" s="3" t="str">
        <f t="shared" si="5"/>
        <v/>
      </c>
      <c r="Z57" s="3" t="str">
        <f>IF($A57="","",IF((AND($A57="ADD",OR(Y57="",Y57="Local Authority"))),"17",(_xlfn.XLOOKUP(Y57,ud_sub_organisation[lookupValue],ud_sub_organisation[lookupKey],""))))</f>
        <v/>
      </c>
      <c r="AA57" s="3" t="str">
        <f t="shared" si="6"/>
        <v/>
      </c>
      <c r="AB57" s="3" t="str">
        <f>IF($A57="","",IF((AND($A57="ADD",OR(AA57="",AA57="Vested assets"))),"12",(_xlfn.XLOOKUP(AA57,ud_work_origin[lookupValue],ud_work_origin[lookupKey],""))))</f>
        <v/>
      </c>
      <c r="AC57" s="8"/>
      <c r="AD57" s="2" t="str">
        <f t="shared" si="7"/>
        <v/>
      </c>
      <c r="AE57" s="3" t="str">
        <f t="shared" si="8"/>
        <v/>
      </c>
      <c r="AF57" s="3" t="str">
        <f>IF($A57="","",IF((AND($A57="ADD",OR(AE57="",AE57="Excellent"))),"1",(_xlfn.XLOOKUP(AE57,condition[lookupValue],condition[lookupKey],""))))</f>
        <v/>
      </c>
      <c r="AG57" s="7" t="str">
        <f t="shared" si="9"/>
        <v/>
      </c>
      <c r="AH57" s="9"/>
    </row>
    <row r="58" spans="2:34">
      <c r="B58" s="4"/>
      <c r="D58" s="3" t="str">
        <f>IF($A58="ADD",IF(NOT(ISBLANK(C58)),_xlfn.XLOOKUP(C58,roadnames[lookupValue],roadnames[lookupKey],"ERROR"),""), "")</f>
        <v/>
      </c>
      <c r="E58" s="5"/>
      <c r="F58" s="5"/>
      <c r="G58" s="6"/>
      <c r="I58" s="3" t="str">
        <f>IF($A58="ADD",IF(NOT(ISBLANK(H58)),_xlfn.XLOOKUP(H58,bollard_material[lookupValue],bollard_material[lookupKey],"ERROR"),""), "")</f>
        <v/>
      </c>
      <c r="K58" s="2" t="str">
        <f t="shared" si="0"/>
        <v/>
      </c>
      <c r="M58" s="7"/>
      <c r="N58" s="4" t="str">
        <f t="shared" ca="1" si="1"/>
        <v/>
      </c>
      <c r="O58" s="4"/>
      <c r="P58" s="3" t="str">
        <f t="shared" si="2"/>
        <v/>
      </c>
      <c r="Q58" s="3" t="str">
        <f>IF($A58="","",IF((AND($A58="ADD",OR(P58="",P58="In Use"))),"5",(_xlfn.XLOOKUP(P58,ud_asset_status[lookupValue],ud_asset_status[lookupKey],""))))</f>
        <v/>
      </c>
      <c r="R58" s="7"/>
      <c r="T58" s="3" t="str">
        <f>IF($A58="ADD",IF(NOT(ISBLANK(S58)),_xlfn.XLOOKUP(S58,ar_replace_reason[lookupValue],ar_replace_reason[lookupKey],"ERROR"),""), "")</f>
        <v/>
      </c>
      <c r="U58" s="3" t="str">
        <f t="shared" si="3"/>
        <v/>
      </c>
      <c r="V58" s="3" t="str">
        <f>IF($A58="","",IF((AND($A58="ADD",OR(U58="",U58="Queenstown-Lakes District Council"))),"70",(_xlfn.XLOOKUP(U58,ud_organisation_owner[lookupValue],ud_organisation_owner[lookupKey],""))))</f>
        <v/>
      </c>
      <c r="W58" s="3" t="str">
        <f t="shared" si="4"/>
        <v/>
      </c>
      <c r="X58" s="3" t="str">
        <f>IF($A58="","",IF((AND($A58="ADD",OR(W58="",W58="Queenstown-Lakes District Council"))),"70",(_xlfn.XLOOKUP(W58,ud_organisation_owner[lookupValue],ud_organisation_owner[lookupKey],""))))</f>
        <v/>
      </c>
      <c r="Y58" s="3" t="str">
        <f t="shared" si="5"/>
        <v/>
      </c>
      <c r="Z58" s="3" t="str">
        <f>IF($A58="","",IF((AND($A58="ADD",OR(Y58="",Y58="Local Authority"))),"17",(_xlfn.XLOOKUP(Y58,ud_sub_organisation[lookupValue],ud_sub_organisation[lookupKey],""))))</f>
        <v/>
      </c>
      <c r="AA58" s="3" t="str">
        <f t="shared" si="6"/>
        <v/>
      </c>
      <c r="AB58" s="3" t="str">
        <f>IF($A58="","",IF((AND($A58="ADD",OR(AA58="",AA58="Vested assets"))),"12",(_xlfn.XLOOKUP(AA58,ud_work_origin[lookupValue],ud_work_origin[lookupKey],""))))</f>
        <v/>
      </c>
      <c r="AC58" s="8"/>
      <c r="AD58" s="2" t="str">
        <f t="shared" si="7"/>
        <v/>
      </c>
      <c r="AE58" s="3" t="str">
        <f t="shared" si="8"/>
        <v/>
      </c>
      <c r="AF58" s="3" t="str">
        <f>IF($A58="","",IF((AND($A58="ADD",OR(AE58="",AE58="Excellent"))),"1",(_xlfn.XLOOKUP(AE58,condition[lookupValue],condition[lookupKey],""))))</f>
        <v/>
      </c>
      <c r="AG58" s="7" t="str">
        <f t="shared" si="9"/>
        <v/>
      </c>
      <c r="AH58" s="9"/>
    </row>
    <row r="59" spans="2:34">
      <c r="B59" s="4"/>
      <c r="D59" s="3" t="str">
        <f>IF($A59="ADD",IF(NOT(ISBLANK(C59)),_xlfn.XLOOKUP(C59,roadnames[lookupValue],roadnames[lookupKey],"ERROR"),""), "")</f>
        <v/>
      </c>
      <c r="E59" s="5"/>
      <c r="F59" s="5"/>
      <c r="G59" s="6"/>
      <c r="I59" s="3" t="str">
        <f>IF($A59="ADD",IF(NOT(ISBLANK(H59)),_xlfn.XLOOKUP(H59,bollard_material[lookupValue],bollard_material[lookupKey],"ERROR"),""), "")</f>
        <v/>
      </c>
      <c r="K59" s="2" t="str">
        <f t="shared" si="0"/>
        <v/>
      </c>
      <c r="M59" s="7"/>
      <c r="N59" s="4" t="str">
        <f t="shared" ca="1" si="1"/>
        <v/>
      </c>
      <c r="O59" s="4"/>
      <c r="P59" s="3" t="str">
        <f t="shared" si="2"/>
        <v/>
      </c>
      <c r="Q59" s="3" t="str">
        <f>IF($A59="","",IF((AND($A59="ADD",OR(P59="",P59="In Use"))),"5",(_xlfn.XLOOKUP(P59,ud_asset_status[lookupValue],ud_asset_status[lookupKey],""))))</f>
        <v/>
      </c>
      <c r="R59" s="7"/>
      <c r="T59" s="3" t="str">
        <f>IF($A59="ADD",IF(NOT(ISBLANK(S59)),_xlfn.XLOOKUP(S59,ar_replace_reason[lookupValue],ar_replace_reason[lookupKey],"ERROR"),""), "")</f>
        <v/>
      </c>
      <c r="U59" s="3" t="str">
        <f t="shared" si="3"/>
        <v/>
      </c>
      <c r="V59" s="3" t="str">
        <f>IF($A59="","",IF((AND($A59="ADD",OR(U59="",U59="Queenstown-Lakes District Council"))),"70",(_xlfn.XLOOKUP(U59,ud_organisation_owner[lookupValue],ud_organisation_owner[lookupKey],""))))</f>
        <v/>
      </c>
      <c r="W59" s="3" t="str">
        <f t="shared" si="4"/>
        <v/>
      </c>
      <c r="X59" s="3" t="str">
        <f>IF($A59="","",IF((AND($A59="ADD",OR(W59="",W59="Queenstown-Lakes District Council"))),"70",(_xlfn.XLOOKUP(W59,ud_organisation_owner[lookupValue],ud_organisation_owner[lookupKey],""))))</f>
        <v/>
      </c>
      <c r="Y59" s="3" t="str">
        <f t="shared" si="5"/>
        <v/>
      </c>
      <c r="Z59" s="3" t="str">
        <f>IF($A59="","",IF((AND($A59="ADD",OR(Y59="",Y59="Local Authority"))),"17",(_xlfn.XLOOKUP(Y59,ud_sub_organisation[lookupValue],ud_sub_organisation[lookupKey],""))))</f>
        <v/>
      </c>
      <c r="AA59" s="3" t="str">
        <f t="shared" si="6"/>
        <v/>
      </c>
      <c r="AB59" s="3" t="str">
        <f>IF($A59="","",IF((AND($A59="ADD",OR(AA59="",AA59="Vested assets"))),"12",(_xlfn.XLOOKUP(AA59,ud_work_origin[lookupValue],ud_work_origin[lookupKey],""))))</f>
        <v/>
      </c>
      <c r="AC59" s="8"/>
      <c r="AD59" s="2" t="str">
        <f t="shared" si="7"/>
        <v/>
      </c>
      <c r="AE59" s="3" t="str">
        <f t="shared" si="8"/>
        <v/>
      </c>
      <c r="AF59" s="3" t="str">
        <f>IF($A59="","",IF((AND($A59="ADD",OR(AE59="",AE59="Excellent"))),"1",(_xlfn.XLOOKUP(AE59,condition[lookupValue],condition[lookupKey],""))))</f>
        <v/>
      </c>
      <c r="AG59" s="7" t="str">
        <f t="shared" si="9"/>
        <v/>
      </c>
      <c r="AH59" s="9"/>
    </row>
    <row r="60" spans="2:34">
      <c r="B60" s="4"/>
      <c r="D60" s="3" t="str">
        <f>IF($A60="ADD",IF(NOT(ISBLANK(C60)),_xlfn.XLOOKUP(C60,roadnames[lookupValue],roadnames[lookupKey],"ERROR"),""), "")</f>
        <v/>
      </c>
      <c r="E60" s="5"/>
      <c r="F60" s="5"/>
      <c r="G60" s="6"/>
      <c r="I60" s="3" t="str">
        <f>IF($A60="ADD",IF(NOT(ISBLANK(H60)),_xlfn.XLOOKUP(H60,bollard_material[lookupValue],bollard_material[lookupKey],"ERROR"),""), "")</f>
        <v/>
      </c>
      <c r="K60" s="2" t="str">
        <f t="shared" si="0"/>
        <v/>
      </c>
      <c r="M60" s="7"/>
      <c r="N60" s="4" t="str">
        <f t="shared" ca="1" si="1"/>
        <v/>
      </c>
      <c r="O60" s="4"/>
      <c r="P60" s="3" t="str">
        <f t="shared" si="2"/>
        <v/>
      </c>
      <c r="Q60" s="3" t="str">
        <f>IF($A60="","",IF((AND($A60="ADD",OR(P60="",P60="In Use"))),"5",(_xlfn.XLOOKUP(P60,ud_asset_status[lookupValue],ud_asset_status[lookupKey],""))))</f>
        <v/>
      </c>
      <c r="R60" s="7"/>
      <c r="T60" s="3" t="str">
        <f>IF($A60="ADD",IF(NOT(ISBLANK(S60)),_xlfn.XLOOKUP(S60,ar_replace_reason[lookupValue],ar_replace_reason[lookupKey],"ERROR"),""), "")</f>
        <v/>
      </c>
      <c r="U60" s="3" t="str">
        <f t="shared" si="3"/>
        <v/>
      </c>
      <c r="V60" s="3" t="str">
        <f>IF($A60="","",IF((AND($A60="ADD",OR(U60="",U60="Queenstown-Lakes District Council"))),"70",(_xlfn.XLOOKUP(U60,ud_organisation_owner[lookupValue],ud_organisation_owner[lookupKey],""))))</f>
        <v/>
      </c>
      <c r="W60" s="3" t="str">
        <f t="shared" si="4"/>
        <v/>
      </c>
      <c r="X60" s="3" t="str">
        <f>IF($A60="","",IF((AND($A60="ADD",OR(W60="",W60="Queenstown-Lakes District Council"))),"70",(_xlfn.XLOOKUP(W60,ud_organisation_owner[lookupValue],ud_organisation_owner[lookupKey],""))))</f>
        <v/>
      </c>
      <c r="Y60" s="3" t="str">
        <f t="shared" si="5"/>
        <v/>
      </c>
      <c r="Z60" s="3" t="str">
        <f>IF($A60="","",IF((AND($A60="ADD",OR(Y60="",Y60="Local Authority"))),"17",(_xlfn.XLOOKUP(Y60,ud_sub_organisation[lookupValue],ud_sub_organisation[lookupKey],""))))</f>
        <v/>
      </c>
      <c r="AA60" s="3" t="str">
        <f t="shared" si="6"/>
        <v/>
      </c>
      <c r="AB60" s="3" t="str">
        <f>IF($A60="","",IF((AND($A60="ADD",OR(AA60="",AA60="Vested assets"))),"12",(_xlfn.XLOOKUP(AA60,ud_work_origin[lookupValue],ud_work_origin[lookupKey],""))))</f>
        <v/>
      </c>
      <c r="AC60" s="8"/>
      <c r="AD60" s="2" t="str">
        <f t="shared" si="7"/>
        <v/>
      </c>
      <c r="AE60" s="3" t="str">
        <f t="shared" si="8"/>
        <v/>
      </c>
      <c r="AF60" s="3" t="str">
        <f>IF($A60="","",IF((AND($A60="ADD",OR(AE60="",AE60="Excellent"))),"1",(_xlfn.XLOOKUP(AE60,condition[lookupValue],condition[lookupKey],""))))</f>
        <v/>
      </c>
      <c r="AG60" s="7" t="str">
        <f t="shared" si="9"/>
        <v/>
      </c>
      <c r="AH60" s="9"/>
    </row>
    <row r="61" spans="2:34">
      <c r="B61" s="4"/>
      <c r="D61" s="3" t="str">
        <f>IF($A61="ADD",IF(NOT(ISBLANK(C61)),_xlfn.XLOOKUP(C61,roadnames[lookupValue],roadnames[lookupKey],"ERROR"),""), "")</f>
        <v/>
      </c>
      <c r="E61" s="5"/>
      <c r="F61" s="5"/>
      <c r="G61" s="6"/>
      <c r="I61" s="3" t="str">
        <f>IF($A61="ADD",IF(NOT(ISBLANK(H61)),_xlfn.XLOOKUP(H61,bollard_material[lookupValue],bollard_material[lookupKey],"ERROR"),""), "")</f>
        <v/>
      </c>
      <c r="K61" s="2" t="str">
        <f t="shared" si="0"/>
        <v/>
      </c>
      <c r="M61" s="7"/>
      <c r="N61" s="4" t="str">
        <f t="shared" ca="1" si="1"/>
        <v/>
      </c>
      <c r="O61" s="4"/>
      <c r="P61" s="3" t="str">
        <f t="shared" si="2"/>
        <v/>
      </c>
      <c r="Q61" s="3" t="str">
        <f>IF($A61="","",IF((AND($A61="ADD",OR(P61="",P61="In Use"))),"5",(_xlfn.XLOOKUP(P61,ud_asset_status[lookupValue],ud_asset_status[lookupKey],""))))</f>
        <v/>
      </c>
      <c r="R61" s="7"/>
      <c r="T61" s="3" t="str">
        <f>IF($A61="ADD",IF(NOT(ISBLANK(S61)),_xlfn.XLOOKUP(S61,ar_replace_reason[lookupValue],ar_replace_reason[lookupKey],"ERROR"),""), "")</f>
        <v/>
      </c>
      <c r="U61" s="3" t="str">
        <f t="shared" si="3"/>
        <v/>
      </c>
      <c r="V61" s="3" t="str">
        <f>IF($A61="","",IF((AND($A61="ADD",OR(U61="",U61="Queenstown-Lakes District Council"))),"70",(_xlfn.XLOOKUP(U61,ud_organisation_owner[lookupValue],ud_organisation_owner[lookupKey],""))))</f>
        <v/>
      </c>
      <c r="W61" s="3" t="str">
        <f t="shared" si="4"/>
        <v/>
      </c>
      <c r="X61" s="3" t="str">
        <f>IF($A61="","",IF((AND($A61="ADD",OR(W61="",W61="Queenstown-Lakes District Council"))),"70",(_xlfn.XLOOKUP(W61,ud_organisation_owner[lookupValue],ud_organisation_owner[lookupKey],""))))</f>
        <v/>
      </c>
      <c r="Y61" s="3" t="str">
        <f t="shared" si="5"/>
        <v/>
      </c>
      <c r="Z61" s="3" t="str">
        <f>IF($A61="","",IF((AND($A61="ADD",OR(Y61="",Y61="Local Authority"))),"17",(_xlfn.XLOOKUP(Y61,ud_sub_organisation[lookupValue],ud_sub_organisation[lookupKey],""))))</f>
        <v/>
      </c>
      <c r="AA61" s="3" t="str">
        <f t="shared" si="6"/>
        <v/>
      </c>
      <c r="AB61" s="3" t="str">
        <f>IF($A61="","",IF((AND($A61="ADD",OR(AA61="",AA61="Vested assets"))),"12",(_xlfn.XLOOKUP(AA61,ud_work_origin[lookupValue],ud_work_origin[lookupKey],""))))</f>
        <v/>
      </c>
      <c r="AC61" s="8"/>
      <c r="AD61" s="2" t="str">
        <f t="shared" si="7"/>
        <v/>
      </c>
      <c r="AE61" s="3" t="str">
        <f t="shared" si="8"/>
        <v/>
      </c>
      <c r="AF61" s="3" t="str">
        <f>IF($A61="","",IF((AND($A61="ADD",OR(AE61="",AE61="Excellent"))),"1",(_xlfn.XLOOKUP(AE61,condition[lookupValue],condition[lookupKey],""))))</f>
        <v/>
      </c>
      <c r="AG61" s="7" t="str">
        <f t="shared" si="9"/>
        <v/>
      </c>
      <c r="AH61" s="9"/>
    </row>
    <row r="62" spans="2:34">
      <c r="B62" s="4"/>
      <c r="D62" s="3" t="str">
        <f>IF($A62="ADD",IF(NOT(ISBLANK(C62)),_xlfn.XLOOKUP(C62,roadnames[lookupValue],roadnames[lookupKey],"ERROR"),""), "")</f>
        <v/>
      </c>
      <c r="E62" s="5"/>
      <c r="F62" s="5"/>
      <c r="G62" s="6"/>
      <c r="I62" s="3" t="str">
        <f>IF($A62="ADD",IF(NOT(ISBLANK(H62)),_xlfn.XLOOKUP(H62,bollard_material[lookupValue],bollard_material[lookupKey],"ERROR"),""), "")</f>
        <v/>
      </c>
      <c r="K62" s="2" t="str">
        <f t="shared" si="0"/>
        <v/>
      </c>
      <c r="M62" s="7"/>
      <c r="N62" s="4" t="str">
        <f t="shared" ca="1" si="1"/>
        <v/>
      </c>
      <c r="O62" s="4"/>
      <c r="P62" s="3" t="str">
        <f t="shared" si="2"/>
        <v/>
      </c>
      <c r="Q62" s="3" t="str">
        <f>IF($A62="","",IF((AND($A62="ADD",OR(P62="",P62="In Use"))),"5",(_xlfn.XLOOKUP(P62,ud_asset_status[lookupValue],ud_asset_status[lookupKey],""))))</f>
        <v/>
      </c>
      <c r="R62" s="7"/>
      <c r="T62" s="3" t="str">
        <f>IF($A62="ADD",IF(NOT(ISBLANK(S62)),_xlfn.XLOOKUP(S62,ar_replace_reason[lookupValue],ar_replace_reason[lookupKey],"ERROR"),""), "")</f>
        <v/>
      </c>
      <c r="U62" s="3" t="str">
        <f t="shared" si="3"/>
        <v/>
      </c>
      <c r="V62" s="3" t="str">
        <f>IF($A62="","",IF((AND($A62="ADD",OR(U62="",U62="Queenstown-Lakes District Council"))),"70",(_xlfn.XLOOKUP(U62,ud_organisation_owner[lookupValue],ud_organisation_owner[lookupKey],""))))</f>
        <v/>
      </c>
      <c r="W62" s="3" t="str">
        <f t="shared" si="4"/>
        <v/>
      </c>
      <c r="X62" s="3" t="str">
        <f>IF($A62="","",IF((AND($A62="ADD",OR(W62="",W62="Queenstown-Lakes District Council"))),"70",(_xlfn.XLOOKUP(W62,ud_organisation_owner[lookupValue],ud_organisation_owner[lookupKey],""))))</f>
        <v/>
      </c>
      <c r="Y62" s="3" t="str">
        <f t="shared" si="5"/>
        <v/>
      </c>
      <c r="Z62" s="3" t="str">
        <f>IF($A62="","",IF((AND($A62="ADD",OR(Y62="",Y62="Local Authority"))),"17",(_xlfn.XLOOKUP(Y62,ud_sub_organisation[lookupValue],ud_sub_organisation[lookupKey],""))))</f>
        <v/>
      </c>
      <c r="AA62" s="3" t="str">
        <f t="shared" si="6"/>
        <v/>
      </c>
      <c r="AB62" s="3" t="str">
        <f>IF($A62="","",IF((AND($A62="ADD",OR(AA62="",AA62="Vested assets"))),"12",(_xlfn.XLOOKUP(AA62,ud_work_origin[lookupValue],ud_work_origin[lookupKey],""))))</f>
        <v/>
      </c>
      <c r="AC62" s="8"/>
      <c r="AD62" s="2" t="str">
        <f t="shared" si="7"/>
        <v/>
      </c>
      <c r="AE62" s="3" t="str">
        <f t="shared" si="8"/>
        <v/>
      </c>
      <c r="AF62" s="3" t="str">
        <f>IF($A62="","",IF((AND($A62="ADD",OR(AE62="",AE62="Excellent"))),"1",(_xlfn.XLOOKUP(AE62,condition[lookupValue],condition[lookupKey],""))))</f>
        <v/>
      </c>
      <c r="AG62" s="7" t="str">
        <f t="shared" si="9"/>
        <v/>
      </c>
      <c r="AH62" s="9"/>
    </row>
    <row r="63" spans="2:34">
      <c r="B63" s="4"/>
      <c r="D63" s="3" t="str">
        <f>IF($A63="ADD",IF(NOT(ISBLANK(C63)),_xlfn.XLOOKUP(C63,roadnames[lookupValue],roadnames[lookupKey],"ERROR"),""), "")</f>
        <v/>
      </c>
      <c r="E63" s="5"/>
      <c r="F63" s="5"/>
      <c r="G63" s="6"/>
      <c r="I63" s="3" t="str">
        <f>IF($A63="ADD",IF(NOT(ISBLANK(H63)),_xlfn.XLOOKUP(H63,bollard_material[lookupValue],bollard_material[lookupKey],"ERROR"),""), "")</f>
        <v/>
      </c>
      <c r="K63" s="2" t="str">
        <f t="shared" si="0"/>
        <v/>
      </c>
      <c r="M63" s="7"/>
      <c r="N63" s="4" t="str">
        <f t="shared" ca="1" si="1"/>
        <v/>
      </c>
      <c r="O63" s="4"/>
      <c r="P63" s="3" t="str">
        <f t="shared" si="2"/>
        <v/>
      </c>
      <c r="Q63" s="3" t="str">
        <f>IF($A63="","",IF((AND($A63="ADD",OR(P63="",P63="In Use"))),"5",(_xlfn.XLOOKUP(P63,ud_asset_status[lookupValue],ud_asset_status[lookupKey],""))))</f>
        <v/>
      </c>
      <c r="R63" s="7"/>
      <c r="T63" s="3" t="str">
        <f>IF($A63="ADD",IF(NOT(ISBLANK(S63)),_xlfn.XLOOKUP(S63,ar_replace_reason[lookupValue],ar_replace_reason[lookupKey],"ERROR"),""), "")</f>
        <v/>
      </c>
      <c r="U63" s="3" t="str">
        <f t="shared" si="3"/>
        <v/>
      </c>
      <c r="V63" s="3" t="str">
        <f>IF($A63="","",IF((AND($A63="ADD",OR(U63="",U63="Queenstown-Lakes District Council"))),"70",(_xlfn.XLOOKUP(U63,ud_organisation_owner[lookupValue],ud_organisation_owner[lookupKey],""))))</f>
        <v/>
      </c>
      <c r="W63" s="3" t="str">
        <f t="shared" si="4"/>
        <v/>
      </c>
      <c r="X63" s="3" t="str">
        <f>IF($A63="","",IF((AND($A63="ADD",OR(W63="",W63="Queenstown-Lakes District Council"))),"70",(_xlfn.XLOOKUP(W63,ud_organisation_owner[lookupValue],ud_organisation_owner[lookupKey],""))))</f>
        <v/>
      </c>
      <c r="Y63" s="3" t="str">
        <f t="shared" si="5"/>
        <v/>
      </c>
      <c r="Z63" s="3" t="str">
        <f>IF($A63="","",IF((AND($A63="ADD",OR(Y63="",Y63="Local Authority"))),"17",(_xlfn.XLOOKUP(Y63,ud_sub_organisation[lookupValue],ud_sub_organisation[lookupKey],""))))</f>
        <v/>
      </c>
      <c r="AA63" s="3" t="str">
        <f t="shared" si="6"/>
        <v/>
      </c>
      <c r="AB63" s="3" t="str">
        <f>IF($A63="","",IF((AND($A63="ADD",OR(AA63="",AA63="Vested assets"))),"12",(_xlfn.XLOOKUP(AA63,ud_work_origin[lookupValue],ud_work_origin[lookupKey],""))))</f>
        <v/>
      </c>
      <c r="AC63" s="8"/>
      <c r="AD63" s="2" t="str">
        <f t="shared" si="7"/>
        <v/>
      </c>
      <c r="AE63" s="3" t="str">
        <f t="shared" si="8"/>
        <v/>
      </c>
      <c r="AF63" s="3" t="str">
        <f>IF($A63="","",IF((AND($A63="ADD",OR(AE63="",AE63="Excellent"))),"1",(_xlfn.XLOOKUP(AE63,condition[lookupValue],condition[lookupKey],""))))</f>
        <v/>
      </c>
      <c r="AG63" s="7" t="str">
        <f t="shared" si="9"/>
        <v/>
      </c>
      <c r="AH63" s="9"/>
    </row>
    <row r="64" spans="2:34">
      <c r="B64" s="4"/>
      <c r="D64" s="3" t="str">
        <f>IF($A64="ADD",IF(NOT(ISBLANK(C64)),_xlfn.XLOOKUP(C64,roadnames[lookupValue],roadnames[lookupKey],"ERROR"),""), "")</f>
        <v/>
      </c>
      <c r="E64" s="5"/>
      <c r="F64" s="5"/>
      <c r="G64" s="6"/>
      <c r="I64" s="3" t="str">
        <f>IF($A64="ADD",IF(NOT(ISBLANK(H64)),_xlfn.XLOOKUP(H64,bollard_material[lookupValue],bollard_material[lookupKey],"ERROR"),""), "")</f>
        <v/>
      </c>
      <c r="K64" s="2" t="str">
        <f t="shared" si="0"/>
        <v/>
      </c>
      <c r="M64" s="7"/>
      <c r="N64" s="4" t="str">
        <f t="shared" ca="1" si="1"/>
        <v/>
      </c>
      <c r="O64" s="4"/>
      <c r="P64" s="3" t="str">
        <f t="shared" si="2"/>
        <v/>
      </c>
      <c r="Q64" s="3" t="str">
        <f>IF($A64="","",IF((AND($A64="ADD",OR(P64="",P64="In Use"))),"5",(_xlfn.XLOOKUP(P64,ud_asset_status[lookupValue],ud_asset_status[lookupKey],""))))</f>
        <v/>
      </c>
      <c r="R64" s="7"/>
      <c r="T64" s="3" t="str">
        <f>IF($A64="ADD",IF(NOT(ISBLANK(S64)),_xlfn.XLOOKUP(S64,ar_replace_reason[lookupValue],ar_replace_reason[lookupKey],"ERROR"),""), "")</f>
        <v/>
      </c>
      <c r="U64" s="3" t="str">
        <f t="shared" si="3"/>
        <v/>
      </c>
      <c r="V64" s="3" t="str">
        <f>IF($A64="","",IF((AND($A64="ADD",OR(U64="",U64="Queenstown-Lakes District Council"))),"70",(_xlfn.XLOOKUP(U64,ud_organisation_owner[lookupValue],ud_organisation_owner[lookupKey],""))))</f>
        <v/>
      </c>
      <c r="W64" s="3" t="str">
        <f t="shared" si="4"/>
        <v/>
      </c>
      <c r="X64" s="3" t="str">
        <f>IF($A64="","",IF((AND($A64="ADD",OR(W64="",W64="Queenstown-Lakes District Council"))),"70",(_xlfn.XLOOKUP(W64,ud_organisation_owner[lookupValue],ud_organisation_owner[lookupKey],""))))</f>
        <v/>
      </c>
      <c r="Y64" s="3" t="str">
        <f t="shared" si="5"/>
        <v/>
      </c>
      <c r="Z64" s="3" t="str">
        <f>IF($A64="","",IF((AND($A64="ADD",OR(Y64="",Y64="Local Authority"))),"17",(_xlfn.XLOOKUP(Y64,ud_sub_organisation[lookupValue],ud_sub_organisation[lookupKey],""))))</f>
        <v/>
      </c>
      <c r="AA64" s="3" t="str">
        <f t="shared" si="6"/>
        <v/>
      </c>
      <c r="AB64" s="3" t="str">
        <f>IF($A64="","",IF((AND($A64="ADD",OR(AA64="",AA64="Vested assets"))),"12",(_xlfn.XLOOKUP(AA64,ud_work_origin[lookupValue],ud_work_origin[lookupKey],""))))</f>
        <v/>
      </c>
      <c r="AC64" s="8"/>
      <c r="AD64" s="2" t="str">
        <f t="shared" si="7"/>
        <v/>
      </c>
      <c r="AE64" s="3" t="str">
        <f t="shared" si="8"/>
        <v/>
      </c>
      <c r="AF64" s="3" t="str">
        <f>IF($A64="","",IF((AND($A64="ADD",OR(AE64="",AE64="Excellent"))),"1",(_xlfn.XLOOKUP(AE64,condition[lookupValue],condition[lookupKey],""))))</f>
        <v/>
      </c>
      <c r="AG64" s="7" t="str">
        <f t="shared" si="9"/>
        <v/>
      </c>
      <c r="AH64" s="9"/>
    </row>
    <row r="65" spans="2:34">
      <c r="B65" s="4"/>
      <c r="D65" s="3" t="str">
        <f>IF($A65="ADD",IF(NOT(ISBLANK(C65)),_xlfn.XLOOKUP(C65,roadnames[lookupValue],roadnames[lookupKey],"ERROR"),""), "")</f>
        <v/>
      </c>
      <c r="E65" s="5"/>
      <c r="F65" s="5"/>
      <c r="G65" s="6"/>
      <c r="I65" s="3" t="str">
        <f>IF($A65="ADD",IF(NOT(ISBLANK(H65)),_xlfn.XLOOKUP(H65,bollard_material[lookupValue],bollard_material[lookupKey],"ERROR"),""), "")</f>
        <v/>
      </c>
      <c r="K65" s="2" t="str">
        <f t="shared" si="0"/>
        <v/>
      </c>
      <c r="M65" s="7"/>
      <c r="N65" s="4" t="str">
        <f t="shared" ca="1" si="1"/>
        <v/>
      </c>
      <c r="O65" s="4"/>
      <c r="P65" s="3" t="str">
        <f t="shared" si="2"/>
        <v/>
      </c>
      <c r="Q65" s="3" t="str">
        <f>IF($A65="","",IF((AND($A65="ADD",OR(P65="",P65="In Use"))),"5",(_xlfn.XLOOKUP(P65,ud_asset_status[lookupValue],ud_asset_status[lookupKey],""))))</f>
        <v/>
      </c>
      <c r="R65" s="7"/>
      <c r="T65" s="3" t="str">
        <f>IF($A65="ADD",IF(NOT(ISBLANK(S65)),_xlfn.XLOOKUP(S65,ar_replace_reason[lookupValue],ar_replace_reason[lookupKey],"ERROR"),""), "")</f>
        <v/>
      </c>
      <c r="U65" s="3" t="str">
        <f t="shared" si="3"/>
        <v/>
      </c>
      <c r="V65" s="3" t="str">
        <f>IF($A65="","",IF((AND($A65="ADD",OR(U65="",U65="Queenstown-Lakes District Council"))),"70",(_xlfn.XLOOKUP(U65,ud_organisation_owner[lookupValue],ud_organisation_owner[lookupKey],""))))</f>
        <v/>
      </c>
      <c r="W65" s="3" t="str">
        <f t="shared" si="4"/>
        <v/>
      </c>
      <c r="X65" s="3" t="str">
        <f>IF($A65="","",IF((AND($A65="ADD",OR(W65="",W65="Queenstown-Lakes District Council"))),"70",(_xlfn.XLOOKUP(W65,ud_organisation_owner[lookupValue],ud_organisation_owner[lookupKey],""))))</f>
        <v/>
      </c>
      <c r="Y65" s="3" t="str">
        <f t="shared" si="5"/>
        <v/>
      </c>
      <c r="Z65" s="3" t="str">
        <f>IF($A65="","",IF((AND($A65="ADD",OR(Y65="",Y65="Local Authority"))),"17",(_xlfn.XLOOKUP(Y65,ud_sub_organisation[lookupValue],ud_sub_organisation[lookupKey],""))))</f>
        <v/>
      </c>
      <c r="AA65" s="3" t="str">
        <f t="shared" si="6"/>
        <v/>
      </c>
      <c r="AB65" s="3" t="str">
        <f>IF($A65="","",IF((AND($A65="ADD",OR(AA65="",AA65="Vested assets"))),"12",(_xlfn.XLOOKUP(AA65,ud_work_origin[lookupValue],ud_work_origin[lookupKey],""))))</f>
        <v/>
      </c>
      <c r="AC65" s="8"/>
      <c r="AD65" s="2" t="str">
        <f t="shared" si="7"/>
        <v/>
      </c>
      <c r="AE65" s="3" t="str">
        <f t="shared" si="8"/>
        <v/>
      </c>
      <c r="AF65" s="3" t="str">
        <f>IF($A65="","",IF((AND($A65="ADD",OR(AE65="",AE65="Excellent"))),"1",(_xlfn.XLOOKUP(AE65,condition[lookupValue],condition[lookupKey],""))))</f>
        <v/>
      </c>
      <c r="AG65" s="7" t="str">
        <f t="shared" si="9"/>
        <v/>
      </c>
      <c r="AH65" s="9"/>
    </row>
    <row r="66" spans="2:34">
      <c r="B66" s="4"/>
      <c r="D66" s="3" t="str">
        <f>IF($A66="ADD",IF(NOT(ISBLANK(C66)),_xlfn.XLOOKUP(C66,roadnames[lookupValue],roadnames[lookupKey],"ERROR"),""), "")</f>
        <v/>
      </c>
      <c r="E66" s="5"/>
      <c r="F66" s="5"/>
      <c r="G66" s="6"/>
      <c r="I66" s="3" t="str">
        <f>IF($A66="ADD",IF(NOT(ISBLANK(H66)),_xlfn.XLOOKUP(H66,bollard_material[lookupValue],bollard_material[lookupKey],"ERROR"),""), "")</f>
        <v/>
      </c>
      <c r="K66" s="2" t="str">
        <f t="shared" si="0"/>
        <v/>
      </c>
      <c r="M66" s="7"/>
      <c r="N66" s="4" t="str">
        <f t="shared" ca="1" si="1"/>
        <v/>
      </c>
      <c r="O66" s="4"/>
      <c r="P66" s="3" t="str">
        <f t="shared" si="2"/>
        <v/>
      </c>
      <c r="Q66" s="3" t="str">
        <f>IF($A66="","",IF((AND($A66="ADD",OR(P66="",P66="In Use"))),"5",(_xlfn.XLOOKUP(P66,ud_asset_status[lookupValue],ud_asset_status[lookupKey],""))))</f>
        <v/>
      </c>
      <c r="R66" s="7"/>
      <c r="T66" s="3" t="str">
        <f>IF($A66="ADD",IF(NOT(ISBLANK(S66)),_xlfn.XLOOKUP(S66,ar_replace_reason[lookupValue],ar_replace_reason[lookupKey],"ERROR"),""), "")</f>
        <v/>
      </c>
      <c r="U66" s="3" t="str">
        <f t="shared" si="3"/>
        <v/>
      </c>
      <c r="V66" s="3" t="str">
        <f>IF($A66="","",IF((AND($A66="ADD",OR(U66="",U66="Queenstown-Lakes District Council"))),"70",(_xlfn.XLOOKUP(U66,ud_organisation_owner[lookupValue],ud_organisation_owner[lookupKey],""))))</f>
        <v/>
      </c>
      <c r="W66" s="3" t="str">
        <f t="shared" si="4"/>
        <v/>
      </c>
      <c r="X66" s="3" t="str">
        <f>IF($A66="","",IF((AND($A66="ADD",OR(W66="",W66="Queenstown-Lakes District Council"))),"70",(_xlfn.XLOOKUP(W66,ud_organisation_owner[lookupValue],ud_organisation_owner[lookupKey],""))))</f>
        <v/>
      </c>
      <c r="Y66" s="3" t="str">
        <f t="shared" si="5"/>
        <v/>
      </c>
      <c r="Z66" s="3" t="str">
        <f>IF($A66="","",IF((AND($A66="ADD",OR(Y66="",Y66="Local Authority"))),"17",(_xlfn.XLOOKUP(Y66,ud_sub_organisation[lookupValue],ud_sub_organisation[lookupKey],""))))</f>
        <v/>
      </c>
      <c r="AA66" s="3" t="str">
        <f t="shared" si="6"/>
        <v/>
      </c>
      <c r="AB66" s="3" t="str">
        <f>IF($A66="","",IF((AND($A66="ADD",OR(AA66="",AA66="Vested assets"))),"12",(_xlfn.XLOOKUP(AA66,ud_work_origin[lookupValue],ud_work_origin[lookupKey],""))))</f>
        <v/>
      </c>
      <c r="AC66" s="8"/>
      <c r="AD66" s="2" t="str">
        <f t="shared" si="7"/>
        <v/>
      </c>
      <c r="AE66" s="3" t="str">
        <f t="shared" si="8"/>
        <v/>
      </c>
      <c r="AF66" s="3" t="str">
        <f>IF($A66="","",IF((AND($A66="ADD",OR(AE66="",AE66="Excellent"))),"1",(_xlfn.XLOOKUP(AE66,condition[lookupValue],condition[lookupKey],""))))</f>
        <v/>
      </c>
      <c r="AG66" s="7" t="str">
        <f t="shared" si="9"/>
        <v/>
      </c>
      <c r="AH66" s="9"/>
    </row>
    <row r="67" spans="2:34">
      <c r="B67" s="4"/>
      <c r="D67" s="3" t="str">
        <f>IF($A67="ADD",IF(NOT(ISBLANK(C67)),_xlfn.XLOOKUP(C67,roadnames[lookupValue],roadnames[lookupKey],"ERROR"),""), "")</f>
        <v/>
      </c>
      <c r="E67" s="5"/>
      <c r="F67" s="5"/>
      <c r="G67" s="6"/>
      <c r="I67" s="3" t="str">
        <f>IF($A67="ADD",IF(NOT(ISBLANK(H67)),_xlfn.XLOOKUP(H67,bollard_material[lookupValue],bollard_material[lookupKey],"ERROR"),""), "")</f>
        <v/>
      </c>
      <c r="K67" s="2" t="str">
        <f t="shared" si="0"/>
        <v/>
      </c>
      <c r="M67" s="7"/>
      <c r="N67" s="4" t="str">
        <f t="shared" ca="1" si="1"/>
        <v/>
      </c>
      <c r="O67" s="4"/>
      <c r="P67" s="3" t="str">
        <f t="shared" si="2"/>
        <v/>
      </c>
      <c r="Q67" s="3" t="str">
        <f>IF($A67="","",IF((AND($A67="ADD",OR(P67="",P67="In Use"))),"5",(_xlfn.XLOOKUP(P67,ud_asset_status[lookupValue],ud_asset_status[lookupKey],""))))</f>
        <v/>
      </c>
      <c r="R67" s="7"/>
      <c r="T67" s="3" t="str">
        <f>IF($A67="ADD",IF(NOT(ISBLANK(S67)),_xlfn.XLOOKUP(S67,ar_replace_reason[lookupValue],ar_replace_reason[lookupKey],"ERROR"),""), "")</f>
        <v/>
      </c>
      <c r="U67" s="3" t="str">
        <f t="shared" si="3"/>
        <v/>
      </c>
      <c r="V67" s="3" t="str">
        <f>IF($A67="","",IF((AND($A67="ADD",OR(U67="",U67="Queenstown-Lakes District Council"))),"70",(_xlfn.XLOOKUP(U67,ud_organisation_owner[lookupValue],ud_organisation_owner[lookupKey],""))))</f>
        <v/>
      </c>
      <c r="W67" s="3" t="str">
        <f t="shared" si="4"/>
        <v/>
      </c>
      <c r="X67" s="3" t="str">
        <f>IF($A67="","",IF((AND($A67="ADD",OR(W67="",W67="Queenstown-Lakes District Council"))),"70",(_xlfn.XLOOKUP(W67,ud_organisation_owner[lookupValue],ud_organisation_owner[lookupKey],""))))</f>
        <v/>
      </c>
      <c r="Y67" s="3" t="str">
        <f t="shared" si="5"/>
        <v/>
      </c>
      <c r="Z67" s="3" t="str">
        <f>IF($A67="","",IF((AND($A67="ADD",OR(Y67="",Y67="Local Authority"))),"17",(_xlfn.XLOOKUP(Y67,ud_sub_organisation[lookupValue],ud_sub_organisation[lookupKey],""))))</f>
        <v/>
      </c>
      <c r="AA67" s="3" t="str">
        <f t="shared" si="6"/>
        <v/>
      </c>
      <c r="AB67" s="3" t="str">
        <f>IF($A67="","",IF((AND($A67="ADD",OR(AA67="",AA67="Vested assets"))),"12",(_xlfn.XLOOKUP(AA67,ud_work_origin[lookupValue],ud_work_origin[lookupKey],""))))</f>
        <v/>
      </c>
      <c r="AC67" s="8"/>
      <c r="AD67" s="2" t="str">
        <f t="shared" si="7"/>
        <v/>
      </c>
      <c r="AE67" s="3" t="str">
        <f t="shared" si="8"/>
        <v/>
      </c>
      <c r="AF67" s="3" t="str">
        <f>IF($A67="","",IF((AND($A67="ADD",OR(AE67="",AE67="Excellent"))),"1",(_xlfn.XLOOKUP(AE67,condition[lookupValue],condition[lookupKey],""))))</f>
        <v/>
      </c>
      <c r="AG67" s="7" t="str">
        <f t="shared" si="9"/>
        <v/>
      </c>
      <c r="AH67" s="9"/>
    </row>
    <row r="68" spans="2:34">
      <c r="B68" s="4"/>
      <c r="D68" s="3" t="str">
        <f>IF($A68="ADD",IF(NOT(ISBLANK(C68)),_xlfn.XLOOKUP(C68,roadnames[lookupValue],roadnames[lookupKey],"ERROR"),""), "")</f>
        <v/>
      </c>
      <c r="E68" s="5"/>
      <c r="F68" s="5"/>
      <c r="G68" s="6"/>
      <c r="I68" s="3" t="str">
        <f>IF($A68="ADD",IF(NOT(ISBLANK(H68)),_xlfn.XLOOKUP(H68,bollard_material[lookupValue],bollard_material[lookupKey],"ERROR"),""), "")</f>
        <v/>
      </c>
      <c r="K68" s="2" t="str">
        <f t="shared" si="0"/>
        <v/>
      </c>
      <c r="M68" s="7"/>
      <c r="N68" s="4" t="str">
        <f t="shared" ca="1" si="1"/>
        <v/>
      </c>
      <c r="O68" s="4"/>
      <c r="P68" s="3" t="str">
        <f t="shared" si="2"/>
        <v/>
      </c>
      <c r="Q68" s="3" t="str">
        <f>IF($A68="","",IF((AND($A68="ADD",OR(P68="",P68="In Use"))),"5",(_xlfn.XLOOKUP(P68,ud_asset_status[lookupValue],ud_asset_status[lookupKey],""))))</f>
        <v/>
      </c>
      <c r="R68" s="7"/>
      <c r="T68" s="3" t="str">
        <f>IF($A68="ADD",IF(NOT(ISBLANK(S68)),_xlfn.XLOOKUP(S68,ar_replace_reason[lookupValue],ar_replace_reason[lookupKey],"ERROR"),""), "")</f>
        <v/>
      </c>
      <c r="U68" s="3" t="str">
        <f t="shared" si="3"/>
        <v/>
      </c>
      <c r="V68" s="3" t="str">
        <f>IF($A68="","",IF((AND($A68="ADD",OR(U68="",U68="Queenstown-Lakes District Council"))),"70",(_xlfn.XLOOKUP(U68,ud_organisation_owner[lookupValue],ud_organisation_owner[lookupKey],""))))</f>
        <v/>
      </c>
      <c r="W68" s="3" t="str">
        <f t="shared" si="4"/>
        <v/>
      </c>
      <c r="X68" s="3" t="str">
        <f>IF($A68="","",IF((AND($A68="ADD",OR(W68="",W68="Queenstown-Lakes District Council"))),"70",(_xlfn.XLOOKUP(W68,ud_organisation_owner[lookupValue],ud_organisation_owner[lookupKey],""))))</f>
        <v/>
      </c>
      <c r="Y68" s="3" t="str">
        <f t="shared" si="5"/>
        <v/>
      </c>
      <c r="Z68" s="3" t="str">
        <f>IF($A68="","",IF((AND($A68="ADD",OR(Y68="",Y68="Local Authority"))),"17",(_xlfn.XLOOKUP(Y68,ud_sub_organisation[lookupValue],ud_sub_organisation[lookupKey],""))))</f>
        <v/>
      </c>
      <c r="AA68" s="3" t="str">
        <f t="shared" si="6"/>
        <v/>
      </c>
      <c r="AB68" s="3" t="str">
        <f>IF($A68="","",IF((AND($A68="ADD",OR(AA68="",AA68="Vested assets"))),"12",(_xlfn.XLOOKUP(AA68,ud_work_origin[lookupValue],ud_work_origin[lookupKey],""))))</f>
        <v/>
      </c>
      <c r="AC68" s="8"/>
      <c r="AD68" s="2" t="str">
        <f t="shared" si="7"/>
        <v/>
      </c>
      <c r="AE68" s="3" t="str">
        <f t="shared" si="8"/>
        <v/>
      </c>
      <c r="AF68" s="3" t="str">
        <f>IF($A68="","",IF((AND($A68="ADD",OR(AE68="",AE68="Excellent"))),"1",(_xlfn.XLOOKUP(AE68,condition[lookupValue],condition[lookupKey],""))))</f>
        <v/>
      </c>
      <c r="AG68" s="7" t="str">
        <f t="shared" si="9"/>
        <v/>
      </c>
      <c r="AH68" s="9"/>
    </row>
    <row r="69" spans="2:34">
      <c r="B69" s="4"/>
      <c r="D69" s="3" t="str">
        <f>IF($A69="ADD",IF(NOT(ISBLANK(C69)),_xlfn.XLOOKUP(C69,roadnames[lookupValue],roadnames[lookupKey],"ERROR"),""), "")</f>
        <v/>
      </c>
      <c r="E69" s="5"/>
      <c r="F69" s="5"/>
      <c r="G69" s="6"/>
      <c r="I69" s="3" t="str">
        <f>IF($A69="ADD",IF(NOT(ISBLANK(H69)),_xlfn.XLOOKUP(H69,bollard_material[lookupValue],bollard_material[lookupKey],"ERROR"),""), "")</f>
        <v/>
      </c>
      <c r="K69" s="2" t="str">
        <f t="shared" si="0"/>
        <v/>
      </c>
      <c r="M69" s="7"/>
      <c r="N69" s="4" t="str">
        <f t="shared" ca="1" si="1"/>
        <v/>
      </c>
      <c r="O69" s="4"/>
      <c r="P69" s="3" t="str">
        <f t="shared" si="2"/>
        <v/>
      </c>
      <c r="Q69" s="3" t="str">
        <f>IF($A69="","",IF((AND($A69="ADD",OR(P69="",P69="In Use"))),"5",(_xlfn.XLOOKUP(P69,ud_asset_status[lookupValue],ud_asset_status[lookupKey],""))))</f>
        <v/>
      </c>
      <c r="R69" s="7"/>
      <c r="T69" s="3" t="str">
        <f>IF($A69="ADD",IF(NOT(ISBLANK(S69)),_xlfn.XLOOKUP(S69,ar_replace_reason[lookupValue],ar_replace_reason[lookupKey],"ERROR"),""), "")</f>
        <v/>
      </c>
      <c r="U69" s="3" t="str">
        <f t="shared" si="3"/>
        <v/>
      </c>
      <c r="V69" s="3" t="str">
        <f>IF($A69="","",IF((AND($A69="ADD",OR(U69="",U69="Queenstown-Lakes District Council"))),"70",(_xlfn.XLOOKUP(U69,ud_organisation_owner[lookupValue],ud_organisation_owner[lookupKey],""))))</f>
        <v/>
      </c>
      <c r="W69" s="3" t="str">
        <f t="shared" si="4"/>
        <v/>
      </c>
      <c r="X69" s="3" t="str">
        <f>IF($A69="","",IF((AND($A69="ADD",OR(W69="",W69="Queenstown-Lakes District Council"))),"70",(_xlfn.XLOOKUP(W69,ud_organisation_owner[lookupValue],ud_organisation_owner[lookupKey],""))))</f>
        <v/>
      </c>
      <c r="Y69" s="3" t="str">
        <f t="shared" si="5"/>
        <v/>
      </c>
      <c r="Z69" s="3" t="str">
        <f>IF($A69="","",IF((AND($A69="ADD",OR(Y69="",Y69="Local Authority"))),"17",(_xlfn.XLOOKUP(Y69,ud_sub_organisation[lookupValue],ud_sub_organisation[lookupKey],""))))</f>
        <v/>
      </c>
      <c r="AA69" s="3" t="str">
        <f t="shared" si="6"/>
        <v/>
      </c>
      <c r="AB69" s="3" t="str">
        <f>IF($A69="","",IF((AND($A69="ADD",OR(AA69="",AA69="Vested assets"))),"12",(_xlfn.XLOOKUP(AA69,ud_work_origin[lookupValue],ud_work_origin[lookupKey],""))))</f>
        <v/>
      </c>
      <c r="AC69" s="8"/>
      <c r="AD69" s="2" t="str">
        <f t="shared" si="7"/>
        <v/>
      </c>
      <c r="AE69" s="3" t="str">
        <f t="shared" si="8"/>
        <v/>
      </c>
      <c r="AF69" s="3" t="str">
        <f>IF($A69="","",IF((AND($A69="ADD",OR(AE69="",AE69="Excellent"))),"1",(_xlfn.XLOOKUP(AE69,condition[lookupValue],condition[lookupKey],""))))</f>
        <v/>
      </c>
      <c r="AG69" s="7" t="str">
        <f t="shared" si="9"/>
        <v/>
      </c>
      <c r="AH69" s="9"/>
    </row>
    <row r="70" spans="2:34">
      <c r="B70" s="4"/>
      <c r="D70" s="3" t="str">
        <f>IF($A70="ADD",IF(NOT(ISBLANK(C70)),_xlfn.XLOOKUP(C70,roadnames[lookupValue],roadnames[lookupKey],"ERROR"),""), "")</f>
        <v/>
      </c>
      <c r="E70" s="5"/>
      <c r="F70" s="5"/>
      <c r="G70" s="6"/>
      <c r="I70" s="3" t="str">
        <f>IF($A70="ADD",IF(NOT(ISBLANK(H70)),_xlfn.XLOOKUP(H70,bollard_material[lookupValue],bollard_material[lookupKey],"ERROR"),""), "")</f>
        <v/>
      </c>
      <c r="K70" s="2" t="str">
        <f t="shared" si="0"/>
        <v/>
      </c>
      <c r="M70" s="7"/>
      <c r="N70" s="4" t="str">
        <f t="shared" ca="1" si="1"/>
        <v/>
      </c>
      <c r="O70" s="4"/>
      <c r="P70" s="3" t="str">
        <f t="shared" si="2"/>
        <v/>
      </c>
      <c r="Q70" s="3" t="str">
        <f>IF($A70="","",IF((AND($A70="ADD",OR(P70="",P70="In Use"))),"5",(_xlfn.XLOOKUP(P70,ud_asset_status[lookupValue],ud_asset_status[lookupKey],""))))</f>
        <v/>
      </c>
      <c r="R70" s="7"/>
      <c r="T70" s="3" t="str">
        <f>IF($A70="ADD",IF(NOT(ISBLANK(S70)),_xlfn.XLOOKUP(S70,ar_replace_reason[lookupValue],ar_replace_reason[lookupKey],"ERROR"),""), "")</f>
        <v/>
      </c>
      <c r="U70" s="3" t="str">
        <f t="shared" si="3"/>
        <v/>
      </c>
      <c r="V70" s="3" t="str">
        <f>IF($A70="","",IF((AND($A70="ADD",OR(U70="",U70="Queenstown-Lakes District Council"))),"70",(_xlfn.XLOOKUP(U70,ud_organisation_owner[lookupValue],ud_organisation_owner[lookupKey],""))))</f>
        <v/>
      </c>
      <c r="W70" s="3" t="str">
        <f t="shared" si="4"/>
        <v/>
      </c>
      <c r="X70" s="3" t="str">
        <f>IF($A70="","",IF((AND($A70="ADD",OR(W70="",W70="Queenstown-Lakes District Council"))),"70",(_xlfn.XLOOKUP(W70,ud_organisation_owner[lookupValue],ud_organisation_owner[lookupKey],""))))</f>
        <v/>
      </c>
      <c r="Y70" s="3" t="str">
        <f t="shared" si="5"/>
        <v/>
      </c>
      <c r="Z70" s="3" t="str">
        <f>IF($A70="","",IF((AND($A70="ADD",OR(Y70="",Y70="Local Authority"))),"17",(_xlfn.XLOOKUP(Y70,ud_sub_organisation[lookupValue],ud_sub_organisation[lookupKey],""))))</f>
        <v/>
      </c>
      <c r="AA70" s="3" t="str">
        <f t="shared" si="6"/>
        <v/>
      </c>
      <c r="AB70" s="3" t="str">
        <f>IF($A70="","",IF((AND($A70="ADD",OR(AA70="",AA70="Vested assets"))),"12",(_xlfn.XLOOKUP(AA70,ud_work_origin[lookupValue],ud_work_origin[lookupKey],""))))</f>
        <v/>
      </c>
      <c r="AC70" s="8"/>
      <c r="AD70" s="2" t="str">
        <f t="shared" si="7"/>
        <v/>
      </c>
      <c r="AE70" s="3" t="str">
        <f t="shared" si="8"/>
        <v/>
      </c>
      <c r="AF70" s="3" t="str">
        <f>IF($A70="","",IF((AND($A70="ADD",OR(AE70="",AE70="Excellent"))),"1",(_xlfn.XLOOKUP(AE70,condition[lookupValue],condition[lookupKey],""))))</f>
        <v/>
      </c>
      <c r="AG70" s="7" t="str">
        <f t="shared" si="9"/>
        <v/>
      </c>
      <c r="AH70" s="9"/>
    </row>
    <row r="71" spans="2:34">
      <c r="B71" s="4"/>
      <c r="D71" s="3" t="str">
        <f>IF($A71="ADD",IF(NOT(ISBLANK(C71)),_xlfn.XLOOKUP(C71,roadnames[lookupValue],roadnames[lookupKey],"ERROR"),""), "")</f>
        <v/>
      </c>
      <c r="E71" s="5"/>
      <c r="F71" s="5"/>
      <c r="G71" s="6"/>
      <c r="I71" s="3" t="str">
        <f>IF($A71="ADD",IF(NOT(ISBLANK(H71)),_xlfn.XLOOKUP(H71,bollard_material[lookupValue],bollard_material[lookupKey],"ERROR"),""), "")</f>
        <v/>
      </c>
      <c r="K71" s="2" t="str">
        <f t="shared" si="0"/>
        <v/>
      </c>
      <c r="M71" s="7"/>
      <c r="N71" s="4" t="str">
        <f t="shared" ca="1" si="1"/>
        <v/>
      </c>
      <c r="O71" s="4"/>
      <c r="P71" s="3" t="str">
        <f t="shared" si="2"/>
        <v/>
      </c>
      <c r="Q71" s="3" t="str">
        <f>IF($A71="","",IF((AND($A71="ADD",OR(P71="",P71="In Use"))),"5",(_xlfn.XLOOKUP(P71,ud_asset_status[lookupValue],ud_asset_status[lookupKey],""))))</f>
        <v/>
      </c>
      <c r="R71" s="7"/>
      <c r="T71" s="3" t="str">
        <f>IF($A71="ADD",IF(NOT(ISBLANK(S71)),_xlfn.XLOOKUP(S71,ar_replace_reason[lookupValue],ar_replace_reason[lookupKey],"ERROR"),""), "")</f>
        <v/>
      </c>
      <c r="U71" s="3" t="str">
        <f t="shared" si="3"/>
        <v/>
      </c>
      <c r="V71" s="3" t="str">
        <f>IF($A71="","",IF((AND($A71="ADD",OR(U71="",U71="Queenstown-Lakes District Council"))),"70",(_xlfn.XLOOKUP(U71,ud_organisation_owner[lookupValue],ud_organisation_owner[lookupKey],""))))</f>
        <v/>
      </c>
      <c r="W71" s="3" t="str">
        <f t="shared" si="4"/>
        <v/>
      </c>
      <c r="X71" s="3" t="str">
        <f>IF($A71="","",IF((AND($A71="ADD",OR(W71="",W71="Queenstown-Lakes District Council"))),"70",(_xlfn.XLOOKUP(W71,ud_organisation_owner[lookupValue],ud_organisation_owner[lookupKey],""))))</f>
        <v/>
      </c>
      <c r="Y71" s="3" t="str">
        <f t="shared" si="5"/>
        <v/>
      </c>
      <c r="Z71" s="3" t="str">
        <f>IF($A71="","",IF((AND($A71="ADD",OR(Y71="",Y71="Local Authority"))),"17",(_xlfn.XLOOKUP(Y71,ud_sub_organisation[lookupValue],ud_sub_organisation[lookupKey],""))))</f>
        <v/>
      </c>
      <c r="AA71" s="3" t="str">
        <f t="shared" si="6"/>
        <v/>
      </c>
      <c r="AB71" s="3" t="str">
        <f>IF($A71="","",IF((AND($A71="ADD",OR(AA71="",AA71="Vested assets"))),"12",(_xlfn.XLOOKUP(AA71,ud_work_origin[lookupValue],ud_work_origin[lookupKey],""))))</f>
        <v/>
      </c>
      <c r="AC71" s="8"/>
      <c r="AD71" s="2" t="str">
        <f t="shared" si="7"/>
        <v/>
      </c>
      <c r="AE71" s="3" t="str">
        <f t="shared" si="8"/>
        <v/>
      </c>
      <c r="AF71" s="3" t="str">
        <f>IF($A71="","",IF((AND($A71="ADD",OR(AE71="",AE71="Excellent"))),"1",(_xlfn.XLOOKUP(AE71,condition[lookupValue],condition[lookupKey],""))))</f>
        <v/>
      </c>
      <c r="AG71" s="7" t="str">
        <f t="shared" si="9"/>
        <v/>
      </c>
      <c r="AH71" s="9"/>
    </row>
    <row r="72" spans="2:34">
      <c r="B72" s="4"/>
      <c r="D72" s="3" t="str">
        <f>IF($A72="ADD",IF(NOT(ISBLANK(C72)),_xlfn.XLOOKUP(C72,roadnames[lookupValue],roadnames[lookupKey],"ERROR"),""), "")</f>
        <v/>
      </c>
      <c r="E72" s="5"/>
      <c r="F72" s="5"/>
      <c r="G72" s="6"/>
      <c r="I72" s="3" t="str">
        <f>IF($A72="ADD",IF(NOT(ISBLANK(H72)),_xlfn.XLOOKUP(H72,bollard_material[lookupValue],bollard_material[lookupKey],"ERROR"),""), "")</f>
        <v/>
      </c>
      <c r="K72" s="2" t="str">
        <f t="shared" si="0"/>
        <v/>
      </c>
      <c r="M72" s="7"/>
      <c r="N72" s="4" t="str">
        <f t="shared" ca="1" si="1"/>
        <v/>
      </c>
      <c r="O72" s="4"/>
      <c r="P72" s="3" t="str">
        <f t="shared" si="2"/>
        <v/>
      </c>
      <c r="Q72" s="3" t="str">
        <f>IF($A72="","",IF((AND($A72="ADD",OR(P72="",P72="In Use"))),"5",(_xlfn.XLOOKUP(P72,ud_asset_status[lookupValue],ud_asset_status[lookupKey],""))))</f>
        <v/>
      </c>
      <c r="R72" s="7"/>
      <c r="T72" s="3" t="str">
        <f>IF($A72="ADD",IF(NOT(ISBLANK(S72)),_xlfn.XLOOKUP(S72,ar_replace_reason[lookupValue],ar_replace_reason[lookupKey],"ERROR"),""), "")</f>
        <v/>
      </c>
      <c r="U72" s="3" t="str">
        <f t="shared" si="3"/>
        <v/>
      </c>
      <c r="V72" s="3" t="str">
        <f>IF($A72="","",IF((AND($A72="ADD",OR(U72="",U72="Queenstown-Lakes District Council"))),"70",(_xlfn.XLOOKUP(U72,ud_organisation_owner[lookupValue],ud_organisation_owner[lookupKey],""))))</f>
        <v/>
      </c>
      <c r="W72" s="3" t="str">
        <f t="shared" si="4"/>
        <v/>
      </c>
      <c r="X72" s="3" t="str">
        <f>IF($A72="","",IF((AND($A72="ADD",OR(W72="",W72="Queenstown-Lakes District Council"))),"70",(_xlfn.XLOOKUP(W72,ud_organisation_owner[lookupValue],ud_organisation_owner[lookupKey],""))))</f>
        <v/>
      </c>
      <c r="Y72" s="3" t="str">
        <f t="shared" si="5"/>
        <v/>
      </c>
      <c r="Z72" s="3" t="str">
        <f>IF($A72="","",IF((AND($A72="ADD",OR(Y72="",Y72="Local Authority"))),"17",(_xlfn.XLOOKUP(Y72,ud_sub_organisation[lookupValue],ud_sub_organisation[lookupKey],""))))</f>
        <v/>
      </c>
      <c r="AA72" s="3" t="str">
        <f t="shared" si="6"/>
        <v/>
      </c>
      <c r="AB72" s="3" t="str">
        <f>IF($A72="","",IF((AND($A72="ADD",OR(AA72="",AA72="Vested assets"))),"12",(_xlfn.XLOOKUP(AA72,ud_work_origin[lookupValue],ud_work_origin[lookupKey],""))))</f>
        <v/>
      </c>
      <c r="AC72" s="8"/>
      <c r="AD72" s="2" t="str">
        <f t="shared" si="7"/>
        <v/>
      </c>
      <c r="AE72" s="3" t="str">
        <f t="shared" si="8"/>
        <v/>
      </c>
      <c r="AF72" s="3" t="str">
        <f>IF($A72="","",IF((AND($A72="ADD",OR(AE72="",AE72="Excellent"))),"1",(_xlfn.XLOOKUP(AE72,condition[lookupValue],condition[lookupKey],""))))</f>
        <v/>
      </c>
      <c r="AG72" s="7" t="str">
        <f t="shared" si="9"/>
        <v/>
      </c>
      <c r="AH72" s="9"/>
    </row>
    <row r="73" spans="2:34">
      <c r="B73" s="4"/>
      <c r="D73" s="3" t="str">
        <f>IF($A73="ADD",IF(NOT(ISBLANK(C73)),_xlfn.XLOOKUP(C73,roadnames[lookupValue],roadnames[lookupKey],"ERROR"),""), "")</f>
        <v/>
      </c>
      <c r="E73" s="5"/>
      <c r="F73" s="5"/>
      <c r="G73" s="6"/>
      <c r="I73" s="3" t="str">
        <f>IF($A73="ADD",IF(NOT(ISBLANK(H73)),_xlfn.XLOOKUP(H73,bollard_material[lookupValue],bollard_material[lookupKey],"ERROR"),""), "")</f>
        <v/>
      </c>
      <c r="K73" s="2" t="str">
        <f t="shared" si="0"/>
        <v/>
      </c>
      <c r="M73" s="7"/>
      <c r="N73" s="4" t="str">
        <f t="shared" ca="1" si="1"/>
        <v/>
      </c>
      <c r="O73" s="4"/>
      <c r="P73" s="3" t="str">
        <f t="shared" si="2"/>
        <v/>
      </c>
      <c r="Q73" s="3" t="str">
        <f>IF($A73="","",IF((AND($A73="ADD",OR(P73="",P73="In Use"))),"5",(_xlfn.XLOOKUP(P73,ud_asset_status[lookupValue],ud_asset_status[lookupKey],""))))</f>
        <v/>
      </c>
      <c r="R73" s="7"/>
      <c r="T73" s="3" t="str">
        <f>IF($A73="ADD",IF(NOT(ISBLANK(S73)),_xlfn.XLOOKUP(S73,ar_replace_reason[lookupValue],ar_replace_reason[lookupKey],"ERROR"),""), "")</f>
        <v/>
      </c>
      <c r="U73" s="3" t="str">
        <f t="shared" si="3"/>
        <v/>
      </c>
      <c r="V73" s="3" t="str">
        <f>IF($A73="","",IF((AND($A73="ADD",OR(U73="",U73="Queenstown-Lakes District Council"))),"70",(_xlfn.XLOOKUP(U73,ud_organisation_owner[lookupValue],ud_organisation_owner[lookupKey],""))))</f>
        <v/>
      </c>
      <c r="W73" s="3" t="str">
        <f t="shared" si="4"/>
        <v/>
      </c>
      <c r="X73" s="3" t="str">
        <f>IF($A73="","",IF((AND($A73="ADD",OR(W73="",W73="Queenstown-Lakes District Council"))),"70",(_xlfn.XLOOKUP(W73,ud_organisation_owner[lookupValue],ud_organisation_owner[lookupKey],""))))</f>
        <v/>
      </c>
      <c r="Y73" s="3" t="str">
        <f t="shared" si="5"/>
        <v/>
      </c>
      <c r="Z73" s="3" t="str">
        <f>IF($A73="","",IF((AND($A73="ADD",OR(Y73="",Y73="Local Authority"))),"17",(_xlfn.XLOOKUP(Y73,ud_sub_organisation[lookupValue],ud_sub_organisation[lookupKey],""))))</f>
        <v/>
      </c>
      <c r="AA73" s="3" t="str">
        <f t="shared" si="6"/>
        <v/>
      </c>
      <c r="AB73" s="3" t="str">
        <f>IF($A73="","",IF((AND($A73="ADD",OR(AA73="",AA73="Vested assets"))),"12",(_xlfn.XLOOKUP(AA73,ud_work_origin[lookupValue],ud_work_origin[lookupKey],""))))</f>
        <v/>
      </c>
      <c r="AC73" s="8"/>
      <c r="AD73" s="2" t="str">
        <f t="shared" si="7"/>
        <v/>
      </c>
      <c r="AE73" s="3" t="str">
        <f t="shared" si="8"/>
        <v/>
      </c>
      <c r="AF73" s="3" t="str">
        <f>IF($A73="","",IF((AND($A73="ADD",OR(AE73="",AE73="Excellent"))),"1",(_xlfn.XLOOKUP(AE73,condition[lookupValue],condition[lookupKey],""))))</f>
        <v/>
      </c>
      <c r="AG73" s="7" t="str">
        <f t="shared" si="9"/>
        <v/>
      </c>
      <c r="AH73" s="9"/>
    </row>
    <row r="74" spans="2:34">
      <c r="B74" s="4"/>
      <c r="D74" s="3" t="str">
        <f>IF($A74="ADD",IF(NOT(ISBLANK(C74)),_xlfn.XLOOKUP(C74,roadnames[lookupValue],roadnames[lookupKey],"ERROR"),""), "")</f>
        <v/>
      </c>
      <c r="E74" s="5"/>
      <c r="F74" s="5"/>
      <c r="G74" s="6"/>
      <c r="I74" s="3" t="str">
        <f>IF($A74="ADD",IF(NOT(ISBLANK(H74)),_xlfn.XLOOKUP(H74,bollard_material[lookupValue],bollard_material[lookupKey],"ERROR"),""), "")</f>
        <v/>
      </c>
      <c r="K74" s="2" t="str">
        <f t="shared" si="0"/>
        <v/>
      </c>
      <c r="M74" s="7"/>
      <c r="N74" s="4" t="str">
        <f t="shared" ca="1" si="1"/>
        <v/>
      </c>
      <c r="O74" s="4"/>
      <c r="P74" s="3" t="str">
        <f t="shared" si="2"/>
        <v/>
      </c>
      <c r="Q74" s="3" t="str">
        <f>IF($A74="","",IF((AND($A74="ADD",OR(P74="",P74="In Use"))),"5",(_xlfn.XLOOKUP(P74,ud_asset_status[lookupValue],ud_asset_status[lookupKey],""))))</f>
        <v/>
      </c>
      <c r="R74" s="7"/>
      <c r="T74" s="3" t="str">
        <f>IF($A74="ADD",IF(NOT(ISBLANK(S74)),_xlfn.XLOOKUP(S74,ar_replace_reason[lookupValue],ar_replace_reason[lookupKey],"ERROR"),""), "")</f>
        <v/>
      </c>
      <c r="U74" s="3" t="str">
        <f t="shared" si="3"/>
        <v/>
      </c>
      <c r="V74" s="3" t="str">
        <f>IF($A74="","",IF((AND($A74="ADD",OR(U74="",U74="Queenstown-Lakes District Council"))),"70",(_xlfn.XLOOKUP(U74,ud_organisation_owner[lookupValue],ud_organisation_owner[lookupKey],""))))</f>
        <v/>
      </c>
      <c r="W74" s="3" t="str">
        <f t="shared" si="4"/>
        <v/>
      </c>
      <c r="X74" s="3" t="str">
        <f>IF($A74="","",IF((AND($A74="ADD",OR(W74="",W74="Queenstown-Lakes District Council"))),"70",(_xlfn.XLOOKUP(W74,ud_organisation_owner[lookupValue],ud_organisation_owner[lookupKey],""))))</f>
        <v/>
      </c>
      <c r="Y74" s="3" t="str">
        <f t="shared" si="5"/>
        <v/>
      </c>
      <c r="Z74" s="3" t="str">
        <f>IF($A74="","",IF((AND($A74="ADD",OR(Y74="",Y74="Local Authority"))),"17",(_xlfn.XLOOKUP(Y74,ud_sub_organisation[lookupValue],ud_sub_organisation[lookupKey],""))))</f>
        <v/>
      </c>
      <c r="AA74" s="3" t="str">
        <f t="shared" si="6"/>
        <v/>
      </c>
      <c r="AB74" s="3" t="str">
        <f>IF($A74="","",IF((AND($A74="ADD",OR(AA74="",AA74="Vested assets"))),"12",(_xlfn.XLOOKUP(AA74,ud_work_origin[lookupValue],ud_work_origin[lookupKey],""))))</f>
        <v/>
      </c>
      <c r="AC74" s="8"/>
      <c r="AD74" s="2" t="str">
        <f t="shared" si="7"/>
        <v/>
      </c>
      <c r="AE74" s="3" t="str">
        <f t="shared" si="8"/>
        <v/>
      </c>
      <c r="AF74" s="3" t="str">
        <f>IF($A74="","",IF((AND($A74="ADD",OR(AE74="",AE74="Excellent"))),"1",(_xlfn.XLOOKUP(AE74,condition[lookupValue],condition[lookupKey],""))))</f>
        <v/>
      </c>
      <c r="AG74" s="7" t="str">
        <f t="shared" si="9"/>
        <v/>
      </c>
      <c r="AH74" s="9"/>
    </row>
    <row r="75" spans="2:34">
      <c r="B75" s="4"/>
      <c r="D75" s="3" t="str">
        <f>IF($A75="ADD",IF(NOT(ISBLANK(C75)),_xlfn.XLOOKUP(C75,roadnames[lookupValue],roadnames[lookupKey],"ERROR"),""), "")</f>
        <v/>
      </c>
      <c r="E75" s="5"/>
      <c r="F75" s="5"/>
      <c r="G75" s="6"/>
      <c r="I75" s="3" t="str">
        <f>IF($A75="ADD",IF(NOT(ISBLANK(H75)),_xlfn.XLOOKUP(H75,bollard_material[lookupValue],bollard_material[lookupKey],"ERROR"),""), "")</f>
        <v/>
      </c>
      <c r="K75" s="2" t="str">
        <f t="shared" ref="K75:K100" si="10">IF(ISBLANK(J75),"",IF(J75=FALSE,FALSE,""))</f>
        <v/>
      </c>
      <c r="M75" s="7"/>
      <c r="N75" s="4" t="str">
        <f t="shared" ref="N75:N100" ca="1" si="11">IF(M75&lt;&gt;"", DATEDIF(M75, TODAY(),"Y"),"")</f>
        <v/>
      </c>
      <c r="O75" s="4"/>
      <c r="P75" s="3" t="str">
        <f t="shared" ref="P75:P100" si="12">IF($A75="ADD","In Use","")</f>
        <v/>
      </c>
      <c r="Q75" s="3" t="str">
        <f>IF($A75="","",IF((AND($A75="ADD",OR(P75="",P75="In Use"))),"5",(_xlfn.XLOOKUP(P75,ud_asset_status[lookupValue],ud_asset_status[lookupKey],""))))</f>
        <v/>
      </c>
      <c r="R75" s="7"/>
      <c r="T75" s="3" t="str">
        <f>IF($A75="ADD",IF(NOT(ISBLANK(S75)),_xlfn.XLOOKUP(S75,ar_replace_reason[lookupValue],ar_replace_reason[lookupKey],"ERROR"),""), "")</f>
        <v/>
      </c>
      <c r="U75" s="3" t="str">
        <f t="shared" ref="U75:U100" si="13">IF($A75="ADD","Queenstown-Lakes District Council","")</f>
        <v/>
      </c>
      <c r="V75" s="3" t="str">
        <f>IF($A75="","",IF((AND($A75="ADD",OR(U75="",U75="Queenstown-Lakes District Council"))),"70",(_xlfn.XLOOKUP(U75,ud_organisation_owner[lookupValue],ud_organisation_owner[lookupKey],""))))</f>
        <v/>
      </c>
      <c r="W75" s="3" t="str">
        <f t="shared" ref="W75:W100" si="14">IF($A75="ADD","Queenstown-Lakes District Council","")</f>
        <v/>
      </c>
      <c r="X75" s="3" t="str">
        <f>IF($A75="","",IF((AND($A75="ADD",OR(W75="",W75="Queenstown-Lakes District Council"))),"70",(_xlfn.XLOOKUP(W75,ud_organisation_owner[lookupValue],ud_organisation_owner[lookupKey],""))))</f>
        <v/>
      </c>
      <c r="Y75" s="3" t="str">
        <f t="shared" ref="Y75:Y100" si="15">IF($A75="ADD","Local Authority","")</f>
        <v/>
      </c>
      <c r="Z75" s="3" t="str">
        <f>IF($A75="","",IF((AND($A75="ADD",OR(Y75="",Y75="Local Authority"))),"17",(_xlfn.XLOOKUP(Y75,ud_sub_organisation[lookupValue],ud_sub_organisation[lookupKey],""))))</f>
        <v/>
      </c>
      <c r="AA75" s="3" t="str">
        <f t="shared" ref="AA75:AA100" si="16">IF($A75="ADD","Vested assets","")</f>
        <v/>
      </c>
      <c r="AB75" s="3" t="str">
        <f>IF($A75="","",IF((AND($A75="ADD",OR(AA75="",AA75="Vested assets"))),"12",(_xlfn.XLOOKUP(AA75,ud_work_origin[lookupValue],ud_work_origin[lookupKey],""))))</f>
        <v/>
      </c>
      <c r="AC75" s="8"/>
      <c r="AD75" s="2" t="str">
        <f t="shared" ref="AD75:AD100" si="17">IF($A75="ADD","TRUE","")</f>
        <v/>
      </c>
      <c r="AE75" s="3" t="str">
        <f t="shared" ref="AE75:AE100" si="18">IF($A75="ADD","Excellent","")</f>
        <v/>
      </c>
      <c r="AF75" s="3" t="str">
        <f>IF($A75="","",IF((AND($A75="ADD",OR(AE75="",AE75="Excellent"))),"1",(_xlfn.XLOOKUP(AE75,condition[lookupValue],condition[lookupKey],""))))</f>
        <v/>
      </c>
      <c r="AG75" s="7" t="str">
        <f t="shared" ref="AG75:AG100" si="19">IF(M75&lt;&gt;"",M75,"")</f>
        <v/>
      </c>
      <c r="AH75" s="9"/>
    </row>
    <row r="76" spans="2:34">
      <c r="B76" s="4"/>
      <c r="D76" s="3" t="str">
        <f>IF($A76="ADD",IF(NOT(ISBLANK(C76)),_xlfn.XLOOKUP(C76,roadnames[lookupValue],roadnames[lookupKey],"ERROR"),""), "")</f>
        <v/>
      </c>
      <c r="E76" s="5"/>
      <c r="F76" s="5"/>
      <c r="G76" s="6"/>
      <c r="I76" s="3" t="str">
        <f>IF($A76="ADD",IF(NOT(ISBLANK(H76)),_xlfn.XLOOKUP(H76,bollard_material[lookupValue],bollard_material[lookupKey],"ERROR"),""), "")</f>
        <v/>
      </c>
      <c r="K76" s="2" t="str">
        <f t="shared" si="10"/>
        <v/>
      </c>
      <c r="M76" s="7"/>
      <c r="N76" s="4" t="str">
        <f t="shared" ca="1" si="11"/>
        <v/>
      </c>
      <c r="O76" s="4"/>
      <c r="P76" s="3" t="str">
        <f t="shared" si="12"/>
        <v/>
      </c>
      <c r="Q76" s="3" t="str">
        <f>IF($A76="","",IF((AND($A76="ADD",OR(P76="",P76="In Use"))),"5",(_xlfn.XLOOKUP(P76,ud_asset_status[lookupValue],ud_asset_status[lookupKey],""))))</f>
        <v/>
      </c>
      <c r="R76" s="7"/>
      <c r="T76" s="3" t="str">
        <f>IF($A76="ADD",IF(NOT(ISBLANK(S76)),_xlfn.XLOOKUP(S76,ar_replace_reason[lookupValue],ar_replace_reason[lookupKey],"ERROR"),""), "")</f>
        <v/>
      </c>
      <c r="U76" s="3" t="str">
        <f t="shared" si="13"/>
        <v/>
      </c>
      <c r="V76" s="3" t="str">
        <f>IF($A76="","",IF((AND($A76="ADD",OR(U76="",U76="Queenstown-Lakes District Council"))),"70",(_xlfn.XLOOKUP(U76,ud_organisation_owner[lookupValue],ud_organisation_owner[lookupKey],""))))</f>
        <v/>
      </c>
      <c r="W76" s="3" t="str">
        <f t="shared" si="14"/>
        <v/>
      </c>
      <c r="X76" s="3" t="str">
        <f>IF($A76="","",IF((AND($A76="ADD",OR(W76="",W76="Queenstown-Lakes District Council"))),"70",(_xlfn.XLOOKUP(W76,ud_organisation_owner[lookupValue],ud_organisation_owner[lookupKey],""))))</f>
        <v/>
      </c>
      <c r="Y76" s="3" t="str">
        <f t="shared" si="15"/>
        <v/>
      </c>
      <c r="Z76" s="3" t="str">
        <f>IF($A76="","",IF((AND($A76="ADD",OR(Y76="",Y76="Local Authority"))),"17",(_xlfn.XLOOKUP(Y76,ud_sub_organisation[lookupValue],ud_sub_organisation[lookupKey],""))))</f>
        <v/>
      </c>
      <c r="AA76" s="3" t="str">
        <f t="shared" si="16"/>
        <v/>
      </c>
      <c r="AB76" s="3" t="str">
        <f>IF($A76="","",IF((AND($A76="ADD",OR(AA76="",AA76="Vested assets"))),"12",(_xlfn.XLOOKUP(AA76,ud_work_origin[lookupValue],ud_work_origin[lookupKey],""))))</f>
        <v/>
      </c>
      <c r="AC76" s="8"/>
      <c r="AD76" s="2" t="str">
        <f t="shared" si="17"/>
        <v/>
      </c>
      <c r="AE76" s="3" t="str">
        <f t="shared" si="18"/>
        <v/>
      </c>
      <c r="AF76" s="3" t="str">
        <f>IF($A76="","",IF((AND($A76="ADD",OR(AE76="",AE76="Excellent"))),"1",(_xlfn.XLOOKUP(AE76,condition[lookupValue],condition[lookupKey],""))))</f>
        <v/>
      </c>
      <c r="AG76" s="7" t="str">
        <f t="shared" si="19"/>
        <v/>
      </c>
      <c r="AH76" s="9"/>
    </row>
    <row r="77" spans="2:34">
      <c r="B77" s="4"/>
      <c r="D77" s="3" t="str">
        <f>IF($A77="ADD",IF(NOT(ISBLANK(C77)),_xlfn.XLOOKUP(C77,roadnames[lookupValue],roadnames[lookupKey],"ERROR"),""), "")</f>
        <v/>
      </c>
      <c r="E77" s="5"/>
      <c r="F77" s="5"/>
      <c r="G77" s="6"/>
      <c r="I77" s="3" t="str">
        <f>IF($A77="ADD",IF(NOT(ISBLANK(H77)),_xlfn.XLOOKUP(H77,bollard_material[lookupValue],bollard_material[lookupKey],"ERROR"),""), "")</f>
        <v/>
      </c>
      <c r="K77" s="2" t="str">
        <f t="shared" si="10"/>
        <v/>
      </c>
      <c r="M77" s="7"/>
      <c r="N77" s="4" t="str">
        <f t="shared" ca="1" si="11"/>
        <v/>
      </c>
      <c r="O77" s="4"/>
      <c r="P77" s="3" t="str">
        <f t="shared" si="12"/>
        <v/>
      </c>
      <c r="Q77" s="3" t="str">
        <f>IF($A77="","",IF((AND($A77="ADD",OR(P77="",P77="In Use"))),"5",(_xlfn.XLOOKUP(P77,ud_asset_status[lookupValue],ud_asset_status[lookupKey],""))))</f>
        <v/>
      </c>
      <c r="R77" s="7"/>
      <c r="T77" s="3" t="str">
        <f>IF($A77="ADD",IF(NOT(ISBLANK(S77)),_xlfn.XLOOKUP(S77,ar_replace_reason[lookupValue],ar_replace_reason[lookupKey],"ERROR"),""), "")</f>
        <v/>
      </c>
      <c r="U77" s="3" t="str">
        <f t="shared" si="13"/>
        <v/>
      </c>
      <c r="V77" s="3" t="str">
        <f>IF($A77="","",IF((AND($A77="ADD",OR(U77="",U77="Queenstown-Lakes District Council"))),"70",(_xlfn.XLOOKUP(U77,ud_organisation_owner[lookupValue],ud_organisation_owner[lookupKey],""))))</f>
        <v/>
      </c>
      <c r="W77" s="3" t="str">
        <f t="shared" si="14"/>
        <v/>
      </c>
      <c r="X77" s="3" t="str">
        <f>IF($A77="","",IF((AND($A77="ADD",OR(W77="",W77="Queenstown-Lakes District Council"))),"70",(_xlfn.XLOOKUP(W77,ud_organisation_owner[lookupValue],ud_organisation_owner[lookupKey],""))))</f>
        <v/>
      </c>
      <c r="Y77" s="3" t="str">
        <f t="shared" si="15"/>
        <v/>
      </c>
      <c r="Z77" s="3" t="str">
        <f>IF($A77="","",IF((AND($A77="ADD",OR(Y77="",Y77="Local Authority"))),"17",(_xlfn.XLOOKUP(Y77,ud_sub_organisation[lookupValue],ud_sub_organisation[lookupKey],""))))</f>
        <v/>
      </c>
      <c r="AA77" s="3" t="str">
        <f t="shared" si="16"/>
        <v/>
      </c>
      <c r="AB77" s="3" t="str">
        <f>IF($A77="","",IF((AND($A77="ADD",OR(AA77="",AA77="Vested assets"))),"12",(_xlfn.XLOOKUP(AA77,ud_work_origin[lookupValue],ud_work_origin[lookupKey],""))))</f>
        <v/>
      </c>
      <c r="AC77" s="8"/>
      <c r="AD77" s="2" t="str">
        <f t="shared" si="17"/>
        <v/>
      </c>
      <c r="AE77" s="3" t="str">
        <f t="shared" si="18"/>
        <v/>
      </c>
      <c r="AF77" s="3" t="str">
        <f>IF($A77="","",IF((AND($A77="ADD",OR(AE77="",AE77="Excellent"))),"1",(_xlfn.XLOOKUP(AE77,condition[lookupValue],condition[lookupKey],""))))</f>
        <v/>
      </c>
      <c r="AG77" s="7" t="str">
        <f t="shared" si="19"/>
        <v/>
      </c>
      <c r="AH77" s="9"/>
    </row>
    <row r="78" spans="2:34">
      <c r="B78" s="4"/>
      <c r="D78" s="3" t="str">
        <f>IF($A78="ADD",IF(NOT(ISBLANK(C78)),_xlfn.XLOOKUP(C78,roadnames[lookupValue],roadnames[lookupKey],"ERROR"),""), "")</f>
        <v/>
      </c>
      <c r="E78" s="5"/>
      <c r="F78" s="5"/>
      <c r="G78" s="6"/>
      <c r="I78" s="3" t="str">
        <f>IF($A78="ADD",IF(NOT(ISBLANK(H78)),_xlfn.XLOOKUP(H78,bollard_material[lookupValue],bollard_material[lookupKey],"ERROR"),""), "")</f>
        <v/>
      </c>
      <c r="K78" s="2" t="str">
        <f t="shared" si="10"/>
        <v/>
      </c>
      <c r="M78" s="7"/>
      <c r="N78" s="4" t="str">
        <f t="shared" ca="1" si="11"/>
        <v/>
      </c>
      <c r="O78" s="4"/>
      <c r="P78" s="3" t="str">
        <f t="shared" si="12"/>
        <v/>
      </c>
      <c r="Q78" s="3" t="str">
        <f>IF($A78="","",IF((AND($A78="ADD",OR(P78="",P78="In Use"))),"5",(_xlfn.XLOOKUP(P78,ud_asset_status[lookupValue],ud_asset_status[lookupKey],""))))</f>
        <v/>
      </c>
      <c r="R78" s="7"/>
      <c r="T78" s="3" t="str">
        <f>IF($A78="ADD",IF(NOT(ISBLANK(S78)),_xlfn.XLOOKUP(S78,ar_replace_reason[lookupValue],ar_replace_reason[lookupKey],"ERROR"),""), "")</f>
        <v/>
      </c>
      <c r="U78" s="3" t="str">
        <f t="shared" si="13"/>
        <v/>
      </c>
      <c r="V78" s="3" t="str">
        <f>IF($A78="","",IF((AND($A78="ADD",OR(U78="",U78="Queenstown-Lakes District Council"))),"70",(_xlfn.XLOOKUP(U78,ud_organisation_owner[lookupValue],ud_organisation_owner[lookupKey],""))))</f>
        <v/>
      </c>
      <c r="W78" s="3" t="str">
        <f t="shared" si="14"/>
        <v/>
      </c>
      <c r="X78" s="3" t="str">
        <f>IF($A78="","",IF((AND($A78="ADD",OR(W78="",W78="Queenstown-Lakes District Council"))),"70",(_xlfn.XLOOKUP(W78,ud_organisation_owner[lookupValue],ud_organisation_owner[lookupKey],""))))</f>
        <v/>
      </c>
      <c r="Y78" s="3" t="str">
        <f t="shared" si="15"/>
        <v/>
      </c>
      <c r="Z78" s="3" t="str">
        <f>IF($A78="","",IF((AND($A78="ADD",OR(Y78="",Y78="Local Authority"))),"17",(_xlfn.XLOOKUP(Y78,ud_sub_organisation[lookupValue],ud_sub_organisation[lookupKey],""))))</f>
        <v/>
      </c>
      <c r="AA78" s="3" t="str">
        <f t="shared" si="16"/>
        <v/>
      </c>
      <c r="AB78" s="3" t="str">
        <f>IF($A78="","",IF((AND($A78="ADD",OR(AA78="",AA78="Vested assets"))),"12",(_xlfn.XLOOKUP(AA78,ud_work_origin[lookupValue],ud_work_origin[lookupKey],""))))</f>
        <v/>
      </c>
      <c r="AC78" s="8"/>
      <c r="AD78" s="2" t="str">
        <f t="shared" si="17"/>
        <v/>
      </c>
      <c r="AE78" s="3" t="str">
        <f t="shared" si="18"/>
        <v/>
      </c>
      <c r="AF78" s="3" t="str">
        <f>IF($A78="","",IF((AND($A78="ADD",OR(AE78="",AE78="Excellent"))),"1",(_xlfn.XLOOKUP(AE78,condition[lookupValue],condition[lookupKey],""))))</f>
        <v/>
      </c>
      <c r="AG78" s="7" t="str">
        <f t="shared" si="19"/>
        <v/>
      </c>
      <c r="AH78" s="9"/>
    </row>
    <row r="79" spans="2:34">
      <c r="B79" s="4"/>
      <c r="D79" s="3" t="str">
        <f>IF($A79="ADD",IF(NOT(ISBLANK(C79)),_xlfn.XLOOKUP(C79,roadnames[lookupValue],roadnames[lookupKey],"ERROR"),""), "")</f>
        <v/>
      </c>
      <c r="E79" s="5"/>
      <c r="F79" s="5"/>
      <c r="G79" s="6"/>
      <c r="I79" s="3" t="str">
        <f>IF($A79="ADD",IF(NOT(ISBLANK(H79)),_xlfn.XLOOKUP(H79,bollard_material[lookupValue],bollard_material[lookupKey],"ERROR"),""), "")</f>
        <v/>
      </c>
      <c r="K79" s="2" t="str">
        <f t="shared" si="10"/>
        <v/>
      </c>
      <c r="M79" s="7"/>
      <c r="N79" s="4" t="str">
        <f t="shared" ca="1" si="11"/>
        <v/>
      </c>
      <c r="O79" s="4"/>
      <c r="P79" s="3" t="str">
        <f t="shared" si="12"/>
        <v/>
      </c>
      <c r="Q79" s="3" t="str">
        <f>IF($A79="","",IF((AND($A79="ADD",OR(P79="",P79="In Use"))),"5",(_xlfn.XLOOKUP(P79,ud_asset_status[lookupValue],ud_asset_status[lookupKey],""))))</f>
        <v/>
      </c>
      <c r="R79" s="7"/>
      <c r="T79" s="3" t="str">
        <f>IF($A79="ADD",IF(NOT(ISBLANK(S79)),_xlfn.XLOOKUP(S79,ar_replace_reason[lookupValue],ar_replace_reason[lookupKey],"ERROR"),""), "")</f>
        <v/>
      </c>
      <c r="U79" s="3" t="str">
        <f t="shared" si="13"/>
        <v/>
      </c>
      <c r="V79" s="3" t="str">
        <f>IF($A79="","",IF((AND($A79="ADD",OR(U79="",U79="Queenstown-Lakes District Council"))),"70",(_xlfn.XLOOKUP(U79,ud_organisation_owner[lookupValue],ud_organisation_owner[lookupKey],""))))</f>
        <v/>
      </c>
      <c r="W79" s="3" t="str">
        <f t="shared" si="14"/>
        <v/>
      </c>
      <c r="X79" s="3" t="str">
        <f>IF($A79="","",IF((AND($A79="ADD",OR(W79="",W79="Queenstown-Lakes District Council"))),"70",(_xlfn.XLOOKUP(W79,ud_organisation_owner[lookupValue],ud_organisation_owner[lookupKey],""))))</f>
        <v/>
      </c>
      <c r="Y79" s="3" t="str">
        <f t="shared" si="15"/>
        <v/>
      </c>
      <c r="Z79" s="3" t="str">
        <f>IF($A79="","",IF((AND($A79="ADD",OR(Y79="",Y79="Local Authority"))),"17",(_xlfn.XLOOKUP(Y79,ud_sub_organisation[lookupValue],ud_sub_organisation[lookupKey],""))))</f>
        <v/>
      </c>
      <c r="AA79" s="3" t="str">
        <f t="shared" si="16"/>
        <v/>
      </c>
      <c r="AB79" s="3" t="str">
        <f>IF($A79="","",IF((AND($A79="ADD",OR(AA79="",AA79="Vested assets"))),"12",(_xlfn.XLOOKUP(AA79,ud_work_origin[lookupValue],ud_work_origin[lookupKey],""))))</f>
        <v/>
      </c>
      <c r="AC79" s="8"/>
      <c r="AD79" s="2" t="str">
        <f t="shared" si="17"/>
        <v/>
      </c>
      <c r="AE79" s="3" t="str">
        <f t="shared" si="18"/>
        <v/>
      </c>
      <c r="AF79" s="3" t="str">
        <f>IF($A79="","",IF((AND($A79="ADD",OR(AE79="",AE79="Excellent"))),"1",(_xlfn.XLOOKUP(AE79,condition[lookupValue],condition[lookupKey],""))))</f>
        <v/>
      </c>
      <c r="AG79" s="7" t="str">
        <f t="shared" si="19"/>
        <v/>
      </c>
      <c r="AH79" s="9"/>
    </row>
    <row r="80" spans="2:34">
      <c r="B80" s="4"/>
      <c r="D80" s="3" t="str">
        <f>IF($A80="ADD",IF(NOT(ISBLANK(C80)),_xlfn.XLOOKUP(C80,roadnames[lookupValue],roadnames[lookupKey],"ERROR"),""), "")</f>
        <v/>
      </c>
      <c r="E80" s="5"/>
      <c r="F80" s="5"/>
      <c r="G80" s="6"/>
      <c r="I80" s="3" t="str">
        <f>IF($A80="ADD",IF(NOT(ISBLANK(H80)),_xlfn.XLOOKUP(H80,bollard_material[lookupValue],bollard_material[lookupKey],"ERROR"),""), "")</f>
        <v/>
      </c>
      <c r="K80" s="2" t="str">
        <f t="shared" si="10"/>
        <v/>
      </c>
      <c r="M80" s="7"/>
      <c r="N80" s="4" t="str">
        <f t="shared" ca="1" si="11"/>
        <v/>
      </c>
      <c r="O80" s="4"/>
      <c r="P80" s="3" t="str">
        <f t="shared" si="12"/>
        <v/>
      </c>
      <c r="Q80" s="3" t="str">
        <f>IF($A80="","",IF((AND($A80="ADD",OR(P80="",P80="In Use"))),"5",(_xlfn.XLOOKUP(P80,ud_asset_status[lookupValue],ud_asset_status[lookupKey],""))))</f>
        <v/>
      </c>
      <c r="R80" s="7"/>
      <c r="T80" s="3" t="str">
        <f>IF($A80="ADD",IF(NOT(ISBLANK(S80)),_xlfn.XLOOKUP(S80,ar_replace_reason[lookupValue],ar_replace_reason[lookupKey],"ERROR"),""), "")</f>
        <v/>
      </c>
      <c r="U80" s="3" t="str">
        <f t="shared" si="13"/>
        <v/>
      </c>
      <c r="V80" s="3" t="str">
        <f>IF($A80="","",IF((AND($A80="ADD",OR(U80="",U80="Queenstown-Lakes District Council"))),"70",(_xlfn.XLOOKUP(U80,ud_organisation_owner[lookupValue],ud_organisation_owner[lookupKey],""))))</f>
        <v/>
      </c>
      <c r="W80" s="3" t="str">
        <f t="shared" si="14"/>
        <v/>
      </c>
      <c r="X80" s="3" t="str">
        <f>IF($A80="","",IF((AND($A80="ADD",OR(W80="",W80="Queenstown-Lakes District Council"))),"70",(_xlfn.XLOOKUP(W80,ud_organisation_owner[lookupValue],ud_organisation_owner[lookupKey],""))))</f>
        <v/>
      </c>
      <c r="Y80" s="3" t="str">
        <f t="shared" si="15"/>
        <v/>
      </c>
      <c r="Z80" s="3" t="str">
        <f>IF($A80="","",IF((AND($A80="ADD",OR(Y80="",Y80="Local Authority"))),"17",(_xlfn.XLOOKUP(Y80,ud_sub_organisation[lookupValue],ud_sub_organisation[lookupKey],""))))</f>
        <v/>
      </c>
      <c r="AA80" s="3" t="str">
        <f t="shared" si="16"/>
        <v/>
      </c>
      <c r="AB80" s="3" t="str">
        <f>IF($A80="","",IF((AND($A80="ADD",OR(AA80="",AA80="Vested assets"))),"12",(_xlfn.XLOOKUP(AA80,ud_work_origin[lookupValue],ud_work_origin[lookupKey],""))))</f>
        <v/>
      </c>
      <c r="AC80" s="8"/>
      <c r="AD80" s="2" t="str">
        <f t="shared" si="17"/>
        <v/>
      </c>
      <c r="AE80" s="3" t="str">
        <f t="shared" si="18"/>
        <v/>
      </c>
      <c r="AF80" s="3" t="str">
        <f>IF($A80="","",IF((AND($A80="ADD",OR(AE80="",AE80="Excellent"))),"1",(_xlfn.XLOOKUP(AE80,condition[lookupValue],condition[lookupKey],""))))</f>
        <v/>
      </c>
      <c r="AG80" s="7" t="str">
        <f t="shared" si="19"/>
        <v/>
      </c>
      <c r="AH80" s="9"/>
    </row>
    <row r="81" spans="2:34">
      <c r="B81" s="4"/>
      <c r="D81" s="3" t="str">
        <f>IF($A81="ADD",IF(NOT(ISBLANK(C81)),_xlfn.XLOOKUP(C81,roadnames[lookupValue],roadnames[lookupKey],"ERROR"),""), "")</f>
        <v/>
      </c>
      <c r="E81" s="5"/>
      <c r="F81" s="5"/>
      <c r="G81" s="6"/>
      <c r="I81" s="3" t="str">
        <f>IF($A81="ADD",IF(NOT(ISBLANK(H81)),_xlfn.XLOOKUP(H81,bollard_material[lookupValue],bollard_material[lookupKey],"ERROR"),""), "")</f>
        <v/>
      </c>
      <c r="K81" s="2" t="str">
        <f t="shared" si="10"/>
        <v/>
      </c>
      <c r="M81" s="7"/>
      <c r="N81" s="4" t="str">
        <f t="shared" ca="1" si="11"/>
        <v/>
      </c>
      <c r="O81" s="4"/>
      <c r="P81" s="3" t="str">
        <f t="shared" si="12"/>
        <v/>
      </c>
      <c r="Q81" s="3" t="str">
        <f>IF($A81="","",IF((AND($A81="ADD",OR(P81="",P81="In Use"))),"5",(_xlfn.XLOOKUP(P81,ud_asset_status[lookupValue],ud_asset_status[lookupKey],""))))</f>
        <v/>
      </c>
      <c r="R81" s="7"/>
      <c r="T81" s="3" t="str">
        <f>IF($A81="ADD",IF(NOT(ISBLANK(S81)),_xlfn.XLOOKUP(S81,ar_replace_reason[lookupValue],ar_replace_reason[lookupKey],"ERROR"),""), "")</f>
        <v/>
      </c>
      <c r="U81" s="3" t="str">
        <f t="shared" si="13"/>
        <v/>
      </c>
      <c r="V81" s="3" t="str">
        <f>IF($A81="","",IF((AND($A81="ADD",OR(U81="",U81="Queenstown-Lakes District Council"))),"70",(_xlfn.XLOOKUP(U81,ud_organisation_owner[lookupValue],ud_organisation_owner[lookupKey],""))))</f>
        <v/>
      </c>
      <c r="W81" s="3" t="str">
        <f t="shared" si="14"/>
        <v/>
      </c>
      <c r="X81" s="3" t="str">
        <f>IF($A81="","",IF((AND($A81="ADD",OR(W81="",W81="Queenstown-Lakes District Council"))),"70",(_xlfn.XLOOKUP(W81,ud_organisation_owner[lookupValue],ud_organisation_owner[lookupKey],""))))</f>
        <v/>
      </c>
      <c r="Y81" s="3" t="str">
        <f t="shared" si="15"/>
        <v/>
      </c>
      <c r="Z81" s="3" t="str">
        <f>IF($A81="","",IF((AND($A81="ADD",OR(Y81="",Y81="Local Authority"))),"17",(_xlfn.XLOOKUP(Y81,ud_sub_organisation[lookupValue],ud_sub_organisation[lookupKey],""))))</f>
        <v/>
      </c>
      <c r="AA81" s="3" t="str">
        <f t="shared" si="16"/>
        <v/>
      </c>
      <c r="AB81" s="3" t="str">
        <f>IF($A81="","",IF((AND($A81="ADD",OR(AA81="",AA81="Vested assets"))),"12",(_xlfn.XLOOKUP(AA81,ud_work_origin[lookupValue],ud_work_origin[lookupKey],""))))</f>
        <v/>
      </c>
      <c r="AC81" s="8"/>
      <c r="AD81" s="2" t="str">
        <f t="shared" si="17"/>
        <v/>
      </c>
      <c r="AE81" s="3" t="str">
        <f t="shared" si="18"/>
        <v/>
      </c>
      <c r="AF81" s="3" t="str">
        <f>IF($A81="","",IF((AND($A81="ADD",OR(AE81="",AE81="Excellent"))),"1",(_xlfn.XLOOKUP(AE81,condition[lookupValue],condition[lookupKey],""))))</f>
        <v/>
      </c>
      <c r="AG81" s="7" t="str">
        <f t="shared" si="19"/>
        <v/>
      </c>
      <c r="AH81" s="9"/>
    </row>
    <row r="82" spans="2:34">
      <c r="B82" s="4"/>
      <c r="D82" s="3" t="str">
        <f>IF($A82="ADD",IF(NOT(ISBLANK(C82)),_xlfn.XLOOKUP(C82,roadnames[lookupValue],roadnames[lookupKey],"ERROR"),""), "")</f>
        <v/>
      </c>
      <c r="E82" s="5"/>
      <c r="F82" s="5"/>
      <c r="G82" s="6"/>
      <c r="I82" s="3" t="str">
        <f>IF($A82="ADD",IF(NOT(ISBLANK(H82)),_xlfn.XLOOKUP(H82,bollard_material[lookupValue],bollard_material[lookupKey],"ERROR"),""), "")</f>
        <v/>
      </c>
      <c r="K82" s="2" t="str">
        <f t="shared" si="10"/>
        <v/>
      </c>
      <c r="M82" s="7"/>
      <c r="N82" s="4" t="str">
        <f t="shared" ca="1" si="11"/>
        <v/>
      </c>
      <c r="O82" s="4"/>
      <c r="P82" s="3" t="str">
        <f t="shared" si="12"/>
        <v/>
      </c>
      <c r="Q82" s="3" t="str">
        <f>IF($A82="","",IF((AND($A82="ADD",OR(P82="",P82="In Use"))),"5",(_xlfn.XLOOKUP(P82,ud_asset_status[lookupValue],ud_asset_status[lookupKey],""))))</f>
        <v/>
      </c>
      <c r="R82" s="7"/>
      <c r="T82" s="3" t="str">
        <f>IF($A82="ADD",IF(NOT(ISBLANK(S82)),_xlfn.XLOOKUP(S82,ar_replace_reason[lookupValue],ar_replace_reason[lookupKey],"ERROR"),""), "")</f>
        <v/>
      </c>
      <c r="U82" s="3" t="str">
        <f t="shared" si="13"/>
        <v/>
      </c>
      <c r="V82" s="3" t="str">
        <f>IF($A82="","",IF((AND($A82="ADD",OR(U82="",U82="Queenstown-Lakes District Council"))),"70",(_xlfn.XLOOKUP(U82,ud_organisation_owner[lookupValue],ud_organisation_owner[lookupKey],""))))</f>
        <v/>
      </c>
      <c r="W82" s="3" t="str">
        <f t="shared" si="14"/>
        <v/>
      </c>
      <c r="X82" s="3" t="str">
        <f>IF($A82="","",IF((AND($A82="ADD",OR(W82="",W82="Queenstown-Lakes District Council"))),"70",(_xlfn.XLOOKUP(W82,ud_organisation_owner[lookupValue],ud_organisation_owner[lookupKey],""))))</f>
        <v/>
      </c>
      <c r="Y82" s="3" t="str">
        <f t="shared" si="15"/>
        <v/>
      </c>
      <c r="Z82" s="3" t="str">
        <f>IF($A82="","",IF((AND($A82="ADD",OR(Y82="",Y82="Local Authority"))),"17",(_xlfn.XLOOKUP(Y82,ud_sub_organisation[lookupValue],ud_sub_organisation[lookupKey],""))))</f>
        <v/>
      </c>
      <c r="AA82" s="3" t="str">
        <f t="shared" si="16"/>
        <v/>
      </c>
      <c r="AB82" s="3" t="str">
        <f>IF($A82="","",IF((AND($A82="ADD",OR(AA82="",AA82="Vested assets"))),"12",(_xlfn.XLOOKUP(AA82,ud_work_origin[lookupValue],ud_work_origin[lookupKey],""))))</f>
        <v/>
      </c>
      <c r="AC82" s="8"/>
      <c r="AD82" s="2" t="str">
        <f t="shared" si="17"/>
        <v/>
      </c>
      <c r="AE82" s="3" t="str">
        <f t="shared" si="18"/>
        <v/>
      </c>
      <c r="AF82" s="3" t="str">
        <f>IF($A82="","",IF((AND($A82="ADD",OR(AE82="",AE82="Excellent"))),"1",(_xlfn.XLOOKUP(AE82,condition[lookupValue],condition[lookupKey],""))))</f>
        <v/>
      </c>
      <c r="AG82" s="7" t="str">
        <f t="shared" si="19"/>
        <v/>
      </c>
      <c r="AH82" s="9"/>
    </row>
    <row r="83" spans="2:34">
      <c r="B83" s="4"/>
      <c r="D83" s="3" t="str">
        <f>IF($A83="ADD",IF(NOT(ISBLANK(C83)),_xlfn.XLOOKUP(C83,roadnames[lookupValue],roadnames[lookupKey],"ERROR"),""), "")</f>
        <v/>
      </c>
      <c r="E83" s="5"/>
      <c r="F83" s="5"/>
      <c r="G83" s="6"/>
      <c r="I83" s="3" t="str">
        <f>IF($A83="ADD",IF(NOT(ISBLANK(H83)),_xlfn.XLOOKUP(H83,bollard_material[lookupValue],bollard_material[lookupKey],"ERROR"),""), "")</f>
        <v/>
      </c>
      <c r="K83" s="2" t="str">
        <f t="shared" si="10"/>
        <v/>
      </c>
      <c r="M83" s="7"/>
      <c r="N83" s="4" t="str">
        <f t="shared" ca="1" si="11"/>
        <v/>
      </c>
      <c r="O83" s="4"/>
      <c r="P83" s="3" t="str">
        <f t="shared" si="12"/>
        <v/>
      </c>
      <c r="Q83" s="3" t="str">
        <f>IF($A83="","",IF((AND($A83="ADD",OR(P83="",P83="In Use"))),"5",(_xlfn.XLOOKUP(P83,ud_asset_status[lookupValue],ud_asset_status[lookupKey],""))))</f>
        <v/>
      </c>
      <c r="R83" s="7"/>
      <c r="T83" s="3" t="str">
        <f>IF($A83="ADD",IF(NOT(ISBLANK(S83)),_xlfn.XLOOKUP(S83,ar_replace_reason[lookupValue],ar_replace_reason[lookupKey],"ERROR"),""), "")</f>
        <v/>
      </c>
      <c r="U83" s="3" t="str">
        <f t="shared" si="13"/>
        <v/>
      </c>
      <c r="V83" s="3" t="str">
        <f>IF($A83="","",IF((AND($A83="ADD",OR(U83="",U83="Queenstown-Lakes District Council"))),"70",(_xlfn.XLOOKUP(U83,ud_organisation_owner[lookupValue],ud_organisation_owner[lookupKey],""))))</f>
        <v/>
      </c>
      <c r="W83" s="3" t="str">
        <f t="shared" si="14"/>
        <v/>
      </c>
      <c r="X83" s="3" t="str">
        <f>IF($A83="","",IF((AND($A83="ADD",OR(W83="",W83="Queenstown-Lakes District Council"))),"70",(_xlfn.XLOOKUP(W83,ud_organisation_owner[lookupValue],ud_organisation_owner[lookupKey],""))))</f>
        <v/>
      </c>
      <c r="Y83" s="3" t="str">
        <f t="shared" si="15"/>
        <v/>
      </c>
      <c r="Z83" s="3" t="str">
        <f>IF($A83="","",IF((AND($A83="ADD",OR(Y83="",Y83="Local Authority"))),"17",(_xlfn.XLOOKUP(Y83,ud_sub_organisation[lookupValue],ud_sub_organisation[lookupKey],""))))</f>
        <v/>
      </c>
      <c r="AA83" s="3" t="str">
        <f t="shared" si="16"/>
        <v/>
      </c>
      <c r="AB83" s="3" t="str">
        <f>IF($A83="","",IF((AND($A83="ADD",OR(AA83="",AA83="Vested assets"))),"12",(_xlfn.XLOOKUP(AA83,ud_work_origin[lookupValue],ud_work_origin[lookupKey],""))))</f>
        <v/>
      </c>
      <c r="AC83" s="8"/>
      <c r="AD83" s="2" t="str">
        <f t="shared" si="17"/>
        <v/>
      </c>
      <c r="AE83" s="3" t="str">
        <f t="shared" si="18"/>
        <v/>
      </c>
      <c r="AF83" s="3" t="str">
        <f>IF($A83="","",IF((AND($A83="ADD",OR(AE83="",AE83="Excellent"))),"1",(_xlfn.XLOOKUP(AE83,condition[lookupValue],condition[lookupKey],""))))</f>
        <v/>
      </c>
      <c r="AG83" s="7" t="str">
        <f t="shared" si="19"/>
        <v/>
      </c>
      <c r="AH83" s="9"/>
    </row>
    <row r="84" spans="2:34">
      <c r="B84" s="4"/>
      <c r="D84" s="3" t="str">
        <f>IF($A84="ADD",IF(NOT(ISBLANK(C84)),_xlfn.XLOOKUP(C84,roadnames[lookupValue],roadnames[lookupKey],"ERROR"),""), "")</f>
        <v/>
      </c>
      <c r="E84" s="5"/>
      <c r="F84" s="5"/>
      <c r="G84" s="6"/>
      <c r="I84" s="3" t="str">
        <f>IF($A84="ADD",IF(NOT(ISBLANK(H84)),_xlfn.XLOOKUP(H84,bollard_material[lookupValue],bollard_material[lookupKey],"ERROR"),""), "")</f>
        <v/>
      </c>
      <c r="K84" s="2" t="str">
        <f t="shared" si="10"/>
        <v/>
      </c>
      <c r="M84" s="7"/>
      <c r="N84" s="4" t="str">
        <f t="shared" ca="1" si="11"/>
        <v/>
      </c>
      <c r="O84" s="4"/>
      <c r="P84" s="3" t="str">
        <f t="shared" si="12"/>
        <v/>
      </c>
      <c r="Q84" s="3" t="str">
        <f>IF($A84="","",IF((AND($A84="ADD",OR(P84="",P84="In Use"))),"5",(_xlfn.XLOOKUP(P84,ud_asset_status[lookupValue],ud_asset_status[lookupKey],""))))</f>
        <v/>
      </c>
      <c r="R84" s="7"/>
      <c r="T84" s="3" t="str">
        <f>IF($A84="ADD",IF(NOT(ISBLANK(S84)),_xlfn.XLOOKUP(S84,ar_replace_reason[lookupValue],ar_replace_reason[lookupKey],"ERROR"),""), "")</f>
        <v/>
      </c>
      <c r="U84" s="3" t="str">
        <f t="shared" si="13"/>
        <v/>
      </c>
      <c r="V84" s="3" t="str">
        <f>IF($A84="","",IF((AND($A84="ADD",OR(U84="",U84="Queenstown-Lakes District Council"))),"70",(_xlfn.XLOOKUP(U84,ud_organisation_owner[lookupValue],ud_organisation_owner[lookupKey],""))))</f>
        <v/>
      </c>
      <c r="W84" s="3" t="str">
        <f t="shared" si="14"/>
        <v/>
      </c>
      <c r="X84" s="3" t="str">
        <f>IF($A84="","",IF((AND($A84="ADD",OR(W84="",W84="Queenstown-Lakes District Council"))),"70",(_xlfn.XLOOKUP(W84,ud_organisation_owner[lookupValue],ud_organisation_owner[lookupKey],""))))</f>
        <v/>
      </c>
      <c r="Y84" s="3" t="str">
        <f t="shared" si="15"/>
        <v/>
      </c>
      <c r="Z84" s="3" t="str">
        <f>IF($A84="","",IF((AND($A84="ADD",OR(Y84="",Y84="Local Authority"))),"17",(_xlfn.XLOOKUP(Y84,ud_sub_organisation[lookupValue],ud_sub_organisation[lookupKey],""))))</f>
        <v/>
      </c>
      <c r="AA84" s="3" t="str">
        <f t="shared" si="16"/>
        <v/>
      </c>
      <c r="AB84" s="3" t="str">
        <f>IF($A84="","",IF((AND($A84="ADD",OR(AA84="",AA84="Vested assets"))),"12",(_xlfn.XLOOKUP(AA84,ud_work_origin[lookupValue],ud_work_origin[lookupKey],""))))</f>
        <v/>
      </c>
      <c r="AC84" s="8"/>
      <c r="AD84" s="2" t="str">
        <f t="shared" si="17"/>
        <v/>
      </c>
      <c r="AE84" s="3" t="str">
        <f t="shared" si="18"/>
        <v/>
      </c>
      <c r="AF84" s="3" t="str">
        <f>IF($A84="","",IF((AND($A84="ADD",OR(AE84="",AE84="Excellent"))),"1",(_xlfn.XLOOKUP(AE84,condition[lookupValue],condition[lookupKey],""))))</f>
        <v/>
      </c>
      <c r="AG84" s="7" t="str">
        <f t="shared" si="19"/>
        <v/>
      </c>
      <c r="AH84" s="9"/>
    </row>
    <row r="85" spans="2:34">
      <c r="B85" s="4"/>
      <c r="D85" s="3" t="str">
        <f>IF($A85="ADD",IF(NOT(ISBLANK(C85)),_xlfn.XLOOKUP(C85,roadnames[lookupValue],roadnames[lookupKey],"ERROR"),""), "")</f>
        <v/>
      </c>
      <c r="E85" s="5"/>
      <c r="F85" s="5"/>
      <c r="G85" s="6"/>
      <c r="I85" s="3" t="str">
        <f>IF($A85="ADD",IF(NOT(ISBLANK(H85)),_xlfn.XLOOKUP(H85,bollard_material[lookupValue],bollard_material[lookupKey],"ERROR"),""), "")</f>
        <v/>
      </c>
      <c r="K85" s="2" t="str">
        <f t="shared" si="10"/>
        <v/>
      </c>
      <c r="M85" s="7"/>
      <c r="N85" s="4" t="str">
        <f t="shared" ca="1" si="11"/>
        <v/>
      </c>
      <c r="O85" s="4"/>
      <c r="P85" s="3" t="str">
        <f t="shared" si="12"/>
        <v/>
      </c>
      <c r="Q85" s="3" t="str">
        <f>IF($A85="","",IF((AND($A85="ADD",OR(P85="",P85="In Use"))),"5",(_xlfn.XLOOKUP(P85,ud_asset_status[lookupValue],ud_asset_status[lookupKey],""))))</f>
        <v/>
      </c>
      <c r="R85" s="7"/>
      <c r="T85" s="3" t="str">
        <f>IF($A85="ADD",IF(NOT(ISBLANK(S85)),_xlfn.XLOOKUP(S85,ar_replace_reason[lookupValue],ar_replace_reason[lookupKey],"ERROR"),""), "")</f>
        <v/>
      </c>
      <c r="U85" s="3" t="str">
        <f t="shared" si="13"/>
        <v/>
      </c>
      <c r="V85" s="3" t="str">
        <f>IF($A85="","",IF((AND($A85="ADD",OR(U85="",U85="Queenstown-Lakes District Council"))),"70",(_xlfn.XLOOKUP(U85,ud_organisation_owner[lookupValue],ud_organisation_owner[lookupKey],""))))</f>
        <v/>
      </c>
      <c r="W85" s="3" t="str">
        <f t="shared" si="14"/>
        <v/>
      </c>
      <c r="X85" s="3" t="str">
        <f>IF($A85="","",IF((AND($A85="ADD",OR(W85="",W85="Queenstown-Lakes District Council"))),"70",(_xlfn.XLOOKUP(W85,ud_organisation_owner[lookupValue],ud_organisation_owner[lookupKey],""))))</f>
        <v/>
      </c>
      <c r="Y85" s="3" t="str">
        <f t="shared" si="15"/>
        <v/>
      </c>
      <c r="Z85" s="3" t="str">
        <f>IF($A85="","",IF((AND($A85="ADD",OR(Y85="",Y85="Local Authority"))),"17",(_xlfn.XLOOKUP(Y85,ud_sub_organisation[lookupValue],ud_sub_organisation[lookupKey],""))))</f>
        <v/>
      </c>
      <c r="AA85" s="3" t="str">
        <f t="shared" si="16"/>
        <v/>
      </c>
      <c r="AB85" s="3" t="str">
        <f>IF($A85="","",IF((AND($A85="ADD",OR(AA85="",AA85="Vested assets"))),"12",(_xlfn.XLOOKUP(AA85,ud_work_origin[lookupValue],ud_work_origin[lookupKey],""))))</f>
        <v/>
      </c>
      <c r="AC85" s="8"/>
      <c r="AD85" s="2" t="str">
        <f t="shared" si="17"/>
        <v/>
      </c>
      <c r="AE85" s="3" t="str">
        <f t="shared" si="18"/>
        <v/>
      </c>
      <c r="AF85" s="3" t="str">
        <f>IF($A85="","",IF((AND($A85="ADD",OR(AE85="",AE85="Excellent"))),"1",(_xlfn.XLOOKUP(AE85,condition[lookupValue],condition[lookupKey],""))))</f>
        <v/>
      </c>
      <c r="AG85" s="7" t="str">
        <f t="shared" si="19"/>
        <v/>
      </c>
      <c r="AH85" s="9"/>
    </row>
    <row r="86" spans="2:34">
      <c r="B86" s="4"/>
      <c r="D86" s="3" t="str">
        <f>IF($A86="ADD",IF(NOT(ISBLANK(C86)),_xlfn.XLOOKUP(C86,roadnames[lookupValue],roadnames[lookupKey],"ERROR"),""), "")</f>
        <v/>
      </c>
      <c r="E86" s="5"/>
      <c r="F86" s="5"/>
      <c r="G86" s="6"/>
      <c r="I86" s="3" t="str">
        <f>IF($A86="ADD",IF(NOT(ISBLANK(H86)),_xlfn.XLOOKUP(H86,bollard_material[lookupValue],bollard_material[lookupKey],"ERROR"),""), "")</f>
        <v/>
      </c>
      <c r="K86" s="2" t="str">
        <f t="shared" si="10"/>
        <v/>
      </c>
      <c r="M86" s="7"/>
      <c r="N86" s="4" t="str">
        <f t="shared" ca="1" si="11"/>
        <v/>
      </c>
      <c r="O86" s="4"/>
      <c r="P86" s="3" t="str">
        <f t="shared" si="12"/>
        <v/>
      </c>
      <c r="Q86" s="3" t="str">
        <f>IF($A86="","",IF((AND($A86="ADD",OR(P86="",P86="In Use"))),"5",(_xlfn.XLOOKUP(P86,ud_asset_status[lookupValue],ud_asset_status[lookupKey],""))))</f>
        <v/>
      </c>
      <c r="R86" s="7"/>
      <c r="T86" s="3" t="str">
        <f>IF($A86="ADD",IF(NOT(ISBLANK(S86)),_xlfn.XLOOKUP(S86,ar_replace_reason[lookupValue],ar_replace_reason[lookupKey],"ERROR"),""), "")</f>
        <v/>
      </c>
      <c r="U86" s="3" t="str">
        <f t="shared" si="13"/>
        <v/>
      </c>
      <c r="V86" s="3" t="str">
        <f>IF($A86="","",IF((AND($A86="ADD",OR(U86="",U86="Queenstown-Lakes District Council"))),"70",(_xlfn.XLOOKUP(U86,ud_organisation_owner[lookupValue],ud_organisation_owner[lookupKey],""))))</f>
        <v/>
      </c>
      <c r="W86" s="3" t="str">
        <f t="shared" si="14"/>
        <v/>
      </c>
      <c r="X86" s="3" t="str">
        <f>IF($A86="","",IF((AND($A86="ADD",OR(W86="",W86="Queenstown-Lakes District Council"))),"70",(_xlfn.XLOOKUP(W86,ud_organisation_owner[lookupValue],ud_organisation_owner[lookupKey],""))))</f>
        <v/>
      </c>
      <c r="Y86" s="3" t="str">
        <f t="shared" si="15"/>
        <v/>
      </c>
      <c r="Z86" s="3" t="str">
        <f>IF($A86="","",IF((AND($A86="ADD",OR(Y86="",Y86="Local Authority"))),"17",(_xlfn.XLOOKUP(Y86,ud_sub_organisation[lookupValue],ud_sub_organisation[lookupKey],""))))</f>
        <v/>
      </c>
      <c r="AA86" s="3" t="str">
        <f t="shared" si="16"/>
        <v/>
      </c>
      <c r="AB86" s="3" t="str">
        <f>IF($A86="","",IF((AND($A86="ADD",OR(AA86="",AA86="Vested assets"))),"12",(_xlfn.XLOOKUP(AA86,ud_work_origin[lookupValue],ud_work_origin[lookupKey],""))))</f>
        <v/>
      </c>
      <c r="AC86" s="8"/>
      <c r="AD86" s="2" t="str">
        <f t="shared" si="17"/>
        <v/>
      </c>
      <c r="AE86" s="3" t="str">
        <f t="shared" si="18"/>
        <v/>
      </c>
      <c r="AF86" s="3" t="str">
        <f>IF($A86="","",IF((AND($A86="ADD",OR(AE86="",AE86="Excellent"))),"1",(_xlfn.XLOOKUP(AE86,condition[lookupValue],condition[lookupKey],""))))</f>
        <v/>
      </c>
      <c r="AG86" s="7" t="str">
        <f t="shared" si="19"/>
        <v/>
      </c>
      <c r="AH86" s="9"/>
    </row>
    <row r="87" spans="2:34">
      <c r="B87" s="4"/>
      <c r="D87" s="3" t="str">
        <f>IF($A87="ADD",IF(NOT(ISBLANK(C87)),_xlfn.XLOOKUP(C87,roadnames[lookupValue],roadnames[lookupKey],"ERROR"),""), "")</f>
        <v/>
      </c>
      <c r="E87" s="5"/>
      <c r="F87" s="5"/>
      <c r="G87" s="6"/>
      <c r="I87" s="3" t="str">
        <f>IF($A87="ADD",IF(NOT(ISBLANK(H87)),_xlfn.XLOOKUP(H87,bollard_material[lookupValue],bollard_material[lookupKey],"ERROR"),""), "")</f>
        <v/>
      </c>
      <c r="K87" s="2" t="str">
        <f t="shared" si="10"/>
        <v/>
      </c>
      <c r="M87" s="7"/>
      <c r="N87" s="4" t="str">
        <f t="shared" ca="1" si="11"/>
        <v/>
      </c>
      <c r="O87" s="4"/>
      <c r="P87" s="3" t="str">
        <f t="shared" si="12"/>
        <v/>
      </c>
      <c r="Q87" s="3" t="str">
        <f>IF($A87="","",IF((AND($A87="ADD",OR(P87="",P87="In Use"))),"5",(_xlfn.XLOOKUP(P87,ud_asset_status[lookupValue],ud_asset_status[lookupKey],""))))</f>
        <v/>
      </c>
      <c r="R87" s="7"/>
      <c r="T87" s="3" t="str">
        <f>IF($A87="ADD",IF(NOT(ISBLANK(S87)),_xlfn.XLOOKUP(S87,ar_replace_reason[lookupValue],ar_replace_reason[lookupKey],"ERROR"),""), "")</f>
        <v/>
      </c>
      <c r="U87" s="3" t="str">
        <f t="shared" si="13"/>
        <v/>
      </c>
      <c r="V87" s="3" t="str">
        <f>IF($A87="","",IF((AND($A87="ADD",OR(U87="",U87="Queenstown-Lakes District Council"))),"70",(_xlfn.XLOOKUP(U87,ud_organisation_owner[lookupValue],ud_organisation_owner[lookupKey],""))))</f>
        <v/>
      </c>
      <c r="W87" s="3" t="str">
        <f t="shared" si="14"/>
        <v/>
      </c>
      <c r="X87" s="3" t="str">
        <f>IF($A87="","",IF((AND($A87="ADD",OR(W87="",W87="Queenstown-Lakes District Council"))),"70",(_xlfn.XLOOKUP(W87,ud_organisation_owner[lookupValue],ud_organisation_owner[lookupKey],""))))</f>
        <v/>
      </c>
      <c r="Y87" s="3" t="str">
        <f t="shared" si="15"/>
        <v/>
      </c>
      <c r="Z87" s="3" t="str">
        <f>IF($A87="","",IF((AND($A87="ADD",OR(Y87="",Y87="Local Authority"))),"17",(_xlfn.XLOOKUP(Y87,ud_sub_organisation[lookupValue],ud_sub_organisation[lookupKey],""))))</f>
        <v/>
      </c>
      <c r="AA87" s="3" t="str">
        <f t="shared" si="16"/>
        <v/>
      </c>
      <c r="AB87" s="3" t="str">
        <f>IF($A87="","",IF((AND($A87="ADD",OR(AA87="",AA87="Vested assets"))),"12",(_xlfn.XLOOKUP(AA87,ud_work_origin[lookupValue],ud_work_origin[lookupKey],""))))</f>
        <v/>
      </c>
      <c r="AC87" s="8"/>
      <c r="AD87" s="2" t="str">
        <f t="shared" si="17"/>
        <v/>
      </c>
      <c r="AE87" s="3" t="str">
        <f t="shared" si="18"/>
        <v/>
      </c>
      <c r="AF87" s="3" t="str">
        <f>IF($A87="","",IF((AND($A87="ADD",OR(AE87="",AE87="Excellent"))),"1",(_xlfn.XLOOKUP(AE87,condition[lookupValue],condition[lookupKey],""))))</f>
        <v/>
      </c>
      <c r="AG87" s="7" t="str">
        <f t="shared" si="19"/>
        <v/>
      </c>
      <c r="AH87" s="9"/>
    </row>
    <row r="88" spans="2:34">
      <c r="B88" s="4"/>
      <c r="D88" s="3" t="str">
        <f>IF($A88="ADD",IF(NOT(ISBLANK(C88)),_xlfn.XLOOKUP(C88,roadnames[lookupValue],roadnames[lookupKey],"ERROR"),""), "")</f>
        <v/>
      </c>
      <c r="E88" s="5"/>
      <c r="F88" s="5"/>
      <c r="G88" s="6"/>
      <c r="I88" s="3" t="str">
        <f>IF($A88="ADD",IF(NOT(ISBLANK(H88)),_xlfn.XLOOKUP(H88,bollard_material[lookupValue],bollard_material[lookupKey],"ERROR"),""), "")</f>
        <v/>
      </c>
      <c r="K88" s="2" t="str">
        <f t="shared" si="10"/>
        <v/>
      </c>
      <c r="M88" s="7"/>
      <c r="N88" s="4" t="str">
        <f t="shared" ca="1" si="11"/>
        <v/>
      </c>
      <c r="O88" s="4"/>
      <c r="P88" s="3" t="str">
        <f t="shared" si="12"/>
        <v/>
      </c>
      <c r="Q88" s="3" t="str">
        <f>IF($A88="","",IF((AND($A88="ADD",OR(P88="",P88="In Use"))),"5",(_xlfn.XLOOKUP(P88,ud_asset_status[lookupValue],ud_asset_status[lookupKey],""))))</f>
        <v/>
      </c>
      <c r="R88" s="7"/>
      <c r="T88" s="3" t="str">
        <f>IF($A88="ADD",IF(NOT(ISBLANK(S88)),_xlfn.XLOOKUP(S88,ar_replace_reason[lookupValue],ar_replace_reason[lookupKey],"ERROR"),""), "")</f>
        <v/>
      </c>
      <c r="U88" s="3" t="str">
        <f t="shared" si="13"/>
        <v/>
      </c>
      <c r="V88" s="3" t="str">
        <f>IF($A88="","",IF((AND($A88="ADD",OR(U88="",U88="Queenstown-Lakes District Council"))),"70",(_xlfn.XLOOKUP(U88,ud_organisation_owner[lookupValue],ud_organisation_owner[lookupKey],""))))</f>
        <v/>
      </c>
      <c r="W88" s="3" t="str">
        <f t="shared" si="14"/>
        <v/>
      </c>
      <c r="X88" s="3" t="str">
        <f>IF($A88="","",IF((AND($A88="ADD",OR(W88="",W88="Queenstown-Lakes District Council"))),"70",(_xlfn.XLOOKUP(W88,ud_organisation_owner[lookupValue],ud_organisation_owner[lookupKey],""))))</f>
        <v/>
      </c>
      <c r="Y88" s="3" t="str">
        <f t="shared" si="15"/>
        <v/>
      </c>
      <c r="Z88" s="3" t="str">
        <f>IF($A88="","",IF((AND($A88="ADD",OR(Y88="",Y88="Local Authority"))),"17",(_xlfn.XLOOKUP(Y88,ud_sub_organisation[lookupValue],ud_sub_organisation[lookupKey],""))))</f>
        <v/>
      </c>
      <c r="AA88" s="3" t="str">
        <f t="shared" si="16"/>
        <v/>
      </c>
      <c r="AB88" s="3" t="str">
        <f>IF($A88="","",IF((AND($A88="ADD",OR(AA88="",AA88="Vested assets"))),"12",(_xlfn.XLOOKUP(AA88,ud_work_origin[lookupValue],ud_work_origin[lookupKey],""))))</f>
        <v/>
      </c>
      <c r="AC88" s="8"/>
      <c r="AD88" s="2" t="str">
        <f t="shared" si="17"/>
        <v/>
      </c>
      <c r="AE88" s="3" t="str">
        <f t="shared" si="18"/>
        <v/>
      </c>
      <c r="AF88" s="3" t="str">
        <f>IF($A88="","",IF((AND($A88="ADD",OR(AE88="",AE88="Excellent"))),"1",(_xlfn.XLOOKUP(AE88,condition[lookupValue],condition[lookupKey],""))))</f>
        <v/>
      </c>
      <c r="AG88" s="7" t="str">
        <f t="shared" si="19"/>
        <v/>
      </c>
      <c r="AH88" s="9"/>
    </row>
    <row r="89" spans="2:34">
      <c r="B89" s="4"/>
      <c r="D89" s="3" t="str">
        <f>IF($A89="ADD",IF(NOT(ISBLANK(C89)),_xlfn.XLOOKUP(C89,roadnames[lookupValue],roadnames[lookupKey],"ERROR"),""), "")</f>
        <v/>
      </c>
      <c r="E89" s="5"/>
      <c r="F89" s="5"/>
      <c r="G89" s="6"/>
      <c r="I89" s="3" t="str">
        <f>IF($A89="ADD",IF(NOT(ISBLANK(H89)),_xlfn.XLOOKUP(H89,bollard_material[lookupValue],bollard_material[lookupKey],"ERROR"),""), "")</f>
        <v/>
      </c>
      <c r="K89" s="2" t="str">
        <f t="shared" si="10"/>
        <v/>
      </c>
      <c r="M89" s="7"/>
      <c r="N89" s="4" t="str">
        <f t="shared" ca="1" si="11"/>
        <v/>
      </c>
      <c r="O89" s="4"/>
      <c r="P89" s="3" t="str">
        <f t="shared" si="12"/>
        <v/>
      </c>
      <c r="Q89" s="3" t="str">
        <f>IF($A89="","",IF((AND($A89="ADD",OR(P89="",P89="In Use"))),"5",(_xlfn.XLOOKUP(P89,ud_asset_status[lookupValue],ud_asset_status[lookupKey],""))))</f>
        <v/>
      </c>
      <c r="R89" s="7"/>
      <c r="T89" s="3" t="str">
        <f>IF($A89="ADD",IF(NOT(ISBLANK(S89)),_xlfn.XLOOKUP(S89,ar_replace_reason[lookupValue],ar_replace_reason[lookupKey],"ERROR"),""), "")</f>
        <v/>
      </c>
      <c r="U89" s="3" t="str">
        <f t="shared" si="13"/>
        <v/>
      </c>
      <c r="V89" s="3" t="str">
        <f>IF($A89="","",IF((AND($A89="ADD",OR(U89="",U89="Queenstown-Lakes District Council"))),"70",(_xlfn.XLOOKUP(U89,ud_organisation_owner[lookupValue],ud_organisation_owner[lookupKey],""))))</f>
        <v/>
      </c>
      <c r="W89" s="3" t="str">
        <f t="shared" si="14"/>
        <v/>
      </c>
      <c r="X89" s="3" t="str">
        <f>IF($A89="","",IF((AND($A89="ADD",OR(W89="",W89="Queenstown-Lakes District Council"))),"70",(_xlfn.XLOOKUP(W89,ud_organisation_owner[lookupValue],ud_organisation_owner[lookupKey],""))))</f>
        <v/>
      </c>
      <c r="Y89" s="3" t="str">
        <f t="shared" si="15"/>
        <v/>
      </c>
      <c r="Z89" s="3" t="str">
        <f>IF($A89="","",IF((AND($A89="ADD",OR(Y89="",Y89="Local Authority"))),"17",(_xlfn.XLOOKUP(Y89,ud_sub_organisation[lookupValue],ud_sub_organisation[lookupKey],""))))</f>
        <v/>
      </c>
      <c r="AA89" s="3" t="str">
        <f t="shared" si="16"/>
        <v/>
      </c>
      <c r="AB89" s="3" t="str">
        <f>IF($A89="","",IF((AND($A89="ADD",OR(AA89="",AA89="Vested assets"))),"12",(_xlfn.XLOOKUP(AA89,ud_work_origin[lookupValue],ud_work_origin[lookupKey],""))))</f>
        <v/>
      </c>
      <c r="AC89" s="8"/>
      <c r="AD89" s="2" t="str">
        <f t="shared" si="17"/>
        <v/>
      </c>
      <c r="AE89" s="3" t="str">
        <f t="shared" si="18"/>
        <v/>
      </c>
      <c r="AF89" s="3" t="str">
        <f>IF($A89="","",IF((AND($A89="ADD",OR(AE89="",AE89="Excellent"))),"1",(_xlfn.XLOOKUP(AE89,condition[lookupValue],condition[lookupKey],""))))</f>
        <v/>
      </c>
      <c r="AG89" s="7" t="str">
        <f t="shared" si="19"/>
        <v/>
      </c>
      <c r="AH89" s="9"/>
    </row>
    <row r="90" spans="2:34">
      <c r="B90" s="4"/>
      <c r="D90" s="3" t="str">
        <f>IF($A90="ADD",IF(NOT(ISBLANK(C90)),_xlfn.XLOOKUP(C90,roadnames[lookupValue],roadnames[lookupKey],"ERROR"),""), "")</f>
        <v/>
      </c>
      <c r="E90" s="5"/>
      <c r="F90" s="5"/>
      <c r="G90" s="6"/>
      <c r="I90" s="3" t="str">
        <f>IF($A90="ADD",IF(NOT(ISBLANK(H90)),_xlfn.XLOOKUP(H90,bollard_material[lookupValue],bollard_material[lookupKey],"ERROR"),""), "")</f>
        <v/>
      </c>
      <c r="K90" s="2" t="str">
        <f t="shared" si="10"/>
        <v/>
      </c>
      <c r="M90" s="7"/>
      <c r="N90" s="4" t="str">
        <f t="shared" ca="1" si="11"/>
        <v/>
      </c>
      <c r="O90" s="4"/>
      <c r="P90" s="3" t="str">
        <f t="shared" si="12"/>
        <v/>
      </c>
      <c r="Q90" s="3" t="str">
        <f>IF($A90="","",IF((AND($A90="ADD",OR(P90="",P90="In Use"))),"5",(_xlfn.XLOOKUP(P90,ud_asset_status[lookupValue],ud_asset_status[lookupKey],""))))</f>
        <v/>
      </c>
      <c r="R90" s="7"/>
      <c r="T90" s="3" t="str">
        <f>IF($A90="ADD",IF(NOT(ISBLANK(S90)),_xlfn.XLOOKUP(S90,ar_replace_reason[lookupValue],ar_replace_reason[lookupKey],"ERROR"),""), "")</f>
        <v/>
      </c>
      <c r="U90" s="3" t="str">
        <f t="shared" si="13"/>
        <v/>
      </c>
      <c r="V90" s="3" t="str">
        <f>IF($A90="","",IF((AND($A90="ADD",OR(U90="",U90="Queenstown-Lakes District Council"))),"70",(_xlfn.XLOOKUP(U90,ud_organisation_owner[lookupValue],ud_organisation_owner[lookupKey],""))))</f>
        <v/>
      </c>
      <c r="W90" s="3" t="str">
        <f t="shared" si="14"/>
        <v/>
      </c>
      <c r="X90" s="3" t="str">
        <f>IF($A90="","",IF((AND($A90="ADD",OR(W90="",W90="Queenstown-Lakes District Council"))),"70",(_xlfn.XLOOKUP(W90,ud_organisation_owner[lookupValue],ud_organisation_owner[lookupKey],""))))</f>
        <v/>
      </c>
      <c r="Y90" s="3" t="str">
        <f t="shared" si="15"/>
        <v/>
      </c>
      <c r="Z90" s="3" t="str">
        <f>IF($A90="","",IF((AND($A90="ADD",OR(Y90="",Y90="Local Authority"))),"17",(_xlfn.XLOOKUP(Y90,ud_sub_organisation[lookupValue],ud_sub_organisation[lookupKey],""))))</f>
        <v/>
      </c>
      <c r="AA90" s="3" t="str">
        <f t="shared" si="16"/>
        <v/>
      </c>
      <c r="AB90" s="3" t="str">
        <f>IF($A90="","",IF((AND($A90="ADD",OR(AA90="",AA90="Vested assets"))),"12",(_xlfn.XLOOKUP(AA90,ud_work_origin[lookupValue],ud_work_origin[lookupKey],""))))</f>
        <v/>
      </c>
      <c r="AC90" s="8"/>
      <c r="AD90" s="2" t="str">
        <f t="shared" si="17"/>
        <v/>
      </c>
      <c r="AE90" s="3" t="str">
        <f t="shared" si="18"/>
        <v/>
      </c>
      <c r="AF90" s="3" t="str">
        <f>IF($A90="","",IF((AND($A90="ADD",OR(AE90="",AE90="Excellent"))),"1",(_xlfn.XLOOKUP(AE90,condition[lookupValue],condition[lookupKey],""))))</f>
        <v/>
      </c>
      <c r="AG90" s="7" t="str">
        <f t="shared" si="19"/>
        <v/>
      </c>
      <c r="AH90" s="9"/>
    </row>
    <row r="91" spans="2:34">
      <c r="B91" s="4"/>
      <c r="D91" s="3" t="str">
        <f>IF($A91="ADD",IF(NOT(ISBLANK(C91)),_xlfn.XLOOKUP(C91,roadnames[lookupValue],roadnames[lookupKey],"ERROR"),""), "")</f>
        <v/>
      </c>
      <c r="E91" s="5"/>
      <c r="F91" s="5"/>
      <c r="G91" s="6"/>
      <c r="I91" s="3" t="str">
        <f>IF($A91="ADD",IF(NOT(ISBLANK(H91)),_xlfn.XLOOKUP(H91,bollard_material[lookupValue],bollard_material[lookupKey],"ERROR"),""), "")</f>
        <v/>
      </c>
      <c r="K91" s="2" t="str">
        <f t="shared" si="10"/>
        <v/>
      </c>
      <c r="M91" s="7"/>
      <c r="N91" s="4" t="str">
        <f t="shared" ca="1" si="11"/>
        <v/>
      </c>
      <c r="O91" s="4"/>
      <c r="P91" s="3" t="str">
        <f t="shared" si="12"/>
        <v/>
      </c>
      <c r="Q91" s="3" t="str">
        <f>IF($A91="","",IF((AND($A91="ADD",OR(P91="",P91="In Use"))),"5",(_xlfn.XLOOKUP(P91,ud_asset_status[lookupValue],ud_asset_status[lookupKey],""))))</f>
        <v/>
      </c>
      <c r="R91" s="7"/>
      <c r="T91" s="3" t="str">
        <f>IF($A91="ADD",IF(NOT(ISBLANK(S91)),_xlfn.XLOOKUP(S91,ar_replace_reason[lookupValue],ar_replace_reason[lookupKey],"ERROR"),""), "")</f>
        <v/>
      </c>
      <c r="U91" s="3" t="str">
        <f t="shared" si="13"/>
        <v/>
      </c>
      <c r="V91" s="3" t="str">
        <f>IF($A91="","",IF((AND($A91="ADD",OR(U91="",U91="Queenstown-Lakes District Council"))),"70",(_xlfn.XLOOKUP(U91,ud_organisation_owner[lookupValue],ud_organisation_owner[lookupKey],""))))</f>
        <v/>
      </c>
      <c r="W91" s="3" t="str">
        <f t="shared" si="14"/>
        <v/>
      </c>
      <c r="X91" s="3" t="str">
        <f>IF($A91="","",IF((AND($A91="ADD",OR(W91="",W91="Queenstown-Lakes District Council"))),"70",(_xlfn.XLOOKUP(W91,ud_organisation_owner[lookupValue],ud_organisation_owner[lookupKey],""))))</f>
        <v/>
      </c>
      <c r="Y91" s="3" t="str">
        <f t="shared" si="15"/>
        <v/>
      </c>
      <c r="Z91" s="3" t="str">
        <f>IF($A91="","",IF((AND($A91="ADD",OR(Y91="",Y91="Local Authority"))),"17",(_xlfn.XLOOKUP(Y91,ud_sub_organisation[lookupValue],ud_sub_organisation[lookupKey],""))))</f>
        <v/>
      </c>
      <c r="AA91" s="3" t="str">
        <f t="shared" si="16"/>
        <v/>
      </c>
      <c r="AB91" s="3" t="str">
        <f>IF($A91="","",IF((AND($A91="ADD",OR(AA91="",AA91="Vested assets"))),"12",(_xlfn.XLOOKUP(AA91,ud_work_origin[lookupValue],ud_work_origin[lookupKey],""))))</f>
        <v/>
      </c>
      <c r="AC91" s="8"/>
      <c r="AD91" s="2" t="str">
        <f t="shared" si="17"/>
        <v/>
      </c>
      <c r="AE91" s="3" t="str">
        <f t="shared" si="18"/>
        <v/>
      </c>
      <c r="AF91" s="3" t="str">
        <f>IF($A91="","",IF((AND($A91="ADD",OR(AE91="",AE91="Excellent"))),"1",(_xlfn.XLOOKUP(AE91,condition[lookupValue],condition[lookupKey],""))))</f>
        <v/>
      </c>
      <c r="AG91" s="7" t="str">
        <f t="shared" si="19"/>
        <v/>
      </c>
      <c r="AH91" s="9"/>
    </row>
    <row r="92" spans="2:34">
      <c r="B92" s="4"/>
      <c r="D92" s="3" t="str">
        <f>IF($A92="ADD",IF(NOT(ISBLANK(C92)),_xlfn.XLOOKUP(C92,roadnames[lookupValue],roadnames[lookupKey],"ERROR"),""), "")</f>
        <v/>
      </c>
      <c r="E92" s="5"/>
      <c r="F92" s="5"/>
      <c r="G92" s="6"/>
      <c r="I92" s="3" t="str">
        <f>IF($A92="ADD",IF(NOT(ISBLANK(H92)),_xlfn.XLOOKUP(H92,bollard_material[lookupValue],bollard_material[lookupKey],"ERROR"),""), "")</f>
        <v/>
      </c>
      <c r="K92" s="2" t="str">
        <f t="shared" si="10"/>
        <v/>
      </c>
      <c r="M92" s="7"/>
      <c r="N92" s="4" t="str">
        <f t="shared" ca="1" si="11"/>
        <v/>
      </c>
      <c r="O92" s="4"/>
      <c r="P92" s="3" t="str">
        <f t="shared" si="12"/>
        <v/>
      </c>
      <c r="Q92" s="3" t="str">
        <f>IF($A92="","",IF((AND($A92="ADD",OR(P92="",P92="In Use"))),"5",(_xlfn.XLOOKUP(P92,ud_asset_status[lookupValue],ud_asset_status[lookupKey],""))))</f>
        <v/>
      </c>
      <c r="R92" s="7"/>
      <c r="T92" s="3" t="str">
        <f>IF($A92="ADD",IF(NOT(ISBLANK(S92)),_xlfn.XLOOKUP(S92,ar_replace_reason[lookupValue],ar_replace_reason[lookupKey],"ERROR"),""), "")</f>
        <v/>
      </c>
      <c r="U92" s="3" t="str">
        <f t="shared" si="13"/>
        <v/>
      </c>
      <c r="V92" s="3" t="str">
        <f>IF($A92="","",IF((AND($A92="ADD",OR(U92="",U92="Queenstown-Lakes District Council"))),"70",(_xlfn.XLOOKUP(U92,ud_organisation_owner[lookupValue],ud_organisation_owner[lookupKey],""))))</f>
        <v/>
      </c>
      <c r="W92" s="3" t="str">
        <f t="shared" si="14"/>
        <v/>
      </c>
      <c r="X92" s="3" t="str">
        <f>IF($A92="","",IF((AND($A92="ADD",OR(W92="",W92="Queenstown-Lakes District Council"))),"70",(_xlfn.XLOOKUP(W92,ud_organisation_owner[lookupValue],ud_organisation_owner[lookupKey],""))))</f>
        <v/>
      </c>
      <c r="Y92" s="3" t="str">
        <f t="shared" si="15"/>
        <v/>
      </c>
      <c r="Z92" s="3" t="str">
        <f>IF($A92="","",IF((AND($A92="ADD",OR(Y92="",Y92="Local Authority"))),"17",(_xlfn.XLOOKUP(Y92,ud_sub_organisation[lookupValue],ud_sub_organisation[lookupKey],""))))</f>
        <v/>
      </c>
      <c r="AA92" s="3" t="str">
        <f t="shared" si="16"/>
        <v/>
      </c>
      <c r="AB92" s="3" t="str">
        <f>IF($A92="","",IF((AND($A92="ADD",OR(AA92="",AA92="Vested assets"))),"12",(_xlfn.XLOOKUP(AA92,ud_work_origin[lookupValue],ud_work_origin[lookupKey],""))))</f>
        <v/>
      </c>
      <c r="AC92" s="8"/>
      <c r="AD92" s="2" t="str">
        <f t="shared" si="17"/>
        <v/>
      </c>
      <c r="AE92" s="3" t="str">
        <f t="shared" si="18"/>
        <v/>
      </c>
      <c r="AF92" s="3" t="str">
        <f>IF($A92="","",IF((AND($A92="ADD",OR(AE92="",AE92="Excellent"))),"1",(_xlfn.XLOOKUP(AE92,condition[lookupValue],condition[lookupKey],""))))</f>
        <v/>
      </c>
      <c r="AG92" s="7" t="str">
        <f t="shared" si="19"/>
        <v/>
      </c>
      <c r="AH92" s="9"/>
    </row>
    <row r="93" spans="2:34">
      <c r="B93" s="4"/>
      <c r="D93" s="3" t="str">
        <f>IF($A93="ADD",IF(NOT(ISBLANK(C93)),_xlfn.XLOOKUP(C93,roadnames[lookupValue],roadnames[lookupKey],"ERROR"),""), "")</f>
        <v/>
      </c>
      <c r="E93" s="5"/>
      <c r="F93" s="5"/>
      <c r="G93" s="6"/>
      <c r="I93" s="3" t="str">
        <f>IF($A93="ADD",IF(NOT(ISBLANK(H93)),_xlfn.XLOOKUP(H93,bollard_material[lookupValue],bollard_material[lookupKey],"ERROR"),""), "")</f>
        <v/>
      </c>
      <c r="K93" s="2" t="str">
        <f t="shared" si="10"/>
        <v/>
      </c>
      <c r="M93" s="7"/>
      <c r="N93" s="4" t="str">
        <f t="shared" ca="1" si="11"/>
        <v/>
      </c>
      <c r="O93" s="4"/>
      <c r="P93" s="3" t="str">
        <f t="shared" si="12"/>
        <v/>
      </c>
      <c r="Q93" s="3" t="str">
        <f>IF($A93="","",IF((AND($A93="ADD",OR(P93="",P93="In Use"))),"5",(_xlfn.XLOOKUP(P93,ud_asset_status[lookupValue],ud_asset_status[lookupKey],""))))</f>
        <v/>
      </c>
      <c r="R93" s="7"/>
      <c r="T93" s="3" t="str">
        <f>IF($A93="ADD",IF(NOT(ISBLANK(S93)),_xlfn.XLOOKUP(S93,ar_replace_reason[lookupValue],ar_replace_reason[lookupKey],"ERROR"),""), "")</f>
        <v/>
      </c>
      <c r="U93" s="3" t="str">
        <f t="shared" si="13"/>
        <v/>
      </c>
      <c r="V93" s="3" t="str">
        <f>IF($A93="","",IF((AND($A93="ADD",OR(U93="",U93="Queenstown-Lakes District Council"))),"70",(_xlfn.XLOOKUP(U93,ud_organisation_owner[lookupValue],ud_organisation_owner[lookupKey],""))))</f>
        <v/>
      </c>
      <c r="W93" s="3" t="str">
        <f t="shared" si="14"/>
        <v/>
      </c>
      <c r="X93" s="3" t="str">
        <f>IF($A93="","",IF((AND($A93="ADD",OR(W93="",W93="Queenstown-Lakes District Council"))),"70",(_xlfn.XLOOKUP(W93,ud_organisation_owner[lookupValue],ud_organisation_owner[lookupKey],""))))</f>
        <v/>
      </c>
      <c r="Y93" s="3" t="str">
        <f t="shared" si="15"/>
        <v/>
      </c>
      <c r="Z93" s="3" t="str">
        <f>IF($A93="","",IF((AND($A93="ADD",OR(Y93="",Y93="Local Authority"))),"17",(_xlfn.XLOOKUP(Y93,ud_sub_organisation[lookupValue],ud_sub_organisation[lookupKey],""))))</f>
        <v/>
      </c>
      <c r="AA93" s="3" t="str">
        <f t="shared" si="16"/>
        <v/>
      </c>
      <c r="AB93" s="3" t="str">
        <f>IF($A93="","",IF((AND($A93="ADD",OR(AA93="",AA93="Vested assets"))),"12",(_xlfn.XLOOKUP(AA93,ud_work_origin[lookupValue],ud_work_origin[lookupKey],""))))</f>
        <v/>
      </c>
      <c r="AC93" s="8"/>
      <c r="AD93" s="2" t="str">
        <f t="shared" si="17"/>
        <v/>
      </c>
      <c r="AE93" s="3" t="str">
        <f t="shared" si="18"/>
        <v/>
      </c>
      <c r="AF93" s="3" t="str">
        <f>IF($A93="","",IF((AND($A93="ADD",OR(AE93="",AE93="Excellent"))),"1",(_xlfn.XLOOKUP(AE93,condition[lookupValue],condition[lookupKey],""))))</f>
        <v/>
      </c>
      <c r="AG93" s="7" t="str">
        <f t="shared" si="19"/>
        <v/>
      </c>
      <c r="AH93" s="9"/>
    </row>
    <row r="94" spans="2:34">
      <c r="B94" s="4"/>
      <c r="D94" s="3" t="str">
        <f>IF($A94="ADD",IF(NOT(ISBLANK(C94)),_xlfn.XLOOKUP(C94,roadnames[lookupValue],roadnames[lookupKey],"ERROR"),""), "")</f>
        <v/>
      </c>
      <c r="E94" s="5"/>
      <c r="F94" s="5"/>
      <c r="G94" s="6"/>
      <c r="I94" s="3" t="str">
        <f>IF($A94="ADD",IF(NOT(ISBLANK(H94)),_xlfn.XLOOKUP(H94,bollard_material[lookupValue],bollard_material[lookupKey],"ERROR"),""), "")</f>
        <v/>
      </c>
      <c r="K94" s="2" t="str">
        <f t="shared" si="10"/>
        <v/>
      </c>
      <c r="M94" s="7"/>
      <c r="N94" s="4" t="str">
        <f t="shared" ca="1" si="11"/>
        <v/>
      </c>
      <c r="O94" s="4"/>
      <c r="P94" s="3" t="str">
        <f t="shared" si="12"/>
        <v/>
      </c>
      <c r="Q94" s="3" t="str">
        <f>IF($A94="","",IF((AND($A94="ADD",OR(P94="",P94="In Use"))),"5",(_xlfn.XLOOKUP(P94,ud_asset_status[lookupValue],ud_asset_status[lookupKey],""))))</f>
        <v/>
      </c>
      <c r="R94" s="7"/>
      <c r="T94" s="3" t="str">
        <f>IF($A94="ADD",IF(NOT(ISBLANK(S94)),_xlfn.XLOOKUP(S94,ar_replace_reason[lookupValue],ar_replace_reason[lookupKey],"ERROR"),""), "")</f>
        <v/>
      </c>
      <c r="U94" s="3" t="str">
        <f t="shared" si="13"/>
        <v/>
      </c>
      <c r="V94" s="3" t="str">
        <f>IF($A94="","",IF((AND($A94="ADD",OR(U94="",U94="Queenstown-Lakes District Council"))),"70",(_xlfn.XLOOKUP(U94,ud_organisation_owner[lookupValue],ud_organisation_owner[lookupKey],""))))</f>
        <v/>
      </c>
      <c r="W94" s="3" t="str">
        <f t="shared" si="14"/>
        <v/>
      </c>
      <c r="X94" s="3" t="str">
        <f>IF($A94="","",IF((AND($A94="ADD",OR(W94="",W94="Queenstown-Lakes District Council"))),"70",(_xlfn.XLOOKUP(W94,ud_organisation_owner[lookupValue],ud_organisation_owner[lookupKey],""))))</f>
        <v/>
      </c>
      <c r="Y94" s="3" t="str">
        <f t="shared" si="15"/>
        <v/>
      </c>
      <c r="Z94" s="3" t="str">
        <f>IF($A94="","",IF((AND($A94="ADD",OR(Y94="",Y94="Local Authority"))),"17",(_xlfn.XLOOKUP(Y94,ud_sub_organisation[lookupValue],ud_sub_organisation[lookupKey],""))))</f>
        <v/>
      </c>
      <c r="AA94" s="3" t="str">
        <f t="shared" si="16"/>
        <v/>
      </c>
      <c r="AB94" s="3" t="str">
        <f>IF($A94="","",IF((AND($A94="ADD",OR(AA94="",AA94="Vested assets"))),"12",(_xlfn.XLOOKUP(AA94,ud_work_origin[lookupValue],ud_work_origin[lookupKey],""))))</f>
        <v/>
      </c>
      <c r="AC94" s="8"/>
      <c r="AD94" s="2" t="str">
        <f t="shared" si="17"/>
        <v/>
      </c>
      <c r="AE94" s="3" t="str">
        <f t="shared" si="18"/>
        <v/>
      </c>
      <c r="AF94" s="3" t="str">
        <f>IF($A94="","",IF((AND($A94="ADD",OR(AE94="",AE94="Excellent"))),"1",(_xlfn.XLOOKUP(AE94,condition[lookupValue],condition[lookupKey],""))))</f>
        <v/>
      </c>
      <c r="AG94" s="7" t="str">
        <f t="shared" si="19"/>
        <v/>
      </c>
      <c r="AH94" s="9"/>
    </row>
    <row r="95" spans="2:34">
      <c r="B95" s="4"/>
      <c r="D95" s="3" t="str">
        <f>IF($A95="ADD",IF(NOT(ISBLANK(C95)),_xlfn.XLOOKUP(C95,roadnames[lookupValue],roadnames[lookupKey],"ERROR"),""), "")</f>
        <v/>
      </c>
      <c r="E95" s="5"/>
      <c r="F95" s="5"/>
      <c r="G95" s="6"/>
      <c r="I95" s="3" t="str">
        <f>IF($A95="ADD",IF(NOT(ISBLANK(H95)),_xlfn.XLOOKUP(H95,bollard_material[lookupValue],bollard_material[lookupKey],"ERROR"),""), "")</f>
        <v/>
      </c>
      <c r="K95" s="2" t="str">
        <f t="shared" si="10"/>
        <v/>
      </c>
      <c r="M95" s="7"/>
      <c r="N95" s="4" t="str">
        <f t="shared" ca="1" si="11"/>
        <v/>
      </c>
      <c r="O95" s="4"/>
      <c r="P95" s="3" t="str">
        <f t="shared" si="12"/>
        <v/>
      </c>
      <c r="Q95" s="3" t="str">
        <f>IF($A95="","",IF((AND($A95="ADD",OR(P95="",P95="In Use"))),"5",(_xlfn.XLOOKUP(P95,ud_asset_status[lookupValue],ud_asset_status[lookupKey],""))))</f>
        <v/>
      </c>
      <c r="R95" s="7"/>
      <c r="T95" s="3" t="str">
        <f>IF($A95="ADD",IF(NOT(ISBLANK(S95)),_xlfn.XLOOKUP(S95,ar_replace_reason[lookupValue],ar_replace_reason[lookupKey],"ERROR"),""), "")</f>
        <v/>
      </c>
      <c r="U95" s="3" t="str">
        <f t="shared" si="13"/>
        <v/>
      </c>
      <c r="V95" s="3" t="str">
        <f>IF($A95="","",IF((AND($A95="ADD",OR(U95="",U95="Queenstown-Lakes District Council"))),"70",(_xlfn.XLOOKUP(U95,ud_organisation_owner[lookupValue],ud_organisation_owner[lookupKey],""))))</f>
        <v/>
      </c>
      <c r="W95" s="3" t="str">
        <f t="shared" si="14"/>
        <v/>
      </c>
      <c r="X95" s="3" t="str">
        <f>IF($A95="","",IF((AND($A95="ADD",OR(W95="",W95="Queenstown-Lakes District Council"))),"70",(_xlfn.XLOOKUP(W95,ud_organisation_owner[lookupValue],ud_organisation_owner[lookupKey],""))))</f>
        <v/>
      </c>
      <c r="Y95" s="3" t="str">
        <f t="shared" si="15"/>
        <v/>
      </c>
      <c r="Z95" s="3" t="str">
        <f>IF($A95="","",IF((AND($A95="ADD",OR(Y95="",Y95="Local Authority"))),"17",(_xlfn.XLOOKUP(Y95,ud_sub_organisation[lookupValue],ud_sub_organisation[lookupKey],""))))</f>
        <v/>
      </c>
      <c r="AA95" s="3" t="str">
        <f t="shared" si="16"/>
        <v/>
      </c>
      <c r="AB95" s="3" t="str">
        <f>IF($A95="","",IF((AND($A95="ADD",OR(AA95="",AA95="Vested assets"))),"12",(_xlfn.XLOOKUP(AA95,ud_work_origin[lookupValue],ud_work_origin[lookupKey],""))))</f>
        <v/>
      </c>
      <c r="AC95" s="8"/>
      <c r="AD95" s="2" t="str">
        <f t="shared" si="17"/>
        <v/>
      </c>
      <c r="AE95" s="3" t="str">
        <f t="shared" si="18"/>
        <v/>
      </c>
      <c r="AF95" s="3" t="str">
        <f>IF($A95="","",IF((AND($A95="ADD",OR(AE95="",AE95="Excellent"))),"1",(_xlfn.XLOOKUP(AE95,condition[lookupValue],condition[lookupKey],""))))</f>
        <v/>
      </c>
      <c r="AG95" s="7" t="str">
        <f t="shared" si="19"/>
        <v/>
      </c>
      <c r="AH95" s="9"/>
    </row>
    <row r="96" spans="2:34">
      <c r="B96" s="4"/>
      <c r="D96" s="3" t="str">
        <f>IF($A96="ADD",IF(NOT(ISBLANK(C96)),_xlfn.XLOOKUP(C96,roadnames[lookupValue],roadnames[lookupKey],"ERROR"),""), "")</f>
        <v/>
      </c>
      <c r="E96" s="5"/>
      <c r="F96" s="5"/>
      <c r="G96" s="6"/>
      <c r="I96" s="3" t="str">
        <f>IF($A96="ADD",IF(NOT(ISBLANK(H96)),_xlfn.XLOOKUP(H96,bollard_material[lookupValue],bollard_material[lookupKey],"ERROR"),""), "")</f>
        <v/>
      </c>
      <c r="K96" s="2" t="str">
        <f t="shared" si="10"/>
        <v/>
      </c>
      <c r="M96" s="7"/>
      <c r="N96" s="4" t="str">
        <f t="shared" ca="1" si="11"/>
        <v/>
      </c>
      <c r="O96" s="4"/>
      <c r="P96" s="3" t="str">
        <f t="shared" si="12"/>
        <v/>
      </c>
      <c r="Q96" s="3" t="str">
        <f>IF($A96="","",IF((AND($A96="ADD",OR(P96="",P96="In Use"))),"5",(_xlfn.XLOOKUP(P96,ud_asset_status[lookupValue],ud_asset_status[lookupKey],""))))</f>
        <v/>
      </c>
      <c r="R96" s="7"/>
      <c r="T96" s="3" t="str">
        <f>IF($A96="ADD",IF(NOT(ISBLANK(S96)),_xlfn.XLOOKUP(S96,ar_replace_reason[lookupValue],ar_replace_reason[lookupKey],"ERROR"),""), "")</f>
        <v/>
      </c>
      <c r="U96" s="3" t="str">
        <f t="shared" si="13"/>
        <v/>
      </c>
      <c r="V96" s="3" t="str">
        <f>IF($A96="","",IF((AND($A96="ADD",OR(U96="",U96="Queenstown-Lakes District Council"))),"70",(_xlfn.XLOOKUP(U96,ud_organisation_owner[lookupValue],ud_organisation_owner[lookupKey],""))))</f>
        <v/>
      </c>
      <c r="W96" s="3" t="str">
        <f t="shared" si="14"/>
        <v/>
      </c>
      <c r="X96" s="3" t="str">
        <f>IF($A96="","",IF((AND($A96="ADD",OR(W96="",W96="Queenstown-Lakes District Council"))),"70",(_xlfn.XLOOKUP(W96,ud_organisation_owner[lookupValue],ud_organisation_owner[lookupKey],""))))</f>
        <v/>
      </c>
      <c r="Y96" s="3" t="str">
        <f t="shared" si="15"/>
        <v/>
      </c>
      <c r="Z96" s="3" t="str">
        <f>IF($A96="","",IF((AND($A96="ADD",OR(Y96="",Y96="Local Authority"))),"17",(_xlfn.XLOOKUP(Y96,ud_sub_organisation[lookupValue],ud_sub_organisation[lookupKey],""))))</f>
        <v/>
      </c>
      <c r="AA96" s="3" t="str">
        <f t="shared" si="16"/>
        <v/>
      </c>
      <c r="AB96" s="3" t="str">
        <f>IF($A96="","",IF((AND($A96="ADD",OR(AA96="",AA96="Vested assets"))),"12",(_xlfn.XLOOKUP(AA96,ud_work_origin[lookupValue],ud_work_origin[lookupKey],""))))</f>
        <v/>
      </c>
      <c r="AC96" s="8"/>
      <c r="AD96" s="2" t="str">
        <f t="shared" si="17"/>
        <v/>
      </c>
      <c r="AE96" s="3" t="str">
        <f t="shared" si="18"/>
        <v/>
      </c>
      <c r="AF96" s="3" t="str">
        <f>IF($A96="","",IF((AND($A96="ADD",OR(AE96="",AE96="Excellent"))),"1",(_xlfn.XLOOKUP(AE96,condition[lookupValue],condition[lookupKey],""))))</f>
        <v/>
      </c>
      <c r="AG96" s="7" t="str">
        <f t="shared" si="19"/>
        <v/>
      </c>
      <c r="AH96" s="9"/>
    </row>
    <row r="97" spans="2:34">
      <c r="B97" s="4"/>
      <c r="D97" s="3" t="str">
        <f>IF($A97="ADD",IF(NOT(ISBLANK(C97)),_xlfn.XLOOKUP(C97,roadnames[lookupValue],roadnames[lookupKey],"ERROR"),""), "")</f>
        <v/>
      </c>
      <c r="E97" s="5"/>
      <c r="F97" s="5"/>
      <c r="G97" s="6"/>
      <c r="I97" s="3" t="str">
        <f>IF($A97="ADD",IF(NOT(ISBLANK(H97)),_xlfn.XLOOKUP(H97,bollard_material[lookupValue],bollard_material[lookupKey],"ERROR"),""), "")</f>
        <v/>
      </c>
      <c r="K97" s="2" t="str">
        <f t="shared" si="10"/>
        <v/>
      </c>
      <c r="M97" s="7"/>
      <c r="N97" s="4" t="str">
        <f t="shared" ca="1" si="11"/>
        <v/>
      </c>
      <c r="O97" s="4"/>
      <c r="P97" s="3" t="str">
        <f t="shared" si="12"/>
        <v/>
      </c>
      <c r="Q97" s="3" t="str">
        <f>IF($A97="","",IF((AND($A97="ADD",OR(P97="",P97="In Use"))),"5",(_xlfn.XLOOKUP(P97,ud_asset_status[lookupValue],ud_asset_status[lookupKey],""))))</f>
        <v/>
      </c>
      <c r="R97" s="7"/>
      <c r="T97" s="3" t="str">
        <f>IF($A97="ADD",IF(NOT(ISBLANK(S97)),_xlfn.XLOOKUP(S97,ar_replace_reason[lookupValue],ar_replace_reason[lookupKey],"ERROR"),""), "")</f>
        <v/>
      </c>
      <c r="U97" s="3" t="str">
        <f t="shared" si="13"/>
        <v/>
      </c>
      <c r="V97" s="3" t="str">
        <f>IF($A97="","",IF((AND($A97="ADD",OR(U97="",U97="Queenstown-Lakes District Council"))),"70",(_xlfn.XLOOKUP(U97,ud_organisation_owner[lookupValue],ud_organisation_owner[lookupKey],""))))</f>
        <v/>
      </c>
      <c r="W97" s="3" t="str">
        <f t="shared" si="14"/>
        <v/>
      </c>
      <c r="X97" s="3" t="str">
        <f>IF($A97="","",IF((AND($A97="ADD",OR(W97="",W97="Queenstown-Lakes District Council"))),"70",(_xlfn.XLOOKUP(W97,ud_organisation_owner[lookupValue],ud_organisation_owner[lookupKey],""))))</f>
        <v/>
      </c>
      <c r="Y97" s="3" t="str">
        <f t="shared" si="15"/>
        <v/>
      </c>
      <c r="Z97" s="3" t="str">
        <f>IF($A97="","",IF((AND($A97="ADD",OR(Y97="",Y97="Local Authority"))),"17",(_xlfn.XLOOKUP(Y97,ud_sub_organisation[lookupValue],ud_sub_organisation[lookupKey],""))))</f>
        <v/>
      </c>
      <c r="AA97" s="3" t="str">
        <f t="shared" si="16"/>
        <v/>
      </c>
      <c r="AB97" s="3" t="str">
        <f>IF($A97="","",IF((AND($A97="ADD",OR(AA97="",AA97="Vested assets"))),"12",(_xlfn.XLOOKUP(AA97,ud_work_origin[lookupValue],ud_work_origin[lookupKey],""))))</f>
        <v/>
      </c>
      <c r="AC97" s="8"/>
      <c r="AD97" s="2" t="str">
        <f t="shared" si="17"/>
        <v/>
      </c>
      <c r="AE97" s="3" t="str">
        <f t="shared" si="18"/>
        <v/>
      </c>
      <c r="AF97" s="3" t="str">
        <f>IF($A97="","",IF((AND($A97="ADD",OR(AE97="",AE97="Excellent"))),"1",(_xlfn.XLOOKUP(AE97,condition[lookupValue],condition[lookupKey],""))))</f>
        <v/>
      </c>
      <c r="AG97" s="7" t="str">
        <f t="shared" si="19"/>
        <v/>
      </c>
      <c r="AH97" s="9"/>
    </row>
    <row r="98" spans="2:34">
      <c r="B98" s="4"/>
      <c r="D98" s="3" t="str">
        <f>IF($A98="ADD",IF(NOT(ISBLANK(C98)),_xlfn.XLOOKUP(C98,roadnames[lookupValue],roadnames[lookupKey],"ERROR"),""), "")</f>
        <v/>
      </c>
      <c r="E98" s="5"/>
      <c r="F98" s="5"/>
      <c r="G98" s="6"/>
      <c r="I98" s="3" t="str">
        <f>IF($A98="ADD",IF(NOT(ISBLANK(H98)),_xlfn.XLOOKUP(H98,bollard_material[lookupValue],bollard_material[lookupKey],"ERROR"),""), "")</f>
        <v/>
      </c>
      <c r="K98" s="2" t="str">
        <f t="shared" si="10"/>
        <v/>
      </c>
      <c r="M98" s="7"/>
      <c r="N98" s="4" t="str">
        <f t="shared" ca="1" si="11"/>
        <v/>
      </c>
      <c r="O98" s="4"/>
      <c r="P98" s="3" t="str">
        <f t="shared" si="12"/>
        <v/>
      </c>
      <c r="Q98" s="3" t="str">
        <f>IF($A98="","",IF((AND($A98="ADD",OR(P98="",P98="In Use"))),"5",(_xlfn.XLOOKUP(P98,ud_asset_status[lookupValue],ud_asset_status[lookupKey],""))))</f>
        <v/>
      </c>
      <c r="R98" s="7"/>
      <c r="T98" s="3" t="str">
        <f>IF($A98="ADD",IF(NOT(ISBLANK(S98)),_xlfn.XLOOKUP(S98,ar_replace_reason[lookupValue],ar_replace_reason[lookupKey],"ERROR"),""), "")</f>
        <v/>
      </c>
      <c r="U98" s="3" t="str">
        <f t="shared" si="13"/>
        <v/>
      </c>
      <c r="V98" s="3" t="str">
        <f>IF($A98="","",IF((AND($A98="ADD",OR(U98="",U98="Queenstown-Lakes District Council"))),"70",(_xlfn.XLOOKUP(U98,ud_organisation_owner[lookupValue],ud_organisation_owner[lookupKey],""))))</f>
        <v/>
      </c>
      <c r="W98" s="3" t="str">
        <f t="shared" si="14"/>
        <v/>
      </c>
      <c r="X98" s="3" t="str">
        <f>IF($A98="","",IF((AND($A98="ADD",OR(W98="",W98="Queenstown-Lakes District Council"))),"70",(_xlfn.XLOOKUP(W98,ud_organisation_owner[lookupValue],ud_organisation_owner[lookupKey],""))))</f>
        <v/>
      </c>
      <c r="Y98" s="3" t="str">
        <f t="shared" si="15"/>
        <v/>
      </c>
      <c r="Z98" s="3" t="str">
        <f>IF($A98="","",IF((AND($A98="ADD",OR(Y98="",Y98="Local Authority"))),"17",(_xlfn.XLOOKUP(Y98,ud_sub_organisation[lookupValue],ud_sub_organisation[lookupKey],""))))</f>
        <v/>
      </c>
      <c r="AA98" s="3" t="str">
        <f t="shared" si="16"/>
        <v/>
      </c>
      <c r="AB98" s="3" t="str">
        <f>IF($A98="","",IF((AND($A98="ADD",OR(AA98="",AA98="Vested assets"))),"12",(_xlfn.XLOOKUP(AA98,ud_work_origin[lookupValue],ud_work_origin[lookupKey],""))))</f>
        <v/>
      </c>
      <c r="AC98" s="8"/>
      <c r="AD98" s="2" t="str">
        <f t="shared" si="17"/>
        <v/>
      </c>
      <c r="AE98" s="3" t="str">
        <f t="shared" si="18"/>
        <v/>
      </c>
      <c r="AF98" s="3" t="str">
        <f>IF($A98="","",IF((AND($A98="ADD",OR(AE98="",AE98="Excellent"))),"1",(_xlfn.XLOOKUP(AE98,condition[lookupValue],condition[lookupKey],""))))</f>
        <v/>
      </c>
      <c r="AG98" s="7" t="str">
        <f t="shared" si="19"/>
        <v/>
      </c>
      <c r="AH98" s="9"/>
    </row>
    <row r="99" spans="2:34">
      <c r="B99" s="4"/>
      <c r="D99" s="3" t="str">
        <f>IF($A99="ADD",IF(NOT(ISBLANK(C99)),_xlfn.XLOOKUP(C99,roadnames[lookupValue],roadnames[lookupKey],"ERROR"),""), "")</f>
        <v/>
      </c>
      <c r="E99" s="5"/>
      <c r="F99" s="5"/>
      <c r="G99" s="6"/>
      <c r="I99" s="3" t="str">
        <f>IF($A99="ADD",IF(NOT(ISBLANK(H99)),_xlfn.XLOOKUP(H99,bollard_material[lookupValue],bollard_material[lookupKey],"ERROR"),""), "")</f>
        <v/>
      </c>
      <c r="K99" s="2" t="str">
        <f t="shared" si="10"/>
        <v/>
      </c>
      <c r="M99" s="7"/>
      <c r="N99" s="4" t="str">
        <f t="shared" ca="1" si="11"/>
        <v/>
      </c>
      <c r="O99" s="4"/>
      <c r="P99" s="3" t="str">
        <f t="shared" si="12"/>
        <v/>
      </c>
      <c r="Q99" s="3" t="str">
        <f>IF($A99="","",IF((AND($A99="ADD",OR(P99="",P99="In Use"))),"5",(_xlfn.XLOOKUP(P99,ud_asset_status[lookupValue],ud_asset_status[lookupKey],""))))</f>
        <v/>
      </c>
      <c r="R99" s="7"/>
      <c r="T99" s="3" t="str">
        <f>IF($A99="ADD",IF(NOT(ISBLANK(S99)),_xlfn.XLOOKUP(S99,ar_replace_reason[lookupValue],ar_replace_reason[lookupKey],"ERROR"),""), "")</f>
        <v/>
      </c>
      <c r="U99" s="3" t="str">
        <f t="shared" si="13"/>
        <v/>
      </c>
      <c r="V99" s="3" t="str">
        <f>IF($A99="","",IF((AND($A99="ADD",OR(U99="",U99="Queenstown-Lakes District Council"))),"70",(_xlfn.XLOOKUP(U99,ud_organisation_owner[lookupValue],ud_organisation_owner[lookupKey],""))))</f>
        <v/>
      </c>
      <c r="W99" s="3" t="str">
        <f t="shared" si="14"/>
        <v/>
      </c>
      <c r="X99" s="3" t="str">
        <f>IF($A99="","",IF((AND($A99="ADD",OR(W99="",W99="Queenstown-Lakes District Council"))),"70",(_xlfn.XLOOKUP(W99,ud_organisation_owner[lookupValue],ud_organisation_owner[lookupKey],""))))</f>
        <v/>
      </c>
      <c r="Y99" s="3" t="str">
        <f t="shared" si="15"/>
        <v/>
      </c>
      <c r="Z99" s="3" t="str">
        <f>IF($A99="","",IF((AND($A99="ADD",OR(Y99="",Y99="Local Authority"))),"17",(_xlfn.XLOOKUP(Y99,ud_sub_organisation[lookupValue],ud_sub_organisation[lookupKey],""))))</f>
        <v/>
      </c>
      <c r="AA99" s="3" t="str">
        <f t="shared" si="16"/>
        <v/>
      </c>
      <c r="AB99" s="3" t="str">
        <f>IF($A99="","",IF((AND($A99="ADD",OR(AA99="",AA99="Vested assets"))),"12",(_xlfn.XLOOKUP(AA99,ud_work_origin[lookupValue],ud_work_origin[lookupKey],""))))</f>
        <v/>
      </c>
      <c r="AC99" s="8"/>
      <c r="AD99" s="2" t="str">
        <f t="shared" si="17"/>
        <v/>
      </c>
      <c r="AE99" s="3" t="str">
        <f t="shared" si="18"/>
        <v/>
      </c>
      <c r="AF99" s="3" t="str">
        <f>IF($A99="","",IF((AND($A99="ADD",OR(AE99="",AE99="Excellent"))),"1",(_xlfn.XLOOKUP(AE99,condition[lookupValue],condition[lookupKey],""))))</f>
        <v/>
      </c>
      <c r="AG99" s="7" t="str">
        <f t="shared" si="19"/>
        <v/>
      </c>
      <c r="AH99" s="9"/>
    </row>
    <row r="100" spans="2:34">
      <c r="B100" s="4"/>
      <c r="D100" s="3" t="str">
        <f>IF($A100="ADD",IF(NOT(ISBLANK(C100)),_xlfn.XLOOKUP(C100,roadnames[lookupValue],roadnames[lookupKey],"ERROR"),""), "")</f>
        <v/>
      </c>
      <c r="E100" s="5"/>
      <c r="F100" s="5"/>
      <c r="G100" s="6"/>
      <c r="I100" s="3" t="str">
        <f>IF($A100="ADD",IF(NOT(ISBLANK(H100)),_xlfn.XLOOKUP(H100,bollard_material[lookupValue],bollard_material[lookupKey],"ERROR"),""), "")</f>
        <v/>
      </c>
      <c r="K100" s="2" t="str">
        <f t="shared" si="10"/>
        <v/>
      </c>
      <c r="M100" s="7"/>
      <c r="N100" s="4" t="str">
        <f t="shared" ca="1" si="11"/>
        <v/>
      </c>
      <c r="O100" s="4"/>
      <c r="P100" s="3" t="str">
        <f t="shared" si="12"/>
        <v/>
      </c>
      <c r="Q100" s="3" t="str">
        <f>IF($A100="","",IF((AND($A100="ADD",OR(P100="",P100="In Use"))),"5",(_xlfn.XLOOKUP(P100,ud_asset_status[lookupValue],ud_asset_status[lookupKey],""))))</f>
        <v/>
      </c>
      <c r="R100" s="7"/>
      <c r="T100" s="3" t="str">
        <f>IF($A100="ADD",IF(NOT(ISBLANK(S100)),_xlfn.XLOOKUP(S100,ar_replace_reason[lookupValue],ar_replace_reason[lookupKey],"ERROR"),""), "")</f>
        <v/>
      </c>
      <c r="U100" s="3" t="str">
        <f t="shared" si="13"/>
        <v/>
      </c>
      <c r="V100" s="3" t="str">
        <f>IF($A100="","",IF((AND($A100="ADD",OR(U100="",U100="Queenstown-Lakes District Council"))),"70",(_xlfn.XLOOKUP(U100,ud_organisation_owner[lookupValue],ud_organisation_owner[lookupKey],""))))</f>
        <v/>
      </c>
      <c r="W100" s="3" t="str">
        <f t="shared" si="14"/>
        <v/>
      </c>
      <c r="X100" s="3" t="str">
        <f>IF($A100="","",IF((AND($A100="ADD",OR(W100="",W100="Queenstown-Lakes District Council"))),"70",(_xlfn.XLOOKUP(W100,ud_organisation_owner[lookupValue],ud_organisation_owner[lookupKey],""))))</f>
        <v/>
      </c>
      <c r="Y100" s="3" t="str">
        <f t="shared" si="15"/>
        <v/>
      </c>
      <c r="Z100" s="3" t="str">
        <f>IF($A100="","",IF((AND($A100="ADD",OR(Y100="",Y100="Local Authority"))),"17",(_xlfn.XLOOKUP(Y100,ud_sub_organisation[lookupValue],ud_sub_organisation[lookupKey],""))))</f>
        <v/>
      </c>
      <c r="AA100" s="3" t="str">
        <f t="shared" si="16"/>
        <v/>
      </c>
      <c r="AB100" s="3" t="str">
        <f>IF($A100="","",IF((AND($A100="ADD",OR(AA100="",AA100="Vested assets"))),"12",(_xlfn.XLOOKUP(AA100,ud_work_origin[lookupValue],ud_work_origin[lookupKey],""))))</f>
        <v/>
      </c>
      <c r="AC100" s="8"/>
      <c r="AD100" s="2" t="str">
        <f t="shared" si="17"/>
        <v/>
      </c>
      <c r="AE100" s="3" t="str">
        <f t="shared" si="18"/>
        <v/>
      </c>
      <c r="AF100" s="3" t="str">
        <f>IF($A100="","",IF((AND($A100="ADD",OR(AE100="",AE100="Excellent"))),"1",(_xlfn.XLOOKUP(AE100,condition[lookupValue],condition[lookupKey],""))))</f>
        <v/>
      </c>
      <c r="AG100" s="7" t="str">
        <f t="shared" si="19"/>
        <v/>
      </c>
      <c r="AH100" s="9"/>
    </row>
  </sheetData>
  <sheetProtection algorithmName="SHA-512" hashValue="gEh0qYAWCuSHbfMU9/L0lPB7jHgErahBdDKsxwQKF2DiLbpaBsWR3uSqTf301mw++kbQRid53d6rTAR5d/G18A==" saltValue="/n+DF/ls6ki5YORBsUwMEA==" spinCount="100000" sheet="1" scenarios="1" selectLockedCells="1"/>
  <conditionalFormatting sqref="A2:XFD2">
    <cfRule type="cellIs" dxfId="256" priority="2" operator="equal">
      <formula>"ERROR"</formula>
    </cfRule>
  </conditionalFormatting>
  <conditionalFormatting sqref="A1:XFD1">
    <cfRule type="expression" dxfId="255" priority="1">
      <formula>A$2="ERROR"</formula>
    </cfRule>
  </conditionalFormatting>
  <conditionalFormatting sqref="A10:XFD100">
    <cfRule type="expression" dxfId="254" priority="64">
      <formula>MATCH("ERROR",$A10:$EK10,0)</formula>
    </cfRule>
    <cfRule type="expression" dxfId="253" priority="65">
      <formula>AND($A10="ADD",A$6=TRUE,A10="")</formula>
    </cfRule>
    <cfRule type="expression" dxfId="252" priority="66">
      <formula>OR(AND($A10="DELETE",A$1="Asset ID",A10=""),AND($A10="DELETE",A$1="Removal Date",A10=""),AND($A10="DELETE",A$1="Removal Reason",A10=""))</formula>
    </cfRule>
    <cfRule type="expression" dxfId="251" priority="67">
      <formula>AND($A10="EDIT",A$1="Asset ID",A10="")</formula>
    </cfRule>
    <cfRule type="expression" dxfId="250" priority="68">
      <formula>AND($A10="ADD",A$5=TRUE,A10="")</formula>
    </cfRule>
  </conditionalFormatting>
  <dataValidations count="24">
    <dataValidation type="list" allowBlank="1" showInputMessage="1" showErrorMessage="1" sqref="C10:C100" xr:uid="{708BB130-2198-427F-B960-C2FC56DBCF04}">
      <formula1>roadnames_lookup</formula1>
    </dataValidation>
    <dataValidation type="list" allowBlank="1" showInputMessage="1" showErrorMessage="1" sqref="H10:H100" xr:uid="{82A98C60-6A7F-4E95-AFB8-6AF62ABB0EBC}">
      <formula1>bollard_material_lookup</formula1>
    </dataValidation>
    <dataValidation type="list" allowBlank="1" showInputMessage="1" showErrorMessage="1" promptTitle="WARNING" prompt="Only change If ammending existing asset" sqref="P10:P100" xr:uid="{CAE43DC5-20BA-4D7D-B1C6-A41D244F734A}">
      <formula1>ud_asset_status_lookup</formula1>
    </dataValidation>
    <dataValidation type="list" allowBlank="1" showInputMessage="1" showErrorMessage="1" sqref="S10:S100" xr:uid="{C35B8459-7D37-4559-B1FE-289AD6A17C00}">
      <formula1>ar_replace_reason_lookup</formula1>
    </dataValidation>
    <dataValidation type="list" allowBlank="1" showInputMessage="1" showErrorMessage="1" promptTitle="WARNING" prompt="Only change this If Not QLDC asset" sqref="W10:W100" xr:uid="{C5DACF71-58B9-4193-8B4C-DEEA07D29EC5}">
      <formula1>ud_organisation_owner_lookup</formula1>
    </dataValidation>
    <dataValidation type="list" allowBlank="1" showInputMessage="1" showErrorMessage="1" promptTitle="WARNING" prompt="Only change this If Not QLDC Roading asset" sqref="Y10:Y100" xr:uid="{42B17B31-5405-4548-8930-193BE1AD38AC}">
      <formula1>ud_sub_organisation_lookup</formula1>
    </dataValidation>
    <dataValidation type="list" allowBlank="1" showInputMessage="1" showErrorMessage="1" promptTitle="WARNING" prompt="Only change this field If undertaking maintenance Or CAPEX works" sqref="AA10:AA100" xr:uid="{C995E408-3D95-4421-85E0-E6D7D1374B70}">
      <formula1>ud_work_origin_lookup</formula1>
    </dataValidation>
    <dataValidation type="list" allowBlank="1" showInputMessage="1" showErrorMessage="1" promptTitle="WARNING" prompt="Only change this If incorrect" sqref="AE10:AE100" xr:uid="{24E5DCD2-1E24-4A44-BD6D-A5477AEAE979}">
      <formula1>condition_lookup</formula1>
    </dataValidation>
    <dataValidation type="list" allowBlank="1" showInputMessage="1" showErrorMessage="1" sqref="J10:J100 L10:L100" xr:uid="{B8D7525B-1E23-4786-91A8-3713AC55332F}">
      <formula1>"TRUE,FALSE"</formula1>
    </dataValidation>
    <dataValidation type="list" allowBlank="1" showInputMessage="1" showErrorMessage="1" promptTitle="ACTION" prompt="Select action from the drop-down menu:_x000d__x000a__x000d__x000a_ADD = New asset_x000d__x000a_EDIT = Change existing asset_x000d__x000a_DELETE = Remove asset" sqref="A10:A100" xr:uid="{06807D62-4EFC-47D7-8150-E36FF19F185B}">
      <formula1>"ADD,EDIT,DELETE"</formula1>
    </dataValidation>
    <dataValidation type="list" allowBlank="1" showInputMessage="1" showErrorMessage="1" promptTitle="WARNING" prompt="Only change this If Not QLDC asset" sqref="U10:U100" xr:uid="{6BFC06FB-E4D2-477F-9D63-A902ABACC44A}">
      <formula1>ud_organisation_owner_lookup</formula1>
    </dataValidation>
    <dataValidation type="list" allowBlank="1" showInputMessage="1" showErrorMessage="1" promptTitle="WARNING" prompt="Only change this If NZTA Or Parks And Reserves asset" sqref="AD10:AD100" xr:uid="{9605E060-DA24-4E1D-A073-A3BD3E1CF262}">
      <formula1>"TRUE,FALSE"</formula1>
    </dataValidation>
    <dataValidation type="list" allowBlank="1" showInputMessage="1" showErrorMessage="1" promptTitle="WARNING" prompt="Only change this If incorrect" sqref="K10:K100" xr:uid="{41D96445-6727-4662-953B-5C407040B7FC}">
      <formula1>"TRUE,FALSE"</formula1>
    </dataValidation>
    <dataValidation type="whole" allowBlank="1" showInputMessage="1" showErrorMessage="1" error="Please Enter Whole Number Between 1 And 999" promptTitle="ERROR" sqref="N10:N100" xr:uid="{3BE13108-6417-4DFD-9C58-00F6053DA394}">
      <formula1>1</formula1>
      <formula2>999</formula2>
    </dataValidation>
    <dataValidation type="whole" allowBlank="1" showInputMessage="1" showErrorMessage="1" error="Please Enter Whole Number Between 1 And 2147483647" promptTitle="ERROR" sqref="B10:B100" xr:uid="{BCFEB7CC-DF90-4BF0-8CE7-DBD4CE64AE2C}">
      <formula1>1</formula1>
      <formula2>2147483647</formula2>
    </dataValidation>
    <dataValidation type="whole" allowBlank="1" showInputMessage="1" showErrorMessage="1" error="Please Enter Whole Number Between 1 And 9999999999" promptTitle="ERROR" sqref="O10:O100" xr:uid="{0EFD5119-9C7D-41A5-819E-0E316778802F}">
      <formula1>1</formula1>
      <formula2>9999999999</formula2>
    </dataValidation>
    <dataValidation type="decimal" allowBlank="1" showInputMessage="1" showErrorMessage="1" error="Please Enter Decimal Between 0.1 And 999.9" promptTitle="ERROR" sqref="G10:G100" xr:uid="{918EA610-BB7A-4F9A-A897-F7CC847BDF4F}">
      <formula1>0.1</formula1>
      <formula2>999.9</formula2>
    </dataValidation>
    <dataValidation type="decimal" allowBlank="1" showInputMessage="1" showErrorMessage="1" error="Please Enter Decimal Between 0.01 And 9999999999.99" promptTitle="ERROR" sqref="AC10:AC100" xr:uid="{C29EE202-724A-4B15-819A-3B9AAF88DCBB}">
      <formula1>0.01</formula1>
      <formula2>9999999999.99</formula2>
    </dataValidation>
    <dataValidation type="textLength" allowBlank="1" showInputMessage="1" showErrorMessage="1" error="Please Dont Enter More Than 255 Characters" promptTitle="ERROR" sqref="AH10:AH100" xr:uid="{023ED40F-2596-4D9D-8A62-03529D43B5E5}">
      <formula1>0</formula1>
      <formula2>255</formula2>
    </dataValidation>
    <dataValidation type="date" allowBlank="1" showInputMessage="1" showErrorMessage="1" error="Please Enter Valid Date eg 31/01/2023" promptTitle="ERROR" sqref="M10:M100" xr:uid="{B7DEC67E-309D-4E52-A2F0-AB0F05089BB5}">
      <formula1>43831</formula1>
      <formula2>48580</formula2>
    </dataValidation>
    <dataValidation type="date" allowBlank="1" showInputMessage="1" showErrorMessage="1" error="Please Enter Valid Date eg 31/01/2023" promptTitle="ERROR" sqref="R10:R100" xr:uid="{73F497C7-80FB-4EF2-AB02-07C638827CB6}">
      <formula1>43831</formula1>
      <formula2>48580</formula2>
    </dataValidation>
    <dataValidation type="date" allowBlank="1" showInputMessage="1" showErrorMessage="1" error="Please Enter Valid Date eg 31/01/2023" promptTitle="ERROR" sqref="AG10:AG100" xr:uid="{02999F5F-D225-4345-B566-BDFEC1421050}">
      <formula1>43831</formula1>
      <formula2>48580</formula2>
    </dataValidation>
    <dataValidation type="decimal" allowBlank="1" showInputMessage="1" showErrorMessage="1" error="This an incomplete grid reference or is outside of QLDC. Please check that this a easting in NZTM2000" promptTitle="ERROR" sqref="E10:E100" xr:uid="{F984F20E-1A0F-475B-A483-3F3FC5E2F201}">
      <formula1>1215000</formula1>
      <formula2>1337479</formula2>
    </dataValidation>
    <dataValidation type="decimal" allowBlank="1" showInputMessage="1" showErrorMessage="1" error="This an incomplete grid reference or is outside of QLDC. Please check that this a northing in NZTM2000" promptTitle="ERROR" sqref="F10:F100" xr:uid="{5E72303D-B933-4A13-8A42-3B517B09B692}">
      <formula1>4967104</formula1>
      <formula2>5128000</formula2>
    </dataValidation>
  </dataValidations>
  <pageMargins left="0.75" right="0.75" top="1" bottom="1" header="0.5" footer="0.5"/>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ED04C-D528-424D-A337-8A6A394614ED}">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t="s">
        <v>4972</v>
      </c>
      <c r="B2" t="s">
        <v>6378</v>
      </c>
      <c r="E2" t="b">
        <v>1</v>
      </c>
    </row>
    <row r="3" spans="1:5">
      <c r="A3" t="s">
        <v>4960</v>
      </c>
      <c r="B3" t="s">
        <v>6384</v>
      </c>
      <c r="E3" t="b">
        <v>1</v>
      </c>
    </row>
    <row r="4" spans="1:5">
      <c r="A4" t="s">
        <v>4966</v>
      </c>
      <c r="B4" t="s">
        <v>6387</v>
      </c>
      <c r="E4" t="b">
        <v>1</v>
      </c>
    </row>
    <row r="5" spans="1:5">
      <c r="A5" t="s">
        <v>4962</v>
      </c>
      <c r="B5" t="s">
        <v>6385</v>
      </c>
      <c r="E5" t="b">
        <v>1</v>
      </c>
    </row>
    <row r="6" spans="1:5">
      <c r="A6" t="s">
        <v>4964</v>
      </c>
      <c r="B6" t="s">
        <v>6386</v>
      </c>
      <c r="E6" t="b">
        <v>1</v>
      </c>
    </row>
    <row r="7" spans="1:5">
      <c r="A7" t="s">
        <v>6365</v>
      </c>
      <c r="B7" t="s">
        <v>6198</v>
      </c>
      <c r="E7" t="b">
        <v>1</v>
      </c>
    </row>
  </sheetData>
  <pageMargins left="0.75" right="0.75" top="1" bottom="1" header="0.5" footer="0.5"/>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66D77-A7F8-47BE-A337-746B6F9300B9}">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t="s">
        <v>4972</v>
      </c>
      <c r="B2" t="s">
        <v>6383</v>
      </c>
      <c r="E2" t="b">
        <v>1</v>
      </c>
    </row>
    <row r="3" spans="1:5">
      <c r="A3" t="s">
        <v>4966</v>
      </c>
      <c r="B3" t="s">
        <v>6382</v>
      </c>
      <c r="E3" t="b">
        <v>1</v>
      </c>
    </row>
    <row r="4" spans="1:5">
      <c r="A4" t="s">
        <v>4964</v>
      </c>
      <c r="B4" t="s">
        <v>6381</v>
      </c>
      <c r="E4" t="b">
        <v>1</v>
      </c>
    </row>
    <row r="5" spans="1:5">
      <c r="A5" t="s">
        <v>4960</v>
      </c>
      <c r="B5" t="s">
        <v>6379</v>
      </c>
      <c r="E5" t="b">
        <v>1</v>
      </c>
    </row>
    <row r="6" spans="1:5">
      <c r="A6" t="s">
        <v>6365</v>
      </c>
      <c r="B6" t="s">
        <v>6198</v>
      </c>
      <c r="E6" t="b">
        <v>1</v>
      </c>
    </row>
    <row r="7" spans="1:5">
      <c r="A7" t="s">
        <v>4962</v>
      </c>
      <c r="B7" t="s">
        <v>6380</v>
      </c>
      <c r="E7" t="b">
        <v>1</v>
      </c>
    </row>
  </sheetData>
  <pageMargins left="0.75" right="0.75" top="1" bottom="1" header="0.5" footer="0.5"/>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07031-3BF3-494D-BCB6-C3D2BEA70DD1}">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t="s">
        <v>4972</v>
      </c>
      <c r="B2" t="s">
        <v>6378</v>
      </c>
      <c r="E2" t="b">
        <v>1</v>
      </c>
    </row>
    <row r="3" spans="1:5">
      <c r="A3" t="s">
        <v>4966</v>
      </c>
      <c r="B3" t="s">
        <v>6377</v>
      </c>
      <c r="E3" t="b">
        <v>1</v>
      </c>
    </row>
    <row r="4" spans="1:5">
      <c r="A4" t="s">
        <v>4962</v>
      </c>
      <c r="B4" t="s">
        <v>6375</v>
      </c>
      <c r="E4" t="b">
        <v>1</v>
      </c>
    </row>
    <row r="5" spans="1:5">
      <c r="A5" t="s">
        <v>4964</v>
      </c>
      <c r="B5" t="s">
        <v>6376</v>
      </c>
      <c r="E5" t="b">
        <v>1</v>
      </c>
    </row>
    <row r="6" spans="1:5">
      <c r="A6" t="s">
        <v>6365</v>
      </c>
      <c r="B6" t="s">
        <v>6198</v>
      </c>
      <c r="E6" t="b">
        <v>1</v>
      </c>
    </row>
    <row r="7" spans="1:5">
      <c r="A7" t="s">
        <v>4960</v>
      </c>
      <c r="B7" t="s">
        <v>6374</v>
      </c>
      <c r="E7" t="b">
        <v>1</v>
      </c>
    </row>
  </sheetData>
  <pageMargins left="0.75" right="0.75" top="1" bottom="1" header="0.5" footer="0.5"/>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1682B-AE25-4B57-AAE5-29A8068C2A77}">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t="s">
        <v>4964</v>
      </c>
      <c r="B2" t="s">
        <v>6371</v>
      </c>
      <c r="E2" t="b">
        <v>1</v>
      </c>
    </row>
    <row r="3" spans="1:5">
      <c r="A3" t="s">
        <v>4960</v>
      </c>
      <c r="B3" t="s">
        <v>6369</v>
      </c>
      <c r="E3" t="b">
        <v>1</v>
      </c>
    </row>
    <row r="4" spans="1:5">
      <c r="A4" t="s">
        <v>4962</v>
      </c>
      <c r="B4" t="s">
        <v>6370</v>
      </c>
      <c r="E4" t="b">
        <v>1</v>
      </c>
    </row>
    <row r="5" spans="1:5">
      <c r="A5" t="s">
        <v>4966</v>
      </c>
      <c r="B5" t="s">
        <v>6372</v>
      </c>
      <c r="E5" t="b">
        <v>1</v>
      </c>
    </row>
    <row r="6" spans="1:5">
      <c r="A6" t="s">
        <v>6365</v>
      </c>
      <c r="B6" t="s">
        <v>6198</v>
      </c>
      <c r="E6" t="b">
        <v>1</v>
      </c>
    </row>
    <row r="7" spans="1:5">
      <c r="A7" t="s">
        <v>4972</v>
      </c>
      <c r="B7" t="s">
        <v>6373</v>
      </c>
      <c r="E7" t="b">
        <v>1</v>
      </c>
    </row>
  </sheetData>
  <pageMargins left="0.75" right="0.75" top="1" bottom="1" header="0.5" footer="0.5"/>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28C4B-CC4B-4E32-8CD6-0DC1C2DFFA88}">
  <dimension ref="A1:E6"/>
  <sheetViews>
    <sheetView workbookViewId="0">
      <selection activeCell="A2" sqref="A2:E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v>13</v>
      </c>
      <c r="B2" t="s">
        <v>4991</v>
      </c>
      <c r="E2" t="b">
        <v>1</v>
      </c>
    </row>
    <row r="3" spans="1:5">
      <c r="A3">
        <v>26</v>
      </c>
      <c r="B3" t="s">
        <v>5032</v>
      </c>
      <c r="E3" t="b">
        <v>1</v>
      </c>
    </row>
    <row r="4" spans="1:5">
      <c r="A4">
        <v>29</v>
      </c>
      <c r="B4" t="s">
        <v>5040</v>
      </c>
      <c r="E4" t="b">
        <v>1</v>
      </c>
    </row>
    <row r="5" spans="1:5">
      <c r="A5">
        <v>36</v>
      </c>
      <c r="B5" t="s">
        <v>5061</v>
      </c>
      <c r="E5" t="b">
        <v>1</v>
      </c>
    </row>
    <row r="6" spans="1:5">
      <c r="A6">
        <v>45</v>
      </c>
      <c r="B6" t="s">
        <v>5077</v>
      </c>
      <c r="E6" t="b">
        <v>1</v>
      </c>
    </row>
  </sheetData>
  <pageMargins left="0.75" right="0.75" top="1" bottom="1" header="0.5" footer="0.5"/>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2859E-A29D-4EFB-A930-3E73972E14B9}">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v>4</v>
      </c>
      <c r="B2" t="s">
        <v>4967</v>
      </c>
      <c r="E2" t="b">
        <v>1</v>
      </c>
    </row>
    <row r="3" spans="1:5">
      <c r="A3">
        <v>29</v>
      </c>
      <c r="B3" t="s">
        <v>5040</v>
      </c>
      <c r="E3" t="b">
        <v>1</v>
      </c>
    </row>
  </sheetData>
  <pageMargins left="0.75" right="0.75" top="1" bottom="1" header="0.5" footer="0.5"/>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19631-734D-4724-99DD-0B3C8F1A53C2}">
  <dimension ref="A1:E5"/>
  <sheetViews>
    <sheetView workbookViewId="0">
      <selection activeCell="A2" sqref="A2:E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v>7</v>
      </c>
      <c r="B2" t="s">
        <v>4977</v>
      </c>
      <c r="E2" t="b">
        <v>1</v>
      </c>
    </row>
    <row r="3" spans="1:5">
      <c r="A3">
        <v>13</v>
      </c>
      <c r="B3" t="s">
        <v>4991</v>
      </c>
      <c r="E3" t="b">
        <v>1</v>
      </c>
    </row>
    <row r="4" spans="1:5">
      <c r="A4">
        <v>28</v>
      </c>
      <c r="B4" t="s">
        <v>5038</v>
      </c>
      <c r="E4" t="b">
        <v>1</v>
      </c>
    </row>
    <row r="5" spans="1:5">
      <c r="A5">
        <v>36</v>
      </c>
      <c r="B5" t="s">
        <v>5061</v>
      </c>
      <c r="E5" t="b">
        <v>1</v>
      </c>
    </row>
  </sheetData>
  <pageMargins left="0.75" right="0.75" top="1" bottom="1" header="0.5" footer="0.5"/>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361B9-7416-483A-9F17-E23286482FA5}">
  <dimension ref="A1:E8"/>
  <sheetViews>
    <sheetView workbookViewId="0">
      <selection activeCell="A2" sqref="A2:E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v>4</v>
      </c>
      <c r="B2" t="s">
        <v>4967</v>
      </c>
      <c r="E2" t="b">
        <v>1</v>
      </c>
    </row>
    <row r="3" spans="1:5">
      <c r="A3">
        <v>13</v>
      </c>
      <c r="B3" t="s">
        <v>4991</v>
      </c>
      <c r="E3" t="b">
        <v>1</v>
      </c>
    </row>
    <row r="4" spans="1:5">
      <c r="A4">
        <v>20</v>
      </c>
      <c r="B4" t="s">
        <v>5015</v>
      </c>
      <c r="E4" t="b">
        <v>1</v>
      </c>
    </row>
    <row r="5" spans="1:5">
      <c r="A5">
        <v>29</v>
      </c>
      <c r="B5" t="s">
        <v>5040</v>
      </c>
      <c r="E5" t="b">
        <v>1</v>
      </c>
    </row>
    <row r="6" spans="1:5">
      <c r="A6">
        <v>40</v>
      </c>
      <c r="B6" t="s">
        <v>5067</v>
      </c>
      <c r="E6" t="b">
        <v>1</v>
      </c>
    </row>
    <row r="7" spans="1:5">
      <c r="A7">
        <v>41</v>
      </c>
      <c r="B7" t="s">
        <v>5068</v>
      </c>
      <c r="E7" t="b">
        <v>1</v>
      </c>
    </row>
    <row r="8" spans="1:5">
      <c r="A8">
        <v>45</v>
      </c>
      <c r="B8" t="s">
        <v>5077</v>
      </c>
      <c r="E8" t="b">
        <v>1</v>
      </c>
    </row>
  </sheetData>
  <pageMargins left="0.75" right="0.75" top="1" bottom="1" header="0.5" footer="0.5"/>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44E75-3B0A-4D3E-A3C6-441F6DA1663A}">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v>40</v>
      </c>
      <c r="B2" t="s">
        <v>5067</v>
      </c>
      <c r="E2" t="b">
        <v>1</v>
      </c>
    </row>
    <row r="3" spans="1:5">
      <c r="A3">
        <v>41</v>
      </c>
      <c r="B3" t="s">
        <v>5068</v>
      </c>
      <c r="E3" t="b">
        <v>1</v>
      </c>
    </row>
  </sheetData>
  <pageMargins left="0.75" right="0.75" top="1" bottom="1" header="0.5" footer="0.5"/>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8D03C-581A-4F32-B125-3569241E3766}">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v>40</v>
      </c>
      <c r="B2" t="s">
        <v>5067</v>
      </c>
      <c r="E2" t="b">
        <v>1</v>
      </c>
    </row>
    <row r="3" spans="1:5">
      <c r="A3">
        <v>41</v>
      </c>
      <c r="B3" t="s">
        <v>5068</v>
      </c>
      <c r="E3" t="b">
        <v>1</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30"/>
  </sheetPr>
  <dimension ref="A1:EB100"/>
  <sheetViews>
    <sheetView zoomScale="80" zoomScaleNormal="80" workbookViewId="0">
      <pane ySplit="9" topLeftCell="A10" activePane="bottomLeft" state="frozenSplit"/>
      <selection pane="bottomLeft" activeCell="A10" sqref="A10"/>
    </sheetView>
  </sheetViews>
  <sheetFormatPr defaultRowHeight="15" outlineLevelRow="1" outlineLevelCol="1"/>
  <cols>
    <col min="1" max="1" width="12.85546875" style="3" bestFit="1" customWidth="1"/>
    <col min="2" max="2" width="10" style="3" bestFit="1" customWidth="1"/>
    <col min="3" max="3" width="10.85546875" style="3" bestFit="1" customWidth="1"/>
    <col min="4" max="4" width="10.85546875" style="3" hidden="1" customWidth="1" outlineLevel="1"/>
    <col min="5" max="5" width="13.140625" style="3" bestFit="1" customWidth="1" collapsed="1"/>
    <col min="6" max="6" width="13.140625" style="3" bestFit="1" customWidth="1"/>
    <col min="7" max="8" width="9.85546875" style="3" bestFit="1" customWidth="1"/>
    <col min="9" max="9" width="11.5703125" style="3" bestFit="1" customWidth="1"/>
    <col min="10" max="10" width="11.5703125" style="3" hidden="1" customWidth="1" outlineLevel="1"/>
    <col min="11" max="11" width="12" style="3" bestFit="1" customWidth="1" collapsed="1"/>
    <col min="12" max="12" width="12" style="3" bestFit="1" customWidth="1"/>
    <col min="13" max="13" width="16" style="3" bestFit="1" customWidth="1"/>
    <col min="14" max="14" width="14.140625" style="3" bestFit="1" customWidth="1"/>
    <col min="15" max="15" width="14.140625" style="3" hidden="1" customWidth="1" outlineLevel="1"/>
    <col min="16" max="16" width="12" style="3" bestFit="1" customWidth="1" collapsed="1"/>
    <col min="17" max="18" width="12" style="3" bestFit="1" customWidth="1"/>
    <col min="19" max="19" width="19.5703125" style="3" bestFit="1" customWidth="1"/>
    <col min="20" max="20" width="19.5703125" style="3" hidden="1" customWidth="1" outlineLevel="1"/>
    <col min="21" max="21" width="19.42578125" style="3" bestFit="1" customWidth="1" collapsed="1"/>
    <col min="22" max="22" width="19.42578125" style="3" hidden="1" customWidth="1" outlineLevel="1"/>
    <col min="23" max="23" width="9.140625" style="3" collapsed="1"/>
    <col min="24" max="24" width="9.7109375" style="3" bestFit="1" customWidth="1"/>
    <col min="25" max="25" width="11.42578125" style="3" bestFit="1" customWidth="1"/>
    <col min="26" max="26" width="10.5703125" style="3" bestFit="1" customWidth="1"/>
    <col min="27" max="27" width="16.5703125" style="3" bestFit="1" customWidth="1"/>
    <col min="28" max="28" width="15.28515625" style="3" bestFit="1" customWidth="1"/>
    <col min="29" max="29" width="15.28515625" style="3" hidden="1" customWidth="1" outlineLevel="1"/>
    <col min="30" max="30" width="13.42578125" style="3" bestFit="1" customWidth="1" collapsed="1"/>
    <col min="31" max="31" width="18.85546875" style="3" bestFit="1" customWidth="1"/>
    <col min="32" max="32" width="18.85546875" style="3" hidden="1" customWidth="1" outlineLevel="1"/>
    <col min="33" max="33" width="22.42578125" style="3" bestFit="1" customWidth="1" collapsed="1"/>
    <col min="34" max="34" width="22.42578125" style="3" hidden="1" customWidth="1" outlineLevel="1"/>
    <col min="35" max="35" width="22.42578125" style="3" bestFit="1" customWidth="1" collapsed="1"/>
    <col min="36" max="36" width="22.42578125" style="3" hidden="1" customWidth="1" outlineLevel="1"/>
    <col min="37" max="37" width="19.7109375" style="3" bestFit="1" customWidth="1" collapsed="1"/>
    <col min="38" max="38" width="19.7109375" style="3" hidden="1" customWidth="1" outlineLevel="1"/>
    <col min="39" max="39" width="15" style="3" bestFit="1" customWidth="1" collapsed="1"/>
    <col min="40" max="40" width="15" style="3" hidden="1" customWidth="1" outlineLevel="1"/>
    <col min="41" max="41" width="12.28515625" style="3" bestFit="1" customWidth="1" collapsed="1"/>
    <col min="42" max="42" width="13.7109375" style="3" bestFit="1" customWidth="1"/>
    <col min="43" max="43" width="9.7109375" style="3" bestFit="1" customWidth="1"/>
    <col min="44" max="44" width="9.7109375" style="3" hidden="1" customWidth="1" outlineLevel="1"/>
    <col min="45" max="45" width="14.5703125" style="3" bestFit="1" customWidth="1" collapsed="1"/>
    <col min="46" max="46" width="11.85546875" style="3" bestFit="1" customWidth="1"/>
    <col min="47" max="47" width="18.7109375" style="3" bestFit="1" customWidth="1"/>
    <col min="48" max="48" width="32" style="3" bestFit="1" customWidth="1"/>
    <col min="49" max="132" width="9.140625" style="22"/>
    <col min="133" max="16384" width="9.140625" style="3"/>
  </cols>
  <sheetData>
    <row r="1" spans="1:132" s="13" customFormat="1">
      <c r="A1" s="10"/>
      <c r="B1" s="11" t="s">
        <v>0</v>
      </c>
      <c r="C1" s="12" t="s">
        <v>1</v>
      </c>
      <c r="D1" s="12"/>
      <c r="E1" s="12" t="s">
        <v>2</v>
      </c>
      <c r="F1" s="12" t="s">
        <v>3</v>
      </c>
      <c r="G1" s="12" t="s">
        <v>87</v>
      </c>
      <c r="H1" s="12" t="s">
        <v>88</v>
      </c>
      <c r="I1" s="12" t="s">
        <v>89</v>
      </c>
      <c r="J1" s="12"/>
      <c r="K1" s="12" t="s">
        <v>90</v>
      </c>
      <c r="L1" s="12" t="s">
        <v>91</v>
      </c>
      <c r="M1" s="12" t="s">
        <v>92</v>
      </c>
      <c r="N1" s="12" t="s">
        <v>93</v>
      </c>
      <c r="O1" s="12"/>
      <c r="P1" s="12" t="s">
        <v>94</v>
      </c>
      <c r="Q1" s="12" t="s">
        <v>95</v>
      </c>
      <c r="R1" s="12" t="s">
        <v>96</v>
      </c>
      <c r="S1" s="12" t="s">
        <v>97</v>
      </c>
      <c r="T1" s="12"/>
      <c r="U1" s="12" t="s">
        <v>98</v>
      </c>
      <c r="V1" s="12"/>
      <c r="W1" s="12" t="s">
        <v>99</v>
      </c>
      <c r="X1" s="12" t="s">
        <v>100</v>
      </c>
      <c r="Y1" s="12" t="s">
        <v>11</v>
      </c>
      <c r="Z1" s="12" t="s">
        <v>12</v>
      </c>
      <c r="AA1" s="12" t="s">
        <v>13</v>
      </c>
      <c r="AB1" s="12" t="s">
        <v>14</v>
      </c>
      <c r="AC1" s="12"/>
      <c r="AD1" s="12" t="s">
        <v>15</v>
      </c>
      <c r="AE1" s="12" t="s">
        <v>16</v>
      </c>
      <c r="AF1" s="12"/>
      <c r="AG1" s="12" t="s">
        <v>17</v>
      </c>
      <c r="AH1" s="12"/>
      <c r="AI1" s="12" t="s">
        <v>18</v>
      </c>
      <c r="AJ1" s="12"/>
      <c r="AK1" s="12" t="s">
        <v>19</v>
      </c>
      <c r="AL1" s="12"/>
      <c r="AM1" s="12" t="s">
        <v>20</v>
      </c>
      <c r="AN1" s="12"/>
      <c r="AO1" s="12" t="s">
        <v>21</v>
      </c>
      <c r="AP1" s="12" t="s">
        <v>22</v>
      </c>
      <c r="AQ1" s="12" t="s">
        <v>23</v>
      </c>
      <c r="AR1" s="12"/>
      <c r="AS1" s="12" t="s">
        <v>24</v>
      </c>
      <c r="AT1" s="12" t="s">
        <v>25</v>
      </c>
      <c r="AU1" s="12" t="s">
        <v>26</v>
      </c>
      <c r="AV1" s="12" t="s">
        <v>27</v>
      </c>
      <c r="AW1" s="20"/>
      <c r="AX1" s="20"/>
      <c r="AY1" s="20"/>
      <c r="AZ1" s="20"/>
      <c r="BA1" s="20"/>
      <c r="BB1" s="20"/>
      <c r="BC1" s="20"/>
      <c r="BD1" s="20"/>
      <c r="BE1" s="20"/>
      <c r="BF1" s="20"/>
      <c r="BG1" s="20"/>
      <c r="BH1" s="20"/>
      <c r="BI1" s="20"/>
      <c r="BJ1" s="20"/>
      <c r="BK1" s="20"/>
      <c r="BL1" s="20"/>
      <c r="BM1" s="20"/>
      <c r="BN1" s="20"/>
      <c r="BO1" s="20"/>
      <c r="BP1" s="20"/>
      <c r="BQ1" s="20"/>
      <c r="BR1" s="20"/>
      <c r="BS1" s="20"/>
      <c r="BT1" s="20"/>
      <c r="BU1" s="20"/>
      <c r="BV1" s="20"/>
      <c r="BW1" s="20"/>
      <c r="BX1" s="20"/>
      <c r="BY1" s="20"/>
      <c r="BZ1" s="20"/>
      <c r="CA1" s="20"/>
      <c r="CB1" s="20"/>
      <c r="CC1" s="20"/>
      <c r="CD1" s="20"/>
      <c r="CE1" s="20"/>
      <c r="CF1" s="20"/>
      <c r="CG1" s="20"/>
      <c r="CH1" s="20"/>
      <c r="CI1" s="20"/>
      <c r="CJ1" s="20"/>
      <c r="CK1" s="20"/>
      <c r="CL1" s="20"/>
      <c r="CM1" s="20"/>
      <c r="CN1" s="20"/>
      <c r="CO1" s="20"/>
      <c r="CP1" s="20"/>
      <c r="CQ1" s="20"/>
      <c r="CR1" s="20"/>
      <c r="CS1" s="20"/>
      <c r="CT1" s="20"/>
      <c r="CU1" s="20"/>
      <c r="CV1" s="20"/>
      <c r="CW1" s="20"/>
      <c r="CX1" s="20"/>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row>
    <row r="2" spans="1:132" s="13" customFormat="1" outlineLevel="1">
      <c r="A2" s="14" t="s">
        <v>28</v>
      </c>
      <c r="B2" s="15" t="s">
        <v>29</v>
      </c>
      <c r="C2" s="15" t="str">
        <f>_xlfn.IFNA(IF(MATCH("ERROR",D10:D110,0),"ERROR"),"")</f>
        <v/>
      </c>
      <c r="D2" s="15" t="s">
        <v>30</v>
      </c>
      <c r="E2" s="15" t="s">
        <v>31</v>
      </c>
      <c r="F2" s="15" t="s">
        <v>32</v>
      </c>
      <c r="G2" s="15" t="s">
        <v>101</v>
      </c>
      <c r="H2" s="15" t="s">
        <v>102</v>
      </c>
      <c r="I2" s="15" t="str">
        <f>_xlfn.IFNA(IF(MATCH("ERROR",J10:J110,0),"ERROR"),"")</f>
        <v/>
      </c>
      <c r="J2" s="15" t="s">
        <v>103</v>
      </c>
      <c r="K2" s="15" t="s">
        <v>104</v>
      </c>
      <c r="L2" s="15" t="s">
        <v>105</v>
      </c>
      <c r="M2" s="15" t="s">
        <v>106</v>
      </c>
      <c r="N2" s="15" t="str">
        <f>_xlfn.IFNA(IF(MATCH("ERROR",O10:O110,0),"ERROR"),"")</f>
        <v/>
      </c>
      <c r="O2" s="15" t="s">
        <v>107</v>
      </c>
      <c r="P2" s="15" t="s">
        <v>108</v>
      </c>
      <c r="Q2" s="15" t="s">
        <v>109</v>
      </c>
      <c r="R2" s="15" t="s">
        <v>110</v>
      </c>
      <c r="S2" s="15" t="str">
        <f>_xlfn.IFNA(IF(MATCH("ERROR",T10:T110,0),"ERROR"),"")</f>
        <v/>
      </c>
      <c r="T2" s="15" t="s">
        <v>111</v>
      </c>
      <c r="U2" s="15" t="str">
        <f>_xlfn.IFNA(IF(MATCH("ERROR",V10:V110,0),"ERROR"),"")</f>
        <v/>
      </c>
      <c r="V2" s="15" t="s">
        <v>112</v>
      </c>
      <c r="W2" s="15" t="s">
        <v>113</v>
      </c>
      <c r="X2" s="15" t="s">
        <v>114</v>
      </c>
      <c r="Y2" s="15" t="s">
        <v>40</v>
      </c>
      <c r="Z2" s="15" t="s">
        <v>41</v>
      </c>
      <c r="AA2" s="15" t="s">
        <v>42</v>
      </c>
      <c r="AB2" s="15" t="str">
        <f>_xlfn.IFNA(IF(MATCH("ERROR",AC10:AC110,0),"ERROR"),"")</f>
        <v/>
      </c>
      <c r="AC2" s="15" t="s">
        <v>43</v>
      </c>
      <c r="AD2" s="15" t="s">
        <v>44</v>
      </c>
      <c r="AE2" s="15" t="str">
        <f>_xlfn.IFNA(IF(MATCH("ERROR",AF10:AF110,0),"ERROR"),"")</f>
        <v/>
      </c>
      <c r="AF2" s="15" t="s">
        <v>45</v>
      </c>
      <c r="AG2" s="15" t="str">
        <f>_xlfn.IFNA(IF(MATCH("ERROR",AH10:AH110,0),"ERROR"),"")</f>
        <v/>
      </c>
      <c r="AH2" s="15" t="s">
        <v>46</v>
      </c>
      <c r="AI2" s="15" t="str">
        <f>_xlfn.IFNA(IF(MATCH("ERROR",AJ10:AJ110,0),"ERROR"),"")</f>
        <v/>
      </c>
      <c r="AJ2" s="15" t="s">
        <v>47</v>
      </c>
      <c r="AK2" s="15" t="str">
        <f>_xlfn.IFNA(IF(MATCH("ERROR",AL10:AL110,0),"ERROR"),"")</f>
        <v/>
      </c>
      <c r="AL2" s="15" t="s">
        <v>48</v>
      </c>
      <c r="AM2" s="15" t="str">
        <f>_xlfn.IFNA(IF(MATCH("ERROR",AN10:AN110,0),"ERROR"),"")</f>
        <v/>
      </c>
      <c r="AN2" s="15" t="s">
        <v>49</v>
      </c>
      <c r="AO2" s="15" t="s">
        <v>50</v>
      </c>
      <c r="AP2" s="15" t="s">
        <v>51</v>
      </c>
      <c r="AQ2" s="15" t="str">
        <f>_xlfn.IFNA(IF(MATCH("ERROR",AR10:AR110,0),"ERROR"),"")</f>
        <v/>
      </c>
      <c r="AR2" s="15" t="s">
        <v>52</v>
      </c>
      <c r="AS2" s="15" t="s">
        <v>53</v>
      </c>
      <c r="AT2" s="15" t="s">
        <v>54</v>
      </c>
      <c r="AU2" s="15" t="s">
        <v>55</v>
      </c>
      <c r="AV2" s="15" t="s">
        <v>56</v>
      </c>
      <c r="AW2" s="20" t="str">
        <f>_xlfn.IFNA(IF(MATCH("ERROR",AX10:AX110,0),"ERROR"),"")</f>
        <v/>
      </c>
      <c r="AX2" s="20" t="str">
        <f>_xlfn.IFNA(IF(MATCH("ERROR",AY10:AY110,0),"ERROR"),"")</f>
        <v/>
      </c>
      <c r="AY2" s="20" t="str">
        <f>_xlfn.IFNA(IF(MATCH("ERROR",AZ10:AZ110,0),"ERROR"),"")</f>
        <v/>
      </c>
      <c r="AZ2" s="20" t="str">
        <f>_xlfn.IFNA(IF(MATCH("ERROR",BA10:BA110,0),"ERROR"),"")</f>
        <v/>
      </c>
      <c r="BA2" s="20" t="str">
        <f>_xlfn.IFNA(IF(MATCH("ERROR",BB10:BB110,0),"ERROR"),"")</f>
        <v/>
      </c>
      <c r="BB2" s="20" t="str">
        <f>_xlfn.IFNA(IF(MATCH("ERROR",BC10:BC110,0),"ERROR"),"")</f>
        <v/>
      </c>
      <c r="BC2" s="20" t="str">
        <f>_xlfn.IFNA(IF(MATCH("ERROR",BD10:BD110,0),"ERROR"),"")</f>
        <v/>
      </c>
      <c r="BD2" s="20" t="str">
        <f>_xlfn.IFNA(IF(MATCH("ERROR",BE10:BE110,0),"ERROR"),"")</f>
        <v/>
      </c>
      <c r="BE2" s="20" t="str">
        <f>_xlfn.IFNA(IF(MATCH("ERROR",BF10:BF110,0),"ERROR"),"")</f>
        <v/>
      </c>
      <c r="BF2" s="20" t="str">
        <f>_xlfn.IFNA(IF(MATCH("ERROR",BG10:BG110,0),"ERROR"),"")</f>
        <v/>
      </c>
      <c r="BG2" s="20" t="str">
        <f>_xlfn.IFNA(IF(MATCH("ERROR",BH10:BH110,0),"ERROR"),"")</f>
        <v/>
      </c>
      <c r="BH2" s="20" t="str">
        <f>_xlfn.IFNA(IF(MATCH("ERROR",BI10:BI110,0),"ERROR"),"")</f>
        <v/>
      </c>
      <c r="BI2" s="20" t="str">
        <f>_xlfn.IFNA(IF(MATCH("ERROR",BJ10:BJ110,0),"ERROR"),"")</f>
        <v/>
      </c>
      <c r="BJ2" s="20" t="str">
        <f>_xlfn.IFNA(IF(MATCH("ERROR",BK10:BK110,0),"ERROR"),"")</f>
        <v/>
      </c>
      <c r="BK2" s="20" t="str">
        <f>_xlfn.IFNA(IF(MATCH("ERROR",BL10:BL110,0),"ERROR"),"")</f>
        <v/>
      </c>
      <c r="BL2" s="20" t="str">
        <f>_xlfn.IFNA(IF(MATCH("ERROR",BM10:BM110,0),"ERROR"),"")</f>
        <v/>
      </c>
      <c r="BM2" s="20" t="str">
        <f>_xlfn.IFNA(IF(MATCH("ERROR",BN10:BN110,0),"ERROR"),"")</f>
        <v/>
      </c>
      <c r="BN2" s="20" t="str">
        <f>_xlfn.IFNA(IF(MATCH("ERROR",BO10:BO110,0),"ERROR"),"")</f>
        <v/>
      </c>
      <c r="BO2" s="20" t="str">
        <f>_xlfn.IFNA(IF(MATCH("ERROR",BP10:BP110,0),"ERROR"),"")</f>
        <v/>
      </c>
      <c r="BP2" s="20" t="str">
        <f>_xlfn.IFNA(IF(MATCH("ERROR",BQ10:BQ110,0),"ERROR"),"")</f>
        <v/>
      </c>
      <c r="BQ2" s="20" t="str">
        <f>_xlfn.IFNA(IF(MATCH("ERROR",BR10:BR110,0),"ERROR"),"")</f>
        <v/>
      </c>
      <c r="BR2" s="20" t="str">
        <f>_xlfn.IFNA(IF(MATCH("ERROR",BS10:BS110,0),"ERROR"),"")</f>
        <v/>
      </c>
      <c r="BS2" s="20" t="str">
        <f>_xlfn.IFNA(IF(MATCH("ERROR",BT10:BT110,0),"ERROR"),"")</f>
        <v/>
      </c>
      <c r="BT2" s="20" t="str">
        <f>_xlfn.IFNA(IF(MATCH("ERROR",BU10:BU110,0),"ERROR"),"")</f>
        <v/>
      </c>
      <c r="BU2" s="20" t="str">
        <f>_xlfn.IFNA(IF(MATCH("ERROR",BV10:BV110,0),"ERROR"),"")</f>
        <v/>
      </c>
      <c r="BV2" s="20" t="str">
        <f>_xlfn.IFNA(IF(MATCH("ERROR",BW10:BW110,0),"ERROR"),"")</f>
        <v/>
      </c>
      <c r="BW2" s="20" t="str">
        <f>_xlfn.IFNA(IF(MATCH("ERROR",BX10:BX110,0),"ERROR"),"")</f>
        <v/>
      </c>
      <c r="BX2" s="20" t="str">
        <f>_xlfn.IFNA(IF(MATCH("ERROR",BY10:BY110,0),"ERROR"),"")</f>
        <v/>
      </c>
      <c r="BY2" s="20" t="str">
        <f>_xlfn.IFNA(IF(MATCH("ERROR",BZ10:BZ110,0),"ERROR"),"")</f>
        <v/>
      </c>
      <c r="BZ2" s="20" t="str">
        <f>_xlfn.IFNA(IF(MATCH("ERROR",CA10:CA110,0),"ERROR"),"")</f>
        <v/>
      </c>
      <c r="CA2" s="20" t="str">
        <f>_xlfn.IFNA(IF(MATCH("ERROR",CB10:CB110,0),"ERROR"),"")</f>
        <v/>
      </c>
      <c r="CB2" s="20" t="str">
        <f>_xlfn.IFNA(IF(MATCH("ERROR",CC10:CC110,0),"ERROR"),"")</f>
        <v/>
      </c>
      <c r="CC2" s="20" t="str">
        <f>_xlfn.IFNA(IF(MATCH("ERROR",CD10:CD110,0),"ERROR"),"")</f>
        <v/>
      </c>
      <c r="CD2" s="20" t="str">
        <f>_xlfn.IFNA(IF(MATCH("ERROR",CE10:CE110,0),"ERROR"),"")</f>
        <v/>
      </c>
      <c r="CE2" s="20" t="str">
        <f>_xlfn.IFNA(IF(MATCH("ERROR",CF10:CF110,0),"ERROR"),"")</f>
        <v/>
      </c>
      <c r="CF2" s="20" t="str">
        <f>_xlfn.IFNA(IF(MATCH("ERROR",CG10:CG110,0),"ERROR"),"")</f>
        <v/>
      </c>
      <c r="CG2" s="20" t="str">
        <f>_xlfn.IFNA(IF(MATCH("ERROR",CH10:CH110,0),"ERROR"),"")</f>
        <v/>
      </c>
      <c r="CH2" s="20" t="str">
        <f>_xlfn.IFNA(IF(MATCH("ERROR",CI10:CI110,0),"ERROR"),"")</f>
        <v/>
      </c>
      <c r="CI2" s="20" t="str">
        <f>_xlfn.IFNA(IF(MATCH("ERROR",CJ10:CJ110,0),"ERROR"),"")</f>
        <v/>
      </c>
      <c r="CJ2" s="20" t="str">
        <f>_xlfn.IFNA(IF(MATCH("ERROR",CK10:CK110,0),"ERROR"),"")</f>
        <v/>
      </c>
      <c r="CK2" s="20" t="str">
        <f>_xlfn.IFNA(IF(MATCH("ERROR",CL10:CL110,0),"ERROR"),"")</f>
        <v/>
      </c>
      <c r="CL2" s="20" t="str">
        <f>_xlfn.IFNA(IF(MATCH("ERROR",CM10:CM110,0),"ERROR"),"")</f>
        <v/>
      </c>
      <c r="CM2" s="20" t="str">
        <f>_xlfn.IFNA(IF(MATCH("ERROR",CN10:CN110,0),"ERROR"),"")</f>
        <v/>
      </c>
      <c r="CN2" s="20" t="str">
        <f>_xlfn.IFNA(IF(MATCH("ERROR",CO10:CO110,0),"ERROR"),"")</f>
        <v/>
      </c>
      <c r="CO2" s="20" t="str">
        <f>_xlfn.IFNA(IF(MATCH("ERROR",CP10:CP110,0),"ERROR"),"")</f>
        <v/>
      </c>
      <c r="CP2" s="20" t="str">
        <f>_xlfn.IFNA(IF(MATCH("ERROR",CQ10:CQ110,0),"ERROR"),"")</f>
        <v/>
      </c>
      <c r="CQ2" s="20" t="str">
        <f>_xlfn.IFNA(IF(MATCH("ERROR",CR10:CR110,0),"ERROR"),"")</f>
        <v/>
      </c>
      <c r="CR2" s="20" t="str">
        <f>_xlfn.IFNA(IF(MATCH("ERROR",CS10:CS110,0),"ERROR"),"")</f>
        <v/>
      </c>
      <c r="CS2" s="20" t="str">
        <f>_xlfn.IFNA(IF(MATCH("ERROR",CT10:CT110,0),"ERROR"),"")</f>
        <v/>
      </c>
      <c r="CT2" s="20" t="str">
        <f>_xlfn.IFNA(IF(MATCH("ERROR",CU10:CU110,0),"ERROR"),"")</f>
        <v/>
      </c>
      <c r="CU2" s="20" t="str">
        <f>_xlfn.IFNA(IF(MATCH("ERROR",CV10:CV110,0),"ERROR"),"")</f>
        <v/>
      </c>
      <c r="CV2" s="20" t="str">
        <f>_xlfn.IFNA(IF(MATCH("ERROR",CW10:CW110,0),"ERROR"),"")</f>
        <v/>
      </c>
      <c r="CW2" s="20" t="str">
        <f>_xlfn.IFNA(IF(MATCH("ERROR",CX10:CX110,0),"ERROR"),"")</f>
        <v/>
      </c>
      <c r="CX2" s="20" t="str">
        <f>_xlfn.IFNA(IF(MATCH("ERROR",CY10:CY110,0),"ERROR"),"")</f>
        <v/>
      </c>
      <c r="CY2" s="20" t="str">
        <f>_xlfn.IFNA(IF(MATCH("ERROR",CZ10:CZ110,0),"ERROR"),"")</f>
        <v/>
      </c>
      <c r="CZ2" s="20" t="str">
        <f>_xlfn.IFNA(IF(MATCH("ERROR",DA10:DA110,0),"ERROR"),"")</f>
        <v/>
      </c>
      <c r="DA2" s="20" t="str">
        <f>_xlfn.IFNA(IF(MATCH("ERROR",DB10:DB110,0),"ERROR"),"")</f>
        <v/>
      </c>
      <c r="DB2" s="20" t="str">
        <f>_xlfn.IFNA(IF(MATCH("ERROR",DC10:DC110,0),"ERROR"),"")</f>
        <v/>
      </c>
      <c r="DC2" s="20" t="str">
        <f>_xlfn.IFNA(IF(MATCH("ERROR",DD10:DD110,0),"ERROR"),"")</f>
        <v/>
      </c>
      <c r="DD2" s="20" t="str">
        <f>_xlfn.IFNA(IF(MATCH("ERROR",DE10:DE110,0),"ERROR"),"")</f>
        <v/>
      </c>
      <c r="DE2" s="20" t="str">
        <f>_xlfn.IFNA(IF(MATCH("ERROR",DF10:DF110,0),"ERROR"),"")</f>
        <v/>
      </c>
      <c r="DF2" s="20" t="str">
        <f>_xlfn.IFNA(IF(MATCH("ERROR",DG10:DG110,0),"ERROR"),"")</f>
        <v/>
      </c>
      <c r="DG2" s="20" t="str">
        <f>_xlfn.IFNA(IF(MATCH("ERROR",DH10:DH110,0),"ERROR"),"")</f>
        <v/>
      </c>
      <c r="DH2" s="20" t="str">
        <f>_xlfn.IFNA(IF(MATCH("ERROR",DI10:DI110,0),"ERROR"),"")</f>
        <v/>
      </c>
      <c r="DI2" s="20" t="str">
        <f>_xlfn.IFNA(IF(MATCH("ERROR",DJ10:DJ110,0),"ERROR"),"")</f>
        <v/>
      </c>
      <c r="DJ2" s="20" t="str">
        <f>_xlfn.IFNA(IF(MATCH("ERROR",DK10:DK110,0),"ERROR"),"")</f>
        <v/>
      </c>
      <c r="DK2" s="20" t="str">
        <f>_xlfn.IFNA(IF(MATCH("ERROR",DL10:DL110,0),"ERROR"),"")</f>
        <v/>
      </c>
      <c r="DL2" s="20" t="str">
        <f>_xlfn.IFNA(IF(MATCH("ERROR",DM10:DM110,0),"ERROR"),"")</f>
        <v/>
      </c>
      <c r="DM2" s="20" t="str">
        <f>_xlfn.IFNA(IF(MATCH("ERROR",DN10:DN110,0),"ERROR"),"")</f>
        <v/>
      </c>
      <c r="DN2" s="20" t="str">
        <f>_xlfn.IFNA(IF(MATCH("ERROR",DO10:DO110,0),"ERROR"),"")</f>
        <v/>
      </c>
      <c r="DO2" s="20" t="str">
        <f>_xlfn.IFNA(IF(MATCH("ERROR",DP10:DP110,0),"ERROR"),"")</f>
        <v/>
      </c>
      <c r="DP2" s="20" t="str">
        <f>_xlfn.IFNA(IF(MATCH("ERROR",DQ10:DQ110,0),"ERROR"),"")</f>
        <v/>
      </c>
      <c r="DQ2" s="20" t="str">
        <f>_xlfn.IFNA(IF(MATCH("ERROR",DR10:DR110,0),"ERROR"),"")</f>
        <v/>
      </c>
      <c r="DR2" s="20" t="str">
        <f>_xlfn.IFNA(IF(MATCH("ERROR",DS10:DS110,0),"ERROR"),"")</f>
        <v/>
      </c>
      <c r="DS2" s="20" t="str">
        <f>_xlfn.IFNA(IF(MATCH("ERROR",DT10:DT110,0),"ERROR"),"")</f>
        <v/>
      </c>
      <c r="DT2" s="20" t="str">
        <f>_xlfn.IFNA(IF(MATCH("ERROR",DU10:DU110,0),"ERROR"),"")</f>
        <v/>
      </c>
      <c r="DU2" s="20" t="str">
        <f>_xlfn.IFNA(IF(MATCH("ERROR",DV10:DV110,0),"ERROR"),"")</f>
        <v/>
      </c>
      <c r="DV2" s="20" t="str">
        <f>_xlfn.IFNA(IF(MATCH("ERROR",DW10:DW110,0),"ERROR"),"")</f>
        <v/>
      </c>
      <c r="DW2" s="20" t="str">
        <f>_xlfn.IFNA(IF(MATCH("ERROR",DX10:DX110,0),"ERROR"),"")</f>
        <v/>
      </c>
      <c r="DX2" s="20" t="str">
        <f>_xlfn.IFNA(IF(MATCH("ERROR",DY10:DY110,0),"ERROR"),"")</f>
        <v/>
      </c>
      <c r="DY2" s="20" t="str">
        <f>_xlfn.IFNA(IF(MATCH("ERROR",DZ10:DZ110,0),"ERROR"),"")</f>
        <v/>
      </c>
      <c r="DZ2" s="20" t="str">
        <f>_xlfn.IFNA(IF(MATCH("ERROR",EA10:EA110,0),"ERROR"),"")</f>
        <v/>
      </c>
      <c r="EA2" s="20" t="str">
        <f>_xlfn.IFNA(IF(MATCH("ERROR",EB10:EB110,0),"ERROR"),"")</f>
        <v/>
      </c>
      <c r="EB2" s="20" t="str">
        <f>_xlfn.IFNA(IF(MATCH("ERROR",EC10:EC110,0),"ERROR"),"")</f>
        <v/>
      </c>
    </row>
    <row r="3" spans="1:132" s="18" customFormat="1">
      <c r="A3" s="16" t="s">
        <v>57</v>
      </c>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1"/>
      <c r="CJ3" s="21"/>
      <c r="CK3" s="21"/>
      <c r="CL3" s="21"/>
      <c r="CM3" s="21"/>
      <c r="CN3" s="21"/>
      <c r="CO3" s="21"/>
      <c r="CP3" s="21"/>
      <c r="CQ3" s="21"/>
      <c r="CR3" s="21"/>
      <c r="CS3" s="21"/>
      <c r="CT3" s="21"/>
      <c r="CU3" s="21"/>
      <c r="CV3" s="21"/>
      <c r="CW3" s="21"/>
      <c r="CX3" s="21"/>
      <c r="CY3" s="21"/>
      <c r="CZ3" s="21"/>
      <c r="DA3" s="21"/>
      <c r="DB3" s="21"/>
      <c r="DC3" s="21"/>
      <c r="DD3" s="21"/>
      <c r="DE3" s="21"/>
      <c r="DF3" s="21"/>
      <c r="DG3" s="21"/>
      <c r="DH3" s="21"/>
      <c r="DI3" s="21"/>
      <c r="DJ3" s="21"/>
      <c r="DK3" s="21"/>
      <c r="DL3" s="21"/>
      <c r="DM3" s="21"/>
      <c r="DN3" s="21"/>
      <c r="DO3" s="21"/>
      <c r="DP3" s="21"/>
      <c r="DQ3" s="21"/>
      <c r="DR3" s="21"/>
      <c r="DS3" s="21"/>
      <c r="DT3" s="21"/>
      <c r="DU3" s="21"/>
      <c r="DV3" s="21"/>
      <c r="DW3" s="21"/>
      <c r="DX3" s="21"/>
      <c r="DY3" s="21"/>
      <c r="DZ3" s="21"/>
      <c r="EA3" s="21"/>
      <c r="EB3" s="21"/>
    </row>
    <row r="4" spans="1:132" s="13" customFormat="1" outlineLevel="1">
      <c r="A4" s="14" t="s">
        <v>58</v>
      </c>
      <c r="B4" s="13" t="s">
        <v>59</v>
      </c>
      <c r="C4" s="13" t="s">
        <v>60</v>
      </c>
      <c r="E4" s="13" t="s">
        <v>61</v>
      </c>
      <c r="F4" s="13" t="s">
        <v>61</v>
      </c>
      <c r="G4" s="13" t="s">
        <v>60</v>
      </c>
      <c r="H4" s="13" t="s">
        <v>60</v>
      </c>
      <c r="I4" s="13" t="s">
        <v>64</v>
      </c>
      <c r="K4" s="13" t="s">
        <v>115</v>
      </c>
      <c r="L4" s="13" t="s">
        <v>116</v>
      </c>
      <c r="M4" s="13" t="s">
        <v>117</v>
      </c>
      <c r="N4" s="13" t="s">
        <v>69</v>
      </c>
      <c r="P4" s="13" t="s">
        <v>118</v>
      </c>
      <c r="Q4" s="13" t="s">
        <v>118</v>
      </c>
      <c r="R4" s="13" t="s">
        <v>118</v>
      </c>
      <c r="S4" s="13" t="s">
        <v>64</v>
      </c>
      <c r="U4" s="13" t="s">
        <v>64</v>
      </c>
      <c r="W4" s="13" t="s">
        <v>65</v>
      </c>
      <c r="X4" s="13" t="s">
        <v>68</v>
      </c>
      <c r="Y4" s="13" t="s">
        <v>66</v>
      </c>
      <c r="Z4" s="13" t="s">
        <v>67</v>
      </c>
      <c r="AA4" s="13" t="s">
        <v>68</v>
      </c>
      <c r="AB4" s="13" t="s">
        <v>64</v>
      </c>
      <c r="AD4" s="13" t="s">
        <v>66</v>
      </c>
      <c r="AE4" s="13" t="s">
        <v>69</v>
      </c>
      <c r="AG4" s="13" t="s">
        <v>64</v>
      </c>
      <c r="AI4" s="13" t="s">
        <v>64</v>
      </c>
      <c r="AK4" s="13" t="s">
        <v>64</v>
      </c>
      <c r="AM4" s="13" t="s">
        <v>64</v>
      </c>
      <c r="AO4" s="13" t="s">
        <v>70</v>
      </c>
      <c r="AP4" s="13" t="s">
        <v>65</v>
      </c>
      <c r="AQ4" s="13" t="s">
        <v>63</v>
      </c>
      <c r="AS4" s="13" t="s">
        <v>66</v>
      </c>
      <c r="AT4" s="13" t="s">
        <v>71</v>
      </c>
      <c r="AU4" s="13" t="s">
        <v>61</v>
      </c>
      <c r="AV4" s="13" t="s">
        <v>72</v>
      </c>
      <c r="AW4" s="20"/>
      <c r="AX4" s="20"/>
      <c r="AY4" s="20"/>
      <c r="AZ4" s="20"/>
      <c r="BA4" s="20"/>
      <c r="BB4" s="20"/>
      <c r="BC4" s="20"/>
      <c r="BD4" s="20"/>
      <c r="BE4" s="20"/>
      <c r="BF4" s="20"/>
      <c r="BG4" s="20"/>
      <c r="BH4" s="20"/>
      <c r="BI4" s="20"/>
      <c r="BJ4" s="20"/>
      <c r="BK4" s="20"/>
      <c r="BL4" s="20"/>
      <c r="BM4" s="20"/>
      <c r="BN4" s="20"/>
      <c r="BO4" s="20"/>
      <c r="BP4" s="20"/>
      <c r="BQ4" s="20"/>
      <c r="BR4" s="20"/>
      <c r="BS4" s="20"/>
      <c r="BT4" s="20"/>
      <c r="BU4" s="20"/>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c r="CZ4" s="20"/>
      <c r="DA4" s="20"/>
      <c r="DB4" s="20"/>
      <c r="DC4" s="20"/>
      <c r="DD4" s="20"/>
      <c r="DE4" s="20"/>
      <c r="DF4" s="20"/>
      <c r="DG4" s="20"/>
      <c r="DH4" s="20"/>
      <c r="DI4" s="20"/>
      <c r="DJ4" s="20"/>
      <c r="DK4" s="20"/>
      <c r="DL4" s="20"/>
      <c r="DM4" s="20"/>
      <c r="DN4" s="20"/>
      <c r="DO4" s="20"/>
      <c r="DP4" s="20"/>
      <c r="DQ4" s="20"/>
      <c r="DR4" s="20"/>
      <c r="DS4" s="20"/>
      <c r="DT4" s="20"/>
      <c r="DU4" s="20"/>
      <c r="DV4" s="20"/>
      <c r="DW4" s="20"/>
      <c r="DX4" s="20"/>
      <c r="DY4" s="20"/>
      <c r="DZ4" s="20"/>
      <c r="EA4" s="20"/>
      <c r="EB4" s="20"/>
    </row>
    <row r="5" spans="1:132" s="13" customFormat="1" outlineLevel="1">
      <c r="A5" s="14" t="s">
        <v>73</v>
      </c>
      <c r="B5" s="13" t="b">
        <v>0</v>
      </c>
      <c r="C5" s="13" t="b">
        <v>1</v>
      </c>
      <c r="E5" s="13" t="b">
        <v>1</v>
      </c>
      <c r="F5" s="13" t="b">
        <v>1</v>
      </c>
      <c r="G5" s="13" t="b">
        <v>1</v>
      </c>
      <c r="H5" s="13" t="b">
        <v>1</v>
      </c>
      <c r="I5" s="13" t="b">
        <v>1</v>
      </c>
      <c r="K5" s="13" t="b">
        <v>1</v>
      </c>
      <c r="L5" s="13" t="b">
        <v>0</v>
      </c>
      <c r="M5" s="13" t="b">
        <v>0</v>
      </c>
      <c r="N5" s="13" t="b">
        <f>IF(M10&lt;&gt;"",TRUE,FALSE)</f>
        <v>0</v>
      </c>
      <c r="P5" s="13" t="b">
        <v>0</v>
      </c>
      <c r="Q5" s="13" t="b">
        <v>0</v>
      </c>
      <c r="R5" s="13" t="b">
        <v>1</v>
      </c>
      <c r="S5" s="13" t="b">
        <v>1</v>
      </c>
      <c r="U5" s="13" t="b">
        <v>1</v>
      </c>
      <c r="W5" s="13" t="b">
        <v>1</v>
      </c>
      <c r="X5" s="13" t="b">
        <v>1</v>
      </c>
      <c r="Y5" s="13" t="b">
        <v>1</v>
      </c>
      <c r="Z5" s="13" t="b">
        <v>0</v>
      </c>
      <c r="AA5" s="13" t="b">
        <v>0</v>
      </c>
      <c r="AB5" s="13" t="b">
        <v>1</v>
      </c>
      <c r="AD5" s="13" t="b">
        <v>0</v>
      </c>
      <c r="AE5" s="13" t="b">
        <v>0</v>
      </c>
      <c r="AG5" s="13" t="b">
        <v>1</v>
      </c>
      <c r="AI5" s="13" t="b">
        <v>1</v>
      </c>
      <c r="AK5" s="13" t="b">
        <v>0</v>
      </c>
      <c r="AM5" s="13" t="b">
        <v>0</v>
      </c>
      <c r="AO5" s="13" t="b">
        <v>0</v>
      </c>
      <c r="AP5" s="13" t="b">
        <v>1</v>
      </c>
      <c r="AQ5" s="13" t="b">
        <v>1</v>
      </c>
      <c r="AS5" s="13" t="b">
        <v>1</v>
      </c>
      <c r="AT5" s="13" t="b">
        <v>0</v>
      </c>
      <c r="AU5" s="13" t="b">
        <v>0</v>
      </c>
      <c r="AV5" s="13" t="b">
        <v>0</v>
      </c>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row>
    <row r="6" spans="1:132" s="13" customFormat="1" outlineLevel="1">
      <c r="A6" s="14" t="s">
        <v>74</v>
      </c>
      <c r="B6" s="13" t="b">
        <v>0</v>
      </c>
      <c r="C6" s="13" t="b">
        <v>0</v>
      </c>
      <c r="E6" s="13" t="b">
        <v>0</v>
      </c>
      <c r="F6" s="13" t="b">
        <v>0</v>
      </c>
      <c r="G6" s="13" t="b">
        <v>0</v>
      </c>
      <c r="H6" s="13" t="b">
        <v>0</v>
      </c>
      <c r="I6" s="13" t="b">
        <v>0</v>
      </c>
      <c r="K6" s="13" t="b">
        <v>0</v>
      </c>
      <c r="L6" s="13" t="b">
        <v>1</v>
      </c>
      <c r="M6" s="13" t="b">
        <v>0</v>
      </c>
      <c r="N6" s="13" t="b">
        <v>0</v>
      </c>
      <c r="P6" s="13" t="b">
        <v>1</v>
      </c>
      <c r="Q6" s="13" t="b">
        <v>0</v>
      </c>
      <c r="R6" s="13" t="b">
        <v>1</v>
      </c>
      <c r="S6" s="13" t="b">
        <v>0</v>
      </c>
      <c r="U6" s="13" t="b">
        <v>0</v>
      </c>
      <c r="W6" s="13" t="b">
        <v>0</v>
      </c>
      <c r="X6" s="13" t="b">
        <v>0</v>
      </c>
      <c r="Y6" s="13" t="b">
        <v>0</v>
      </c>
      <c r="Z6" s="13" t="b">
        <v>1</v>
      </c>
      <c r="AA6" s="13" t="b">
        <v>0</v>
      </c>
      <c r="AB6" s="13" t="b">
        <v>0</v>
      </c>
      <c r="AD6" s="13" t="b">
        <v>0</v>
      </c>
      <c r="AE6" s="13" t="b">
        <v>0</v>
      </c>
      <c r="AG6" s="13" t="b">
        <v>0</v>
      </c>
      <c r="AI6" s="13" t="b">
        <v>0</v>
      </c>
      <c r="AK6" s="13" t="b">
        <v>0</v>
      </c>
      <c r="AM6" s="13" t="b">
        <v>0</v>
      </c>
      <c r="AO6" s="13" t="b">
        <v>0</v>
      </c>
      <c r="AP6" s="13" t="b">
        <v>0</v>
      </c>
      <c r="AQ6" s="13" t="b">
        <v>0</v>
      </c>
      <c r="AS6" s="13" t="b">
        <v>0</v>
      </c>
      <c r="AT6" s="13" t="b">
        <v>0</v>
      </c>
      <c r="AU6" s="13" t="b">
        <v>0</v>
      </c>
      <c r="AV6" s="13" t="b">
        <v>0</v>
      </c>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row>
    <row r="7" spans="1:132" s="13" customFormat="1" outlineLevel="1">
      <c r="A7" s="14" t="s">
        <v>75</v>
      </c>
      <c r="B7" s="13" t="b">
        <v>0</v>
      </c>
      <c r="C7" s="13" t="b">
        <v>1</v>
      </c>
      <c r="E7" s="13" t="b">
        <v>0</v>
      </c>
      <c r="F7" s="13" t="b">
        <v>0</v>
      </c>
      <c r="G7" s="13" t="b">
        <v>0</v>
      </c>
      <c r="H7" s="13" t="b">
        <v>0</v>
      </c>
      <c r="I7" s="13" t="b">
        <v>1</v>
      </c>
      <c r="K7" s="13" t="b">
        <v>0</v>
      </c>
      <c r="L7" s="13" t="b">
        <v>0</v>
      </c>
      <c r="M7" s="13" t="b">
        <v>0</v>
      </c>
      <c r="N7" s="13" t="b">
        <v>1</v>
      </c>
      <c r="P7" s="13" t="b">
        <v>0</v>
      </c>
      <c r="Q7" s="13" t="b">
        <v>0</v>
      </c>
      <c r="R7" s="13" t="b">
        <v>0</v>
      </c>
      <c r="S7" s="13" t="b">
        <v>1</v>
      </c>
      <c r="U7" s="13" t="b">
        <v>1</v>
      </c>
      <c r="W7" s="13" t="b">
        <v>0</v>
      </c>
      <c r="X7" s="13" t="b">
        <v>0</v>
      </c>
      <c r="Y7" s="13" t="b">
        <v>0</v>
      </c>
      <c r="Z7" s="13" t="b">
        <v>0</v>
      </c>
      <c r="AA7" s="13" t="b">
        <v>0</v>
      </c>
      <c r="AB7" s="13" t="b">
        <v>1</v>
      </c>
      <c r="AD7" s="13" t="b">
        <v>0</v>
      </c>
      <c r="AE7" s="13" t="b">
        <v>1</v>
      </c>
      <c r="AG7" s="13" t="b">
        <v>1</v>
      </c>
      <c r="AI7" s="13" t="b">
        <v>1</v>
      </c>
      <c r="AK7" s="13" t="b">
        <v>1</v>
      </c>
      <c r="AM7" s="13" t="b">
        <v>1</v>
      </c>
      <c r="AO7" s="13" t="b">
        <v>0</v>
      </c>
      <c r="AP7" s="13" t="b">
        <v>0</v>
      </c>
      <c r="AQ7" s="13" t="b">
        <v>1</v>
      </c>
      <c r="AS7" s="13" t="b">
        <v>0</v>
      </c>
      <c r="AT7" s="13" t="b">
        <v>0</v>
      </c>
      <c r="AU7" s="13" t="b">
        <v>0</v>
      </c>
      <c r="AV7" s="13" t="b">
        <v>0</v>
      </c>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row>
    <row r="8" spans="1:132" s="13" customFormat="1" outlineLevel="1">
      <c r="A8" s="14" t="s">
        <v>76</v>
      </c>
      <c r="C8" s="13" t="s">
        <v>77</v>
      </c>
      <c r="I8" s="13" t="s">
        <v>119</v>
      </c>
      <c r="N8" s="13" t="s">
        <v>107</v>
      </c>
      <c r="S8" s="13" t="s">
        <v>111</v>
      </c>
      <c r="U8" s="13" t="s">
        <v>120</v>
      </c>
      <c r="AB8" s="13" t="s">
        <v>78</v>
      </c>
      <c r="AE8" s="13" t="s">
        <v>79</v>
      </c>
      <c r="AG8" s="13" t="s">
        <v>80</v>
      </c>
      <c r="AI8" s="13" t="s">
        <v>80</v>
      </c>
      <c r="AK8" s="13" t="s">
        <v>81</v>
      </c>
      <c r="AM8" s="13" t="s">
        <v>82</v>
      </c>
      <c r="AQ8" s="13" t="s">
        <v>52</v>
      </c>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row>
    <row r="9" spans="1:132" s="13" customFormat="1">
      <c r="A9" s="14" t="s">
        <v>83</v>
      </c>
      <c r="B9" s="19"/>
      <c r="C9" s="19"/>
      <c r="D9" s="19"/>
      <c r="E9" s="19"/>
      <c r="F9" s="19"/>
      <c r="G9" s="19" t="s">
        <v>84</v>
      </c>
      <c r="H9" s="19" t="s">
        <v>84</v>
      </c>
      <c r="I9" s="19"/>
      <c r="J9" s="19"/>
      <c r="K9" s="19" t="s">
        <v>84</v>
      </c>
      <c r="L9" s="19" t="s">
        <v>84</v>
      </c>
      <c r="M9" s="19" t="s">
        <v>84</v>
      </c>
      <c r="N9" s="19"/>
      <c r="O9" s="19"/>
      <c r="P9" s="19" t="s">
        <v>121</v>
      </c>
      <c r="Q9" s="19" t="s">
        <v>121</v>
      </c>
      <c r="R9" s="19" t="s">
        <v>121</v>
      </c>
      <c r="S9" s="19"/>
      <c r="T9" s="19"/>
      <c r="U9" s="19"/>
      <c r="V9" s="19"/>
      <c r="W9" s="19"/>
      <c r="X9" s="19" t="s">
        <v>122</v>
      </c>
      <c r="Y9" s="19"/>
      <c r="Z9" s="19" t="s">
        <v>85</v>
      </c>
      <c r="AA9" s="19" t="s">
        <v>86</v>
      </c>
      <c r="AB9" s="19"/>
      <c r="AC9" s="19"/>
      <c r="AD9" s="19"/>
      <c r="AE9" s="19"/>
      <c r="AF9" s="19"/>
      <c r="AG9" s="19"/>
      <c r="AH9" s="19"/>
      <c r="AI9" s="19"/>
      <c r="AJ9" s="19"/>
      <c r="AK9" s="19"/>
      <c r="AL9" s="19"/>
      <c r="AM9" s="19"/>
      <c r="AN9" s="19"/>
      <c r="AO9" s="19"/>
      <c r="AP9" s="19"/>
      <c r="AQ9" s="19"/>
      <c r="AR9" s="19"/>
      <c r="AS9" s="19"/>
      <c r="AT9" s="19"/>
      <c r="AU9" s="19"/>
      <c r="AV9" s="19"/>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row>
    <row r="10" spans="1:132">
      <c r="B10" s="4"/>
      <c r="D10" s="3" t="str">
        <f>IF($A10="ADD",IF(NOT(ISBLANK(C10)),_xlfn.XLOOKUP(C10,roadnames[lookupValue],roadnames[lookupKey],"ERROR"),""), "")</f>
        <v/>
      </c>
      <c r="E10" s="5"/>
      <c r="F10" s="5"/>
      <c r="G10" s="4"/>
      <c r="H10" s="4"/>
      <c r="J10" s="3" t="str">
        <f>IF($A10="ADD",IF(NOT(ISBLANK(I10)),_xlfn.XLOOKUP(I10,ud_position[lookupValue],ud_position[lookupKey],"ERROR"),""), "")</f>
        <v/>
      </c>
      <c r="K10" s="6"/>
      <c r="L10" s="6" t="str">
        <f>IF(H10&lt;&gt;"",H10-G10,"")</f>
        <v/>
      </c>
      <c r="M10" s="4"/>
      <c r="O10" s="3" t="str">
        <f>IF($A10="ADD",IF(NOT(ISBLANK(N10)),_xlfn.XLOOKUP(N10,len_adjust_rsn[lookupValue],len_adjust_rsn[lookupKey],"ERROR"),""), "")</f>
        <v/>
      </c>
      <c r="P10" s="6" t="str">
        <f>IF(K10&lt;&gt;"",L10*K10,"")</f>
        <v/>
      </c>
      <c r="Q10" s="6"/>
      <c r="R10" s="6" t="str">
        <f>IF(Q10&lt;&gt;"",P10+Q10,P10)</f>
        <v/>
      </c>
      <c r="T10" s="3" t="str">
        <f>IF($A10="ADD",IF(NOT(ISBLANK(S10)),_xlfn.XLOOKUP(S10,cattle_stop_material[lookupValue],cattle_stop_material[lookupKey],"ERROR"),""), "")</f>
        <v/>
      </c>
      <c r="V10" s="3" t="str">
        <f>IF($A10="ADD",IF(NOT(ISBLANK(U10)),_xlfn.XLOOKUP(U10,ud_coating_system[lookupValue],ud_coating_system[lookupKey],"ERROR"),""), "")</f>
        <v/>
      </c>
      <c r="W10" s="2" t="str">
        <f>IF($A10="ADD","FALSE","")</f>
        <v/>
      </c>
      <c r="X10" s="4"/>
      <c r="Y10" s="7"/>
      <c r="Z10" s="4" t="str">
        <f ca="1">IF(Y10&lt;&gt;"", DATEDIF(Y10, TODAY(),"Y"),"")</f>
        <v/>
      </c>
      <c r="AA10" s="4"/>
      <c r="AB10" s="3" t="str">
        <f>IF($A10="ADD","In Use","")</f>
        <v/>
      </c>
      <c r="AC10" s="3" t="str">
        <f>IF($A10="","",IF((AND($A10="ADD",OR(AB10="",AB10="In Use"))),"5",(_xlfn.XLOOKUP(AB10,ud_asset_status[lookupValue],ud_asset_status[lookupKey],""))))</f>
        <v/>
      </c>
      <c r="AD10" s="7"/>
      <c r="AF10" s="3" t="str">
        <f>IF($A10="ADD",IF(NOT(ISBLANK(AE10)),_xlfn.XLOOKUP(AE10,ar_replace_reason[lookupValue],ar_replace_reason[lookupKey],"ERROR"),""), "")</f>
        <v/>
      </c>
      <c r="AG10" s="3" t="str">
        <f>IF($A10="ADD","Queenstown-Lakes District Council","")</f>
        <v/>
      </c>
      <c r="AH10" s="3" t="str">
        <f>IF($A10="","",IF((AND($A10="ADD",OR(AG10="",AG10="Queenstown-Lakes District Council"))),"70",(_xlfn.XLOOKUP(AG10,ud_organisation_owner[lookupValue],ud_organisation_owner[lookupKey],""))))</f>
        <v/>
      </c>
      <c r="AI10" s="3" t="str">
        <f>IF($A10="ADD","Queenstown-Lakes District Council","")</f>
        <v/>
      </c>
      <c r="AJ10" s="3" t="str">
        <f>IF($A10="","",IF((AND($A10="ADD",OR(AI10="",AI10="Queenstown-Lakes District Council"))),"70",(_xlfn.XLOOKUP(AI10,ud_organisation_owner[lookupValue],ud_organisation_owner[lookupKey],""))))</f>
        <v/>
      </c>
      <c r="AK10" s="3" t="str">
        <f>IF($A10="ADD","Local Authority","")</f>
        <v/>
      </c>
      <c r="AL10" s="3" t="str">
        <f>IF($A10="","",IF((AND($A10="ADD",OR(AK10="",AK10="Local Authority"))),"17",(_xlfn.XLOOKUP(AK10,ud_sub_organisation[lookupValue],ud_sub_organisation[lookupKey],""))))</f>
        <v/>
      </c>
      <c r="AM10" s="3" t="str">
        <f>IF($A10="ADD","Vested assets","")</f>
        <v/>
      </c>
      <c r="AN10" s="3" t="str">
        <f>IF($A10="","",IF((AND($A10="ADD",OR(AM10="",AM10="Vested assets"))),"12",(_xlfn.XLOOKUP(AM10,ud_work_origin[lookupValue],ud_work_origin[lookupKey],""))))</f>
        <v/>
      </c>
      <c r="AO10" s="8"/>
      <c r="AP10" s="2" t="str">
        <f>IF($A10="ADD","TRUE","")</f>
        <v/>
      </c>
      <c r="AQ10" s="3" t="str">
        <f>IF($A10="ADD","Excellent","")</f>
        <v/>
      </c>
      <c r="AR10" s="3" t="str">
        <f>IF($A10="","",IF((AND($A10="ADD",OR(AQ10="",AQ10="Excellent"))),"1",(_xlfn.XLOOKUP(AQ10,condition[lookupValue],condition[lookupKey],""))))</f>
        <v/>
      </c>
      <c r="AS10" s="7" t="str">
        <f>IF(Y10&lt;&gt;"",Y10,"")</f>
        <v/>
      </c>
      <c r="AT10" s="9"/>
    </row>
    <row r="11" spans="1:132">
      <c r="B11" s="4"/>
      <c r="D11" s="3" t="str">
        <f>IF($A11="ADD",IF(NOT(ISBLANK(C11)),_xlfn.XLOOKUP(C11,roadnames[lookupValue],roadnames[lookupKey],"ERROR"),""), "")</f>
        <v/>
      </c>
      <c r="E11" s="5"/>
      <c r="F11" s="5"/>
      <c r="G11" s="4"/>
      <c r="H11" s="4"/>
      <c r="J11" s="3" t="str">
        <f>IF($A11="ADD",IF(NOT(ISBLANK(I11)),_xlfn.XLOOKUP(I11,ud_position[lookupValue],ud_position[lookupKey],"ERROR"),""), "")</f>
        <v/>
      </c>
      <c r="K11" s="6"/>
      <c r="L11" s="6" t="str">
        <f t="shared" ref="L11:L74" si="0">IF(H11&lt;&gt;"",H11-G11,"")</f>
        <v/>
      </c>
      <c r="M11" s="4"/>
      <c r="O11" s="3" t="str">
        <f>IF($A11="ADD",IF(NOT(ISBLANK(N11)),_xlfn.XLOOKUP(N11,len_adjust_rsn[lookupValue],len_adjust_rsn[lookupKey],"ERROR"),""), "")</f>
        <v/>
      </c>
      <c r="P11" s="6" t="str">
        <f t="shared" ref="P11:P74" si="1">IF(K11&lt;&gt;"",L11*K11,"")</f>
        <v/>
      </c>
      <c r="Q11" s="6"/>
      <c r="R11" s="6" t="str">
        <f t="shared" ref="R11:R74" si="2">IF(Q11&lt;&gt;"",P11+Q11,P11)</f>
        <v/>
      </c>
      <c r="T11" s="3" t="str">
        <f>IF($A11="ADD",IF(NOT(ISBLANK(S11)),_xlfn.XLOOKUP(S11,cattle_stop_material[lookupValue],cattle_stop_material[lookupKey],"ERROR"),""), "")</f>
        <v/>
      </c>
      <c r="V11" s="3" t="str">
        <f>IF($A11="ADD",IF(NOT(ISBLANK(U11)),_xlfn.XLOOKUP(U11,ud_coating_system[lookupValue],ud_coating_system[lookupKey],"ERROR"),""), "")</f>
        <v/>
      </c>
      <c r="W11" s="2" t="str">
        <f t="shared" ref="W11:W74" si="3">IF($A11="ADD","FALSE","")</f>
        <v/>
      </c>
      <c r="X11" s="4"/>
      <c r="Y11" s="7"/>
      <c r="Z11" s="4" t="str">
        <f t="shared" ref="Z11:Z74" ca="1" si="4">IF(Y11&lt;&gt;"", DATEDIF(Y11, TODAY(),"Y"),"")</f>
        <v/>
      </c>
      <c r="AA11" s="4"/>
      <c r="AB11" s="3" t="str">
        <f t="shared" ref="AB11:AB74" si="5">IF($A11="ADD","In Use","")</f>
        <v/>
      </c>
      <c r="AC11" s="3" t="str">
        <f>IF($A11="","",IF((AND($A11="ADD",OR(AB11="",AB11="In Use"))),"5",(_xlfn.XLOOKUP(AB11,ud_asset_status[lookupValue],ud_asset_status[lookupKey],""))))</f>
        <v/>
      </c>
      <c r="AD11" s="7"/>
      <c r="AF11" s="3" t="str">
        <f>IF($A11="ADD",IF(NOT(ISBLANK(AE11)),_xlfn.XLOOKUP(AE11,ar_replace_reason[lookupValue],ar_replace_reason[lookupKey],"ERROR"),""), "")</f>
        <v/>
      </c>
      <c r="AG11" s="3" t="str">
        <f t="shared" ref="AG11:AG74" si="6">IF($A11="ADD","Queenstown-Lakes District Council","")</f>
        <v/>
      </c>
      <c r="AH11" s="3" t="str">
        <f>IF($A11="","",IF((AND($A11="ADD",OR(AG11="",AG11="Queenstown-Lakes District Council"))),"70",(_xlfn.XLOOKUP(AG11,ud_organisation_owner[lookupValue],ud_organisation_owner[lookupKey],""))))</f>
        <v/>
      </c>
      <c r="AI11" s="3" t="str">
        <f t="shared" ref="AI11:AI74" si="7">IF($A11="ADD","Queenstown-Lakes District Council","")</f>
        <v/>
      </c>
      <c r="AJ11" s="3" t="str">
        <f>IF($A11="","",IF((AND($A11="ADD",OR(AI11="",AI11="Queenstown-Lakes District Council"))),"70",(_xlfn.XLOOKUP(AI11,ud_organisation_owner[lookupValue],ud_organisation_owner[lookupKey],""))))</f>
        <v/>
      </c>
      <c r="AK11" s="3" t="str">
        <f t="shared" ref="AK11:AK74" si="8">IF($A11="ADD","Local Authority","")</f>
        <v/>
      </c>
      <c r="AL11" s="3" t="str">
        <f>IF($A11="","",IF((AND($A11="ADD",OR(AK11="",AK11="Local Authority"))),"17",(_xlfn.XLOOKUP(AK11,ud_sub_organisation[lookupValue],ud_sub_organisation[lookupKey],""))))</f>
        <v/>
      </c>
      <c r="AM11" s="3" t="str">
        <f t="shared" ref="AM11:AM74" si="9">IF($A11="ADD","Vested assets","")</f>
        <v/>
      </c>
      <c r="AN11" s="3" t="str">
        <f>IF($A11="","",IF((AND($A11="ADD",OR(AM11="",AM11="Vested assets"))),"12",(_xlfn.XLOOKUP(AM11,ud_work_origin[lookupValue],ud_work_origin[lookupKey],""))))</f>
        <v/>
      </c>
      <c r="AO11" s="8"/>
      <c r="AP11" s="2" t="str">
        <f t="shared" ref="AP11:AP74" si="10">IF($A11="ADD","TRUE","")</f>
        <v/>
      </c>
      <c r="AQ11" s="3" t="str">
        <f t="shared" ref="AQ11:AQ74" si="11">IF($A11="ADD","Excellent","")</f>
        <v/>
      </c>
      <c r="AR11" s="3" t="str">
        <f>IF($A11="","",IF((AND($A11="ADD",OR(AQ11="",AQ11="Excellent"))),"1",(_xlfn.XLOOKUP(AQ11,condition[lookupValue],condition[lookupKey],""))))</f>
        <v/>
      </c>
      <c r="AS11" s="7" t="str">
        <f t="shared" ref="AS11:AS74" si="12">IF(Y11&lt;&gt;"",Y11,"")</f>
        <v/>
      </c>
      <c r="AT11" s="9"/>
    </row>
    <row r="12" spans="1:132">
      <c r="B12" s="4"/>
      <c r="D12" s="3" t="str">
        <f>IF($A12="ADD",IF(NOT(ISBLANK(C12)),_xlfn.XLOOKUP(C12,roadnames[lookupValue],roadnames[lookupKey],"ERROR"),""), "")</f>
        <v/>
      </c>
      <c r="E12" s="5"/>
      <c r="F12" s="5"/>
      <c r="G12" s="4"/>
      <c r="H12" s="4"/>
      <c r="J12" s="3" t="str">
        <f>IF($A12="ADD",IF(NOT(ISBLANK(I12)),_xlfn.XLOOKUP(I12,ud_position[lookupValue],ud_position[lookupKey],"ERROR"),""), "")</f>
        <v/>
      </c>
      <c r="K12" s="6"/>
      <c r="L12" s="6" t="str">
        <f t="shared" si="0"/>
        <v/>
      </c>
      <c r="M12" s="4"/>
      <c r="O12" s="3" t="str">
        <f>IF($A12="ADD",IF(NOT(ISBLANK(N12)),_xlfn.XLOOKUP(N12,len_adjust_rsn[lookupValue],len_adjust_rsn[lookupKey],"ERROR"),""), "")</f>
        <v/>
      </c>
      <c r="P12" s="6" t="str">
        <f t="shared" si="1"/>
        <v/>
      </c>
      <c r="Q12" s="6"/>
      <c r="R12" s="6" t="str">
        <f t="shared" si="2"/>
        <v/>
      </c>
      <c r="T12" s="3" t="str">
        <f>IF($A12="ADD",IF(NOT(ISBLANK(S12)),_xlfn.XLOOKUP(S12,cattle_stop_material[lookupValue],cattle_stop_material[lookupKey],"ERROR"),""), "")</f>
        <v/>
      </c>
      <c r="V12" s="3" t="str">
        <f>IF($A12="ADD",IF(NOT(ISBLANK(U12)),_xlfn.XLOOKUP(U12,ud_coating_system[lookupValue],ud_coating_system[lookupKey],"ERROR"),""), "")</f>
        <v/>
      </c>
      <c r="W12" s="2" t="str">
        <f t="shared" si="3"/>
        <v/>
      </c>
      <c r="X12" s="4"/>
      <c r="Y12" s="7"/>
      <c r="Z12" s="4" t="str">
        <f t="shared" ca="1" si="4"/>
        <v/>
      </c>
      <c r="AA12" s="4"/>
      <c r="AB12" s="3" t="str">
        <f t="shared" si="5"/>
        <v/>
      </c>
      <c r="AC12" s="3" t="str">
        <f>IF($A12="","",IF((AND($A12="ADD",OR(AB12="",AB12="In Use"))),"5",(_xlfn.XLOOKUP(AB12,ud_asset_status[lookupValue],ud_asset_status[lookupKey],""))))</f>
        <v/>
      </c>
      <c r="AD12" s="7"/>
      <c r="AF12" s="3" t="str">
        <f>IF($A12="ADD",IF(NOT(ISBLANK(AE12)),_xlfn.XLOOKUP(AE12,ar_replace_reason[lookupValue],ar_replace_reason[lookupKey],"ERROR"),""), "")</f>
        <v/>
      </c>
      <c r="AG12" s="3" t="str">
        <f t="shared" si="6"/>
        <v/>
      </c>
      <c r="AH12" s="3" t="str">
        <f>IF($A12="","",IF((AND($A12="ADD",OR(AG12="",AG12="Queenstown-Lakes District Council"))),"70",(_xlfn.XLOOKUP(AG12,ud_organisation_owner[lookupValue],ud_organisation_owner[lookupKey],""))))</f>
        <v/>
      </c>
      <c r="AI12" s="3" t="str">
        <f t="shared" si="7"/>
        <v/>
      </c>
      <c r="AJ12" s="3" t="str">
        <f>IF($A12="","",IF((AND($A12="ADD",OR(AI12="",AI12="Queenstown-Lakes District Council"))),"70",(_xlfn.XLOOKUP(AI12,ud_organisation_owner[lookupValue],ud_organisation_owner[lookupKey],""))))</f>
        <v/>
      </c>
      <c r="AK12" s="3" t="str">
        <f t="shared" si="8"/>
        <v/>
      </c>
      <c r="AL12" s="3" t="str">
        <f>IF($A12="","",IF((AND($A12="ADD",OR(AK12="",AK12="Local Authority"))),"17",(_xlfn.XLOOKUP(AK12,ud_sub_organisation[lookupValue],ud_sub_organisation[lookupKey],""))))</f>
        <v/>
      </c>
      <c r="AM12" s="3" t="str">
        <f t="shared" si="9"/>
        <v/>
      </c>
      <c r="AN12" s="3" t="str">
        <f>IF($A12="","",IF((AND($A12="ADD",OR(AM12="",AM12="Vested assets"))),"12",(_xlfn.XLOOKUP(AM12,ud_work_origin[lookupValue],ud_work_origin[lookupKey],""))))</f>
        <v/>
      </c>
      <c r="AO12" s="8"/>
      <c r="AP12" s="2" t="str">
        <f t="shared" si="10"/>
        <v/>
      </c>
      <c r="AQ12" s="3" t="str">
        <f t="shared" si="11"/>
        <v/>
      </c>
      <c r="AR12" s="3" t="str">
        <f>IF($A12="","",IF((AND($A12="ADD",OR(AQ12="",AQ12="Excellent"))),"1",(_xlfn.XLOOKUP(AQ12,condition[lookupValue],condition[lookupKey],""))))</f>
        <v/>
      </c>
      <c r="AS12" s="7" t="str">
        <f t="shared" si="12"/>
        <v/>
      </c>
      <c r="AT12" s="9"/>
    </row>
    <row r="13" spans="1:132">
      <c r="B13" s="4"/>
      <c r="D13" s="3" t="str">
        <f>IF($A13="ADD",IF(NOT(ISBLANK(C13)),_xlfn.XLOOKUP(C13,roadnames[lookupValue],roadnames[lookupKey],"ERROR"),""), "")</f>
        <v/>
      </c>
      <c r="E13" s="5"/>
      <c r="F13" s="5"/>
      <c r="G13" s="4"/>
      <c r="H13" s="4"/>
      <c r="J13" s="3" t="str">
        <f>IF($A13="ADD",IF(NOT(ISBLANK(I13)),_xlfn.XLOOKUP(I13,ud_position[lookupValue],ud_position[lookupKey],"ERROR"),""), "")</f>
        <v/>
      </c>
      <c r="K13" s="6"/>
      <c r="L13" s="6" t="str">
        <f t="shared" si="0"/>
        <v/>
      </c>
      <c r="M13" s="4"/>
      <c r="O13" s="3" t="str">
        <f>IF($A13="ADD",IF(NOT(ISBLANK(N13)),_xlfn.XLOOKUP(N13,len_adjust_rsn[lookupValue],len_adjust_rsn[lookupKey],"ERROR"),""), "")</f>
        <v/>
      </c>
      <c r="P13" s="6" t="str">
        <f t="shared" si="1"/>
        <v/>
      </c>
      <c r="Q13" s="6"/>
      <c r="R13" s="6" t="str">
        <f t="shared" si="2"/>
        <v/>
      </c>
      <c r="T13" s="3" t="str">
        <f>IF($A13="ADD",IF(NOT(ISBLANK(S13)),_xlfn.XLOOKUP(S13,cattle_stop_material[lookupValue],cattle_stop_material[lookupKey],"ERROR"),""), "")</f>
        <v/>
      </c>
      <c r="V13" s="3" t="str">
        <f>IF($A13="ADD",IF(NOT(ISBLANK(U13)),_xlfn.XLOOKUP(U13,ud_coating_system[lookupValue],ud_coating_system[lookupKey],"ERROR"),""), "")</f>
        <v/>
      </c>
      <c r="W13" s="2" t="str">
        <f t="shared" si="3"/>
        <v/>
      </c>
      <c r="X13" s="4"/>
      <c r="Y13" s="7"/>
      <c r="Z13" s="4" t="str">
        <f t="shared" ca="1" si="4"/>
        <v/>
      </c>
      <c r="AA13" s="4"/>
      <c r="AB13" s="3" t="str">
        <f t="shared" si="5"/>
        <v/>
      </c>
      <c r="AC13" s="3" t="str">
        <f>IF($A13="","",IF((AND($A13="ADD",OR(AB13="",AB13="In Use"))),"5",(_xlfn.XLOOKUP(AB13,ud_asset_status[lookupValue],ud_asset_status[lookupKey],""))))</f>
        <v/>
      </c>
      <c r="AD13" s="7"/>
      <c r="AF13" s="3" t="str">
        <f>IF($A13="ADD",IF(NOT(ISBLANK(AE13)),_xlfn.XLOOKUP(AE13,ar_replace_reason[lookupValue],ar_replace_reason[lookupKey],"ERROR"),""), "")</f>
        <v/>
      </c>
      <c r="AG13" s="3" t="str">
        <f t="shared" si="6"/>
        <v/>
      </c>
      <c r="AH13" s="3" t="str">
        <f>IF($A13="","",IF((AND($A13="ADD",OR(AG13="",AG13="Queenstown-Lakes District Council"))),"70",(_xlfn.XLOOKUP(AG13,ud_organisation_owner[lookupValue],ud_organisation_owner[lookupKey],""))))</f>
        <v/>
      </c>
      <c r="AI13" s="3" t="str">
        <f t="shared" si="7"/>
        <v/>
      </c>
      <c r="AJ13" s="3" t="str">
        <f>IF($A13="","",IF((AND($A13="ADD",OR(AI13="",AI13="Queenstown-Lakes District Council"))),"70",(_xlfn.XLOOKUP(AI13,ud_organisation_owner[lookupValue],ud_organisation_owner[lookupKey],""))))</f>
        <v/>
      </c>
      <c r="AK13" s="3" t="str">
        <f t="shared" si="8"/>
        <v/>
      </c>
      <c r="AL13" s="3" t="str">
        <f>IF($A13="","",IF((AND($A13="ADD",OR(AK13="",AK13="Local Authority"))),"17",(_xlfn.XLOOKUP(AK13,ud_sub_organisation[lookupValue],ud_sub_organisation[lookupKey],""))))</f>
        <v/>
      </c>
      <c r="AM13" s="3" t="str">
        <f t="shared" si="9"/>
        <v/>
      </c>
      <c r="AN13" s="3" t="str">
        <f>IF($A13="","",IF((AND($A13="ADD",OR(AM13="",AM13="Vested assets"))),"12",(_xlfn.XLOOKUP(AM13,ud_work_origin[lookupValue],ud_work_origin[lookupKey],""))))</f>
        <v/>
      </c>
      <c r="AO13" s="8"/>
      <c r="AP13" s="2" t="str">
        <f t="shared" si="10"/>
        <v/>
      </c>
      <c r="AQ13" s="3" t="str">
        <f t="shared" si="11"/>
        <v/>
      </c>
      <c r="AR13" s="3" t="str">
        <f>IF($A13="","",IF((AND($A13="ADD",OR(AQ13="",AQ13="Excellent"))),"1",(_xlfn.XLOOKUP(AQ13,condition[lookupValue],condition[lookupKey],""))))</f>
        <v/>
      </c>
      <c r="AS13" s="7" t="str">
        <f t="shared" si="12"/>
        <v/>
      </c>
      <c r="AT13" s="9"/>
    </row>
    <row r="14" spans="1:132">
      <c r="B14" s="4"/>
      <c r="D14" s="3" t="str">
        <f>IF($A14="ADD",IF(NOT(ISBLANK(C14)),_xlfn.XLOOKUP(C14,roadnames[lookupValue],roadnames[lookupKey],"ERROR"),""), "")</f>
        <v/>
      </c>
      <c r="E14" s="5"/>
      <c r="F14" s="5"/>
      <c r="G14" s="4"/>
      <c r="H14" s="4"/>
      <c r="J14" s="3" t="str">
        <f>IF($A14="ADD",IF(NOT(ISBLANK(I14)),_xlfn.XLOOKUP(I14,ud_position[lookupValue],ud_position[lookupKey],"ERROR"),""), "")</f>
        <v/>
      </c>
      <c r="K14" s="6"/>
      <c r="L14" s="6" t="str">
        <f t="shared" si="0"/>
        <v/>
      </c>
      <c r="M14" s="4"/>
      <c r="O14" s="3" t="str">
        <f>IF($A14="ADD",IF(NOT(ISBLANK(N14)),_xlfn.XLOOKUP(N14,len_adjust_rsn[lookupValue],len_adjust_rsn[lookupKey],"ERROR"),""), "")</f>
        <v/>
      </c>
      <c r="P14" s="6" t="str">
        <f t="shared" si="1"/>
        <v/>
      </c>
      <c r="Q14" s="6"/>
      <c r="R14" s="6" t="str">
        <f t="shared" si="2"/>
        <v/>
      </c>
      <c r="T14" s="3" t="str">
        <f>IF($A14="ADD",IF(NOT(ISBLANK(S14)),_xlfn.XLOOKUP(S14,cattle_stop_material[lookupValue],cattle_stop_material[lookupKey],"ERROR"),""), "")</f>
        <v/>
      </c>
      <c r="V14" s="3" t="str">
        <f>IF($A14="ADD",IF(NOT(ISBLANK(U14)),_xlfn.XLOOKUP(U14,ud_coating_system[lookupValue],ud_coating_system[lookupKey],"ERROR"),""), "")</f>
        <v/>
      </c>
      <c r="W14" s="2" t="str">
        <f t="shared" si="3"/>
        <v/>
      </c>
      <c r="X14" s="4"/>
      <c r="Y14" s="7"/>
      <c r="Z14" s="4" t="str">
        <f t="shared" ca="1" si="4"/>
        <v/>
      </c>
      <c r="AA14" s="4"/>
      <c r="AB14" s="3" t="str">
        <f t="shared" si="5"/>
        <v/>
      </c>
      <c r="AC14" s="3" t="str">
        <f>IF($A14="","",IF((AND($A14="ADD",OR(AB14="",AB14="In Use"))),"5",(_xlfn.XLOOKUP(AB14,ud_asset_status[lookupValue],ud_asset_status[lookupKey],""))))</f>
        <v/>
      </c>
      <c r="AD14" s="7"/>
      <c r="AF14" s="3" t="str">
        <f>IF($A14="ADD",IF(NOT(ISBLANK(AE14)),_xlfn.XLOOKUP(AE14,ar_replace_reason[lookupValue],ar_replace_reason[lookupKey],"ERROR"),""), "")</f>
        <v/>
      </c>
      <c r="AG14" s="3" t="str">
        <f t="shared" si="6"/>
        <v/>
      </c>
      <c r="AH14" s="3" t="str">
        <f>IF($A14="","",IF((AND($A14="ADD",OR(AG14="",AG14="Queenstown-Lakes District Council"))),"70",(_xlfn.XLOOKUP(AG14,ud_organisation_owner[lookupValue],ud_organisation_owner[lookupKey],""))))</f>
        <v/>
      </c>
      <c r="AI14" s="3" t="str">
        <f t="shared" si="7"/>
        <v/>
      </c>
      <c r="AJ14" s="3" t="str">
        <f>IF($A14="","",IF((AND($A14="ADD",OR(AI14="",AI14="Queenstown-Lakes District Council"))),"70",(_xlfn.XLOOKUP(AI14,ud_organisation_owner[lookupValue],ud_organisation_owner[lookupKey],""))))</f>
        <v/>
      </c>
      <c r="AK14" s="3" t="str">
        <f t="shared" si="8"/>
        <v/>
      </c>
      <c r="AL14" s="3" t="str">
        <f>IF($A14="","",IF((AND($A14="ADD",OR(AK14="",AK14="Local Authority"))),"17",(_xlfn.XLOOKUP(AK14,ud_sub_organisation[lookupValue],ud_sub_organisation[lookupKey],""))))</f>
        <v/>
      </c>
      <c r="AM14" s="3" t="str">
        <f t="shared" si="9"/>
        <v/>
      </c>
      <c r="AN14" s="3" t="str">
        <f>IF($A14="","",IF((AND($A14="ADD",OR(AM14="",AM14="Vested assets"))),"12",(_xlfn.XLOOKUP(AM14,ud_work_origin[lookupValue],ud_work_origin[lookupKey],""))))</f>
        <v/>
      </c>
      <c r="AO14" s="8"/>
      <c r="AP14" s="2" t="str">
        <f t="shared" si="10"/>
        <v/>
      </c>
      <c r="AQ14" s="3" t="str">
        <f t="shared" si="11"/>
        <v/>
      </c>
      <c r="AR14" s="3" t="str">
        <f>IF($A14="","",IF((AND($A14="ADD",OR(AQ14="",AQ14="Excellent"))),"1",(_xlfn.XLOOKUP(AQ14,condition[lookupValue],condition[lookupKey],""))))</f>
        <v/>
      </c>
      <c r="AS14" s="7" t="str">
        <f t="shared" si="12"/>
        <v/>
      </c>
      <c r="AT14" s="9"/>
    </row>
    <row r="15" spans="1:132">
      <c r="B15" s="4"/>
      <c r="D15" s="3" t="str">
        <f>IF($A15="ADD",IF(NOT(ISBLANK(C15)),_xlfn.XLOOKUP(C15,roadnames[lookupValue],roadnames[lookupKey],"ERROR"),""), "")</f>
        <v/>
      </c>
      <c r="E15" s="5"/>
      <c r="F15" s="5"/>
      <c r="G15" s="4"/>
      <c r="H15" s="4"/>
      <c r="J15" s="3" t="str">
        <f>IF($A15="ADD",IF(NOT(ISBLANK(I15)),_xlfn.XLOOKUP(I15,ud_position[lookupValue],ud_position[lookupKey],"ERROR"),""), "")</f>
        <v/>
      </c>
      <c r="K15" s="6"/>
      <c r="L15" s="6" t="str">
        <f t="shared" si="0"/>
        <v/>
      </c>
      <c r="M15" s="4"/>
      <c r="O15" s="3" t="str">
        <f>IF($A15="ADD",IF(NOT(ISBLANK(N15)),_xlfn.XLOOKUP(N15,len_adjust_rsn[lookupValue],len_adjust_rsn[lookupKey],"ERROR"),""), "")</f>
        <v/>
      </c>
      <c r="P15" s="6" t="str">
        <f t="shared" si="1"/>
        <v/>
      </c>
      <c r="Q15" s="6"/>
      <c r="R15" s="6" t="str">
        <f t="shared" si="2"/>
        <v/>
      </c>
      <c r="T15" s="3" t="str">
        <f>IF($A15="ADD",IF(NOT(ISBLANK(S15)),_xlfn.XLOOKUP(S15,cattle_stop_material[lookupValue],cattle_stop_material[lookupKey],"ERROR"),""), "")</f>
        <v/>
      </c>
      <c r="V15" s="3" t="str">
        <f>IF($A15="ADD",IF(NOT(ISBLANK(U15)),_xlfn.XLOOKUP(U15,ud_coating_system[lookupValue],ud_coating_system[lookupKey],"ERROR"),""), "")</f>
        <v/>
      </c>
      <c r="W15" s="2" t="str">
        <f t="shared" si="3"/>
        <v/>
      </c>
      <c r="X15" s="4"/>
      <c r="Y15" s="7"/>
      <c r="Z15" s="4" t="str">
        <f t="shared" ca="1" si="4"/>
        <v/>
      </c>
      <c r="AA15" s="4"/>
      <c r="AB15" s="3" t="str">
        <f t="shared" si="5"/>
        <v/>
      </c>
      <c r="AC15" s="3" t="str">
        <f>IF($A15="","",IF((AND($A15="ADD",OR(AB15="",AB15="In Use"))),"5",(_xlfn.XLOOKUP(AB15,ud_asset_status[lookupValue],ud_asset_status[lookupKey],""))))</f>
        <v/>
      </c>
      <c r="AD15" s="7"/>
      <c r="AF15" s="3" t="str">
        <f>IF($A15="ADD",IF(NOT(ISBLANK(AE15)),_xlfn.XLOOKUP(AE15,ar_replace_reason[lookupValue],ar_replace_reason[lookupKey],"ERROR"),""), "")</f>
        <v/>
      </c>
      <c r="AG15" s="3" t="str">
        <f t="shared" si="6"/>
        <v/>
      </c>
      <c r="AH15" s="3" t="str">
        <f>IF($A15="","",IF((AND($A15="ADD",OR(AG15="",AG15="Queenstown-Lakes District Council"))),"70",(_xlfn.XLOOKUP(AG15,ud_organisation_owner[lookupValue],ud_organisation_owner[lookupKey],""))))</f>
        <v/>
      </c>
      <c r="AI15" s="3" t="str">
        <f t="shared" si="7"/>
        <v/>
      </c>
      <c r="AJ15" s="3" t="str">
        <f>IF($A15="","",IF((AND($A15="ADD",OR(AI15="",AI15="Queenstown-Lakes District Council"))),"70",(_xlfn.XLOOKUP(AI15,ud_organisation_owner[lookupValue],ud_organisation_owner[lookupKey],""))))</f>
        <v/>
      </c>
      <c r="AK15" s="3" t="str">
        <f t="shared" si="8"/>
        <v/>
      </c>
      <c r="AL15" s="3" t="str">
        <f>IF($A15="","",IF((AND($A15="ADD",OR(AK15="",AK15="Local Authority"))),"17",(_xlfn.XLOOKUP(AK15,ud_sub_organisation[lookupValue],ud_sub_organisation[lookupKey],""))))</f>
        <v/>
      </c>
      <c r="AM15" s="3" t="str">
        <f t="shared" si="9"/>
        <v/>
      </c>
      <c r="AN15" s="3" t="str">
        <f>IF($A15="","",IF((AND($A15="ADD",OR(AM15="",AM15="Vested assets"))),"12",(_xlfn.XLOOKUP(AM15,ud_work_origin[lookupValue],ud_work_origin[lookupKey],""))))</f>
        <v/>
      </c>
      <c r="AO15" s="8"/>
      <c r="AP15" s="2" t="str">
        <f t="shared" si="10"/>
        <v/>
      </c>
      <c r="AQ15" s="3" t="str">
        <f t="shared" si="11"/>
        <v/>
      </c>
      <c r="AR15" s="3" t="str">
        <f>IF($A15="","",IF((AND($A15="ADD",OR(AQ15="",AQ15="Excellent"))),"1",(_xlfn.XLOOKUP(AQ15,condition[lookupValue],condition[lookupKey],""))))</f>
        <v/>
      </c>
      <c r="AS15" s="7" t="str">
        <f t="shared" si="12"/>
        <v/>
      </c>
      <c r="AT15" s="9"/>
    </row>
    <row r="16" spans="1:132">
      <c r="B16" s="4"/>
      <c r="D16" s="3" t="str">
        <f>IF($A16="ADD",IF(NOT(ISBLANK(C16)),_xlfn.XLOOKUP(C16,roadnames[lookupValue],roadnames[lookupKey],"ERROR"),""), "")</f>
        <v/>
      </c>
      <c r="E16" s="5"/>
      <c r="F16" s="5"/>
      <c r="G16" s="4"/>
      <c r="H16" s="4"/>
      <c r="J16" s="3" t="str">
        <f>IF($A16="ADD",IF(NOT(ISBLANK(I16)),_xlfn.XLOOKUP(I16,ud_position[lookupValue],ud_position[lookupKey],"ERROR"),""), "")</f>
        <v/>
      </c>
      <c r="K16" s="6"/>
      <c r="L16" s="6" t="str">
        <f t="shared" si="0"/>
        <v/>
      </c>
      <c r="M16" s="4"/>
      <c r="O16" s="3" t="str">
        <f>IF($A16="ADD",IF(NOT(ISBLANK(N16)),_xlfn.XLOOKUP(N16,len_adjust_rsn[lookupValue],len_adjust_rsn[lookupKey],"ERROR"),""), "")</f>
        <v/>
      </c>
      <c r="P16" s="6" t="str">
        <f t="shared" si="1"/>
        <v/>
      </c>
      <c r="Q16" s="6"/>
      <c r="R16" s="6" t="str">
        <f t="shared" si="2"/>
        <v/>
      </c>
      <c r="T16" s="3" t="str">
        <f>IF($A16="ADD",IF(NOT(ISBLANK(S16)),_xlfn.XLOOKUP(S16,cattle_stop_material[lookupValue],cattle_stop_material[lookupKey],"ERROR"),""), "")</f>
        <v/>
      </c>
      <c r="V16" s="3" t="str">
        <f>IF($A16="ADD",IF(NOT(ISBLANK(U16)),_xlfn.XLOOKUP(U16,ud_coating_system[lookupValue],ud_coating_system[lookupKey],"ERROR"),""), "")</f>
        <v/>
      </c>
      <c r="W16" s="2" t="str">
        <f t="shared" si="3"/>
        <v/>
      </c>
      <c r="X16" s="4"/>
      <c r="Y16" s="7"/>
      <c r="Z16" s="4" t="str">
        <f t="shared" ca="1" si="4"/>
        <v/>
      </c>
      <c r="AA16" s="4"/>
      <c r="AB16" s="3" t="str">
        <f t="shared" si="5"/>
        <v/>
      </c>
      <c r="AC16" s="3" t="str">
        <f>IF($A16="","",IF((AND($A16="ADD",OR(AB16="",AB16="In Use"))),"5",(_xlfn.XLOOKUP(AB16,ud_asset_status[lookupValue],ud_asset_status[lookupKey],""))))</f>
        <v/>
      </c>
      <c r="AD16" s="7"/>
      <c r="AF16" s="3" t="str">
        <f>IF($A16="ADD",IF(NOT(ISBLANK(AE16)),_xlfn.XLOOKUP(AE16,ar_replace_reason[lookupValue],ar_replace_reason[lookupKey],"ERROR"),""), "")</f>
        <v/>
      </c>
      <c r="AG16" s="3" t="str">
        <f t="shared" si="6"/>
        <v/>
      </c>
      <c r="AH16" s="3" t="str">
        <f>IF($A16="","",IF((AND($A16="ADD",OR(AG16="",AG16="Queenstown-Lakes District Council"))),"70",(_xlfn.XLOOKUP(AG16,ud_organisation_owner[lookupValue],ud_organisation_owner[lookupKey],""))))</f>
        <v/>
      </c>
      <c r="AI16" s="3" t="str">
        <f t="shared" si="7"/>
        <v/>
      </c>
      <c r="AJ16" s="3" t="str">
        <f>IF($A16="","",IF((AND($A16="ADD",OR(AI16="",AI16="Queenstown-Lakes District Council"))),"70",(_xlfn.XLOOKUP(AI16,ud_organisation_owner[lookupValue],ud_organisation_owner[lookupKey],""))))</f>
        <v/>
      </c>
      <c r="AK16" s="3" t="str">
        <f t="shared" si="8"/>
        <v/>
      </c>
      <c r="AL16" s="3" t="str">
        <f>IF($A16="","",IF((AND($A16="ADD",OR(AK16="",AK16="Local Authority"))),"17",(_xlfn.XLOOKUP(AK16,ud_sub_organisation[lookupValue],ud_sub_organisation[lookupKey],""))))</f>
        <v/>
      </c>
      <c r="AM16" s="3" t="str">
        <f t="shared" si="9"/>
        <v/>
      </c>
      <c r="AN16" s="3" t="str">
        <f>IF($A16="","",IF((AND($A16="ADD",OR(AM16="",AM16="Vested assets"))),"12",(_xlfn.XLOOKUP(AM16,ud_work_origin[lookupValue],ud_work_origin[lookupKey],""))))</f>
        <v/>
      </c>
      <c r="AO16" s="8"/>
      <c r="AP16" s="2" t="str">
        <f t="shared" si="10"/>
        <v/>
      </c>
      <c r="AQ16" s="3" t="str">
        <f t="shared" si="11"/>
        <v/>
      </c>
      <c r="AR16" s="3" t="str">
        <f>IF($A16="","",IF((AND($A16="ADD",OR(AQ16="",AQ16="Excellent"))),"1",(_xlfn.XLOOKUP(AQ16,condition[lookupValue],condition[lookupKey],""))))</f>
        <v/>
      </c>
      <c r="AS16" s="7" t="str">
        <f t="shared" si="12"/>
        <v/>
      </c>
      <c r="AT16" s="9"/>
    </row>
    <row r="17" spans="2:46">
      <c r="B17" s="4"/>
      <c r="D17" s="3" t="str">
        <f>IF($A17="ADD",IF(NOT(ISBLANK(C17)),_xlfn.XLOOKUP(C17,roadnames[lookupValue],roadnames[lookupKey],"ERROR"),""), "")</f>
        <v/>
      </c>
      <c r="E17" s="5"/>
      <c r="F17" s="5"/>
      <c r="G17" s="4"/>
      <c r="H17" s="4"/>
      <c r="J17" s="3" t="str">
        <f>IF($A17="ADD",IF(NOT(ISBLANK(I17)),_xlfn.XLOOKUP(I17,ud_position[lookupValue],ud_position[lookupKey],"ERROR"),""), "")</f>
        <v/>
      </c>
      <c r="K17" s="6"/>
      <c r="L17" s="6" t="str">
        <f t="shared" si="0"/>
        <v/>
      </c>
      <c r="M17" s="4"/>
      <c r="O17" s="3" t="str">
        <f>IF($A17="ADD",IF(NOT(ISBLANK(N17)),_xlfn.XLOOKUP(N17,len_adjust_rsn[lookupValue],len_adjust_rsn[lookupKey],"ERROR"),""), "")</f>
        <v/>
      </c>
      <c r="P17" s="6" t="str">
        <f t="shared" si="1"/>
        <v/>
      </c>
      <c r="Q17" s="6"/>
      <c r="R17" s="6" t="str">
        <f t="shared" si="2"/>
        <v/>
      </c>
      <c r="T17" s="3" t="str">
        <f>IF($A17="ADD",IF(NOT(ISBLANK(S17)),_xlfn.XLOOKUP(S17,cattle_stop_material[lookupValue],cattle_stop_material[lookupKey],"ERROR"),""), "")</f>
        <v/>
      </c>
      <c r="V17" s="3" t="str">
        <f>IF($A17="ADD",IF(NOT(ISBLANK(U17)),_xlfn.XLOOKUP(U17,ud_coating_system[lookupValue],ud_coating_system[lookupKey],"ERROR"),""), "")</f>
        <v/>
      </c>
      <c r="W17" s="2" t="str">
        <f t="shared" si="3"/>
        <v/>
      </c>
      <c r="X17" s="4"/>
      <c r="Y17" s="7"/>
      <c r="Z17" s="4" t="str">
        <f t="shared" ca="1" si="4"/>
        <v/>
      </c>
      <c r="AA17" s="4"/>
      <c r="AB17" s="3" t="str">
        <f t="shared" si="5"/>
        <v/>
      </c>
      <c r="AC17" s="3" t="str">
        <f>IF($A17="","",IF((AND($A17="ADD",OR(AB17="",AB17="In Use"))),"5",(_xlfn.XLOOKUP(AB17,ud_asset_status[lookupValue],ud_asset_status[lookupKey],""))))</f>
        <v/>
      </c>
      <c r="AD17" s="7"/>
      <c r="AF17" s="3" t="str">
        <f>IF($A17="ADD",IF(NOT(ISBLANK(AE17)),_xlfn.XLOOKUP(AE17,ar_replace_reason[lookupValue],ar_replace_reason[lookupKey],"ERROR"),""), "")</f>
        <v/>
      </c>
      <c r="AG17" s="3" t="str">
        <f t="shared" si="6"/>
        <v/>
      </c>
      <c r="AH17" s="3" t="str">
        <f>IF($A17="","",IF((AND($A17="ADD",OR(AG17="",AG17="Queenstown-Lakes District Council"))),"70",(_xlfn.XLOOKUP(AG17,ud_organisation_owner[lookupValue],ud_organisation_owner[lookupKey],""))))</f>
        <v/>
      </c>
      <c r="AI17" s="3" t="str">
        <f t="shared" si="7"/>
        <v/>
      </c>
      <c r="AJ17" s="3" t="str">
        <f>IF($A17="","",IF((AND($A17="ADD",OR(AI17="",AI17="Queenstown-Lakes District Council"))),"70",(_xlfn.XLOOKUP(AI17,ud_organisation_owner[lookupValue],ud_organisation_owner[lookupKey],""))))</f>
        <v/>
      </c>
      <c r="AK17" s="3" t="str">
        <f t="shared" si="8"/>
        <v/>
      </c>
      <c r="AL17" s="3" t="str">
        <f>IF($A17="","",IF((AND($A17="ADD",OR(AK17="",AK17="Local Authority"))),"17",(_xlfn.XLOOKUP(AK17,ud_sub_organisation[lookupValue],ud_sub_organisation[lookupKey],""))))</f>
        <v/>
      </c>
      <c r="AM17" s="3" t="str">
        <f t="shared" si="9"/>
        <v/>
      </c>
      <c r="AN17" s="3" t="str">
        <f>IF($A17="","",IF((AND($A17="ADD",OR(AM17="",AM17="Vested assets"))),"12",(_xlfn.XLOOKUP(AM17,ud_work_origin[lookupValue],ud_work_origin[lookupKey],""))))</f>
        <v/>
      </c>
      <c r="AO17" s="8"/>
      <c r="AP17" s="2" t="str">
        <f t="shared" si="10"/>
        <v/>
      </c>
      <c r="AQ17" s="3" t="str">
        <f t="shared" si="11"/>
        <v/>
      </c>
      <c r="AR17" s="3" t="str">
        <f>IF($A17="","",IF((AND($A17="ADD",OR(AQ17="",AQ17="Excellent"))),"1",(_xlfn.XLOOKUP(AQ17,condition[lookupValue],condition[lookupKey],""))))</f>
        <v/>
      </c>
      <c r="AS17" s="7" t="str">
        <f t="shared" si="12"/>
        <v/>
      </c>
      <c r="AT17" s="9"/>
    </row>
    <row r="18" spans="2:46">
      <c r="B18" s="4"/>
      <c r="D18" s="3" t="str">
        <f>IF($A18="ADD",IF(NOT(ISBLANK(C18)),_xlfn.XLOOKUP(C18,roadnames[lookupValue],roadnames[lookupKey],"ERROR"),""), "")</f>
        <v/>
      </c>
      <c r="E18" s="5"/>
      <c r="F18" s="5"/>
      <c r="G18" s="4"/>
      <c r="H18" s="4"/>
      <c r="J18" s="3" t="str">
        <f>IF($A18="ADD",IF(NOT(ISBLANK(I18)),_xlfn.XLOOKUP(I18,ud_position[lookupValue],ud_position[lookupKey],"ERROR"),""), "")</f>
        <v/>
      </c>
      <c r="K18" s="6"/>
      <c r="L18" s="6" t="str">
        <f t="shared" si="0"/>
        <v/>
      </c>
      <c r="M18" s="4"/>
      <c r="O18" s="3" t="str">
        <f>IF($A18="ADD",IF(NOT(ISBLANK(N18)),_xlfn.XLOOKUP(N18,len_adjust_rsn[lookupValue],len_adjust_rsn[lookupKey],"ERROR"),""), "")</f>
        <v/>
      </c>
      <c r="P18" s="6" t="str">
        <f t="shared" si="1"/>
        <v/>
      </c>
      <c r="Q18" s="6"/>
      <c r="R18" s="6" t="str">
        <f t="shared" si="2"/>
        <v/>
      </c>
      <c r="T18" s="3" t="str">
        <f>IF($A18="ADD",IF(NOT(ISBLANK(S18)),_xlfn.XLOOKUP(S18,cattle_stop_material[lookupValue],cattle_stop_material[lookupKey],"ERROR"),""), "")</f>
        <v/>
      </c>
      <c r="V18" s="3" t="str">
        <f>IF($A18="ADD",IF(NOT(ISBLANK(U18)),_xlfn.XLOOKUP(U18,ud_coating_system[lookupValue],ud_coating_system[lookupKey],"ERROR"),""), "")</f>
        <v/>
      </c>
      <c r="W18" s="2" t="str">
        <f t="shared" si="3"/>
        <v/>
      </c>
      <c r="X18" s="4"/>
      <c r="Y18" s="7"/>
      <c r="Z18" s="4" t="str">
        <f t="shared" ca="1" si="4"/>
        <v/>
      </c>
      <c r="AA18" s="4"/>
      <c r="AB18" s="3" t="str">
        <f t="shared" si="5"/>
        <v/>
      </c>
      <c r="AC18" s="3" t="str">
        <f>IF($A18="","",IF((AND($A18="ADD",OR(AB18="",AB18="In Use"))),"5",(_xlfn.XLOOKUP(AB18,ud_asset_status[lookupValue],ud_asset_status[lookupKey],""))))</f>
        <v/>
      </c>
      <c r="AD18" s="7"/>
      <c r="AF18" s="3" t="str">
        <f>IF($A18="ADD",IF(NOT(ISBLANK(AE18)),_xlfn.XLOOKUP(AE18,ar_replace_reason[lookupValue],ar_replace_reason[lookupKey],"ERROR"),""), "")</f>
        <v/>
      </c>
      <c r="AG18" s="3" t="str">
        <f t="shared" si="6"/>
        <v/>
      </c>
      <c r="AH18" s="3" t="str">
        <f>IF($A18="","",IF((AND($A18="ADD",OR(AG18="",AG18="Queenstown-Lakes District Council"))),"70",(_xlfn.XLOOKUP(AG18,ud_organisation_owner[lookupValue],ud_organisation_owner[lookupKey],""))))</f>
        <v/>
      </c>
      <c r="AI18" s="3" t="str">
        <f t="shared" si="7"/>
        <v/>
      </c>
      <c r="AJ18" s="3" t="str">
        <f>IF($A18="","",IF((AND($A18="ADD",OR(AI18="",AI18="Queenstown-Lakes District Council"))),"70",(_xlfn.XLOOKUP(AI18,ud_organisation_owner[lookupValue],ud_organisation_owner[lookupKey],""))))</f>
        <v/>
      </c>
      <c r="AK18" s="3" t="str">
        <f t="shared" si="8"/>
        <v/>
      </c>
      <c r="AL18" s="3" t="str">
        <f>IF($A18="","",IF((AND($A18="ADD",OR(AK18="",AK18="Local Authority"))),"17",(_xlfn.XLOOKUP(AK18,ud_sub_organisation[lookupValue],ud_sub_organisation[lookupKey],""))))</f>
        <v/>
      </c>
      <c r="AM18" s="3" t="str">
        <f t="shared" si="9"/>
        <v/>
      </c>
      <c r="AN18" s="3" t="str">
        <f>IF($A18="","",IF((AND($A18="ADD",OR(AM18="",AM18="Vested assets"))),"12",(_xlfn.XLOOKUP(AM18,ud_work_origin[lookupValue],ud_work_origin[lookupKey],""))))</f>
        <v/>
      </c>
      <c r="AO18" s="8"/>
      <c r="AP18" s="2" t="str">
        <f t="shared" si="10"/>
        <v/>
      </c>
      <c r="AQ18" s="3" t="str">
        <f t="shared" si="11"/>
        <v/>
      </c>
      <c r="AR18" s="3" t="str">
        <f>IF($A18="","",IF((AND($A18="ADD",OR(AQ18="",AQ18="Excellent"))),"1",(_xlfn.XLOOKUP(AQ18,condition[lookupValue],condition[lookupKey],""))))</f>
        <v/>
      </c>
      <c r="AS18" s="7" t="str">
        <f t="shared" si="12"/>
        <v/>
      </c>
      <c r="AT18" s="9"/>
    </row>
    <row r="19" spans="2:46">
      <c r="B19" s="4"/>
      <c r="D19" s="3" t="str">
        <f>IF($A19="ADD",IF(NOT(ISBLANK(C19)),_xlfn.XLOOKUP(C19,roadnames[lookupValue],roadnames[lookupKey],"ERROR"),""), "")</f>
        <v/>
      </c>
      <c r="E19" s="5"/>
      <c r="F19" s="5"/>
      <c r="G19" s="4"/>
      <c r="H19" s="4"/>
      <c r="J19" s="3" t="str">
        <f>IF($A19="ADD",IF(NOT(ISBLANK(I19)),_xlfn.XLOOKUP(I19,ud_position[lookupValue],ud_position[lookupKey],"ERROR"),""), "")</f>
        <v/>
      </c>
      <c r="K19" s="6"/>
      <c r="L19" s="6" t="str">
        <f t="shared" si="0"/>
        <v/>
      </c>
      <c r="M19" s="4"/>
      <c r="O19" s="3" t="str">
        <f>IF($A19="ADD",IF(NOT(ISBLANK(N19)),_xlfn.XLOOKUP(N19,len_adjust_rsn[lookupValue],len_adjust_rsn[lookupKey],"ERROR"),""), "")</f>
        <v/>
      </c>
      <c r="P19" s="6" t="str">
        <f t="shared" si="1"/>
        <v/>
      </c>
      <c r="Q19" s="6"/>
      <c r="R19" s="6" t="str">
        <f t="shared" si="2"/>
        <v/>
      </c>
      <c r="T19" s="3" t="str">
        <f>IF($A19="ADD",IF(NOT(ISBLANK(S19)),_xlfn.XLOOKUP(S19,cattle_stop_material[lookupValue],cattle_stop_material[lookupKey],"ERROR"),""), "")</f>
        <v/>
      </c>
      <c r="V19" s="3" t="str">
        <f>IF($A19="ADD",IF(NOT(ISBLANK(U19)),_xlfn.XLOOKUP(U19,ud_coating_system[lookupValue],ud_coating_system[lookupKey],"ERROR"),""), "")</f>
        <v/>
      </c>
      <c r="W19" s="2" t="str">
        <f t="shared" si="3"/>
        <v/>
      </c>
      <c r="X19" s="4"/>
      <c r="Y19" s="7"/>
      <c r="Z19" s="4" t="str">
        <f t="shared" ca="1" si="4"/>
        <v/>
      </c>
      <c r="AA19" s="4"/>
      <c r="AB19" s="3" t="str">
        <f t="shared" si="5"/>
        <v/>
      </c>
      <c r="AC19" s="3" t="str">
        <f>IF($A19="","",IF((AND($A19="ADD",OR(AB19="",AB19="In Use"))),"5",(_xlfn.XLOOKUP(AB19,ud_asset_status[lookupValue],ud_asset_status[lookupKey],""))))</f>
        <v/>
      </c>
      <c r="AD19" s="7"/>
      <c r="AF19" s="3" t="str">
        <f>IF($A19="ADD",IF(NOT(ISBLANK(AE19)),_xlfn.XLOOKUP(AE19,ar_replace_reason[lookupValue],ar_replace_reason[lookupKey],"ERROR"),""), "")</f>
        <v/>
      </c>
      <c r="AG19" s="3" t="str">
        <f t="shared" si="6"/>
        <v/>
      </c>
      <c r="AH19" s="3" t="str">
        <f>IF($A19="","",IF((AND($A19="ADD",OR(AG19="",AG19="Queenstown-Lakes District Council"))),"70",(_xlfn.XLOOKUP(AG19,ud_organisation_owner[lookupValue],ud_organisation_owner[lookupKey],""))))</f>
        <v/>
      </c>
      <c r="AI19" s="3" t="str">
        <f t="shared" si="7"/>
        <v/>
      </c>
      <c r="AJ19" s="3" t="str">
        <f>IF($A19="","",IF((AND($A19="ADD",OR(AI19="",AI19="Queenstown-Lakes District Council"))),"70",(_xlfn.XLOOKUP(AI19,ud_organisation_owner[lookupValue],ud_organisation_owner[lookupKey],""))))</f>
        <v/>
      </c>
      <c r="AK19" s="3" t="str">
        <f t="shared" si="8"/>
        <v/>
      </c>
      <c r="AL19" s="3" t="str">
        <f>IF($A19="","",IF((AND($A19="ADD",OR(AK19="",AK19="Local Authority"))),"17",(_xlfn.XLOOKUP(AK19,ud_sub_organisation[lookupValue],ud_sub_organisation[lookupKey],""))))</f>
        <v/>
      </c>
      <c r="AM19" s="3" t="str">
        <f t="shared" si="9"/>
        <v/>
      </c>
      <c r="AN19" s="3" t="str">
        <f>IF($A19="","",IF((AND($A19="ADD",OR(AM19="",AM19="Vested assets"))),"12",(_xlfn.XLOOKUP(AM19,ud_work_origin[lookupValue],ud_work_origin[lookupKey],""))))</f>
        <v/>
      </c>
      <c r="AO19" s="8"/>
      <c r="AP19" s="2" t="str">
        <f t="shared" si="10"/>
        <v/>
      </c>
      <c r="AQ19" s="3" t="str">
        <f t="shared" si="11"/>
        <v/>
      </c>
      <c r="AR19" s="3" t="str">
        <f>IF($A19="","",IF((AND($A19="ADD",OR(AQ19="",AQ19="Excellent"))),"1",(_xlfn.XLOOKUP(AQ19,condition[lookupValue],condition[lookupKey],""))))</f>
        <v/>
      </c>
      <c r="AS19" s="7" t="str">
        <f t="shared" si="12"/>
        <v/>
      </c>
      <c r="AT19" s="9"/>
    </row>
    <row r="20" spans="2:46">
      <c r="B20" s="4"/>
      <c r="D20" s="3" t="str">
        <f>IF($A20="ADD",IF(NOT(ISBLANK(C20)),_xlfn.XLOOKUP(C20,roadnames[lookupValue],roadnames[lookupKey],"ERROR"),""), "")</f>
        <v/>
      </c>
      <c r="E20" s="5"/>
      <c r="F20" s="5"/>
      <c r="G20" s="4"/>
      <c r="H20" s="4"/>
      <c r="J20" s="3" t="str">
        <f>IF($A20="ADD",IF(NOT(ISBLANK(I20)),_xlfn.XLOOKUP(I20,ud_position[lookupValue],ud_position[lookupKey],"ERROR"),""), "")</f>
        <v/>
      </c>
      <c r="K20" s="6"/>
      <c r="L20" s="6" t="str">
        <f t="shared" si="0"/>
        <v/>
      </c>
      <c r="M20" s="4"/>
      <c r="O20" s="3" t="str">
        <f>IF($A20="ADD",IF(NOT(ISBLANK(N20)),_xlfn.XLOOKUP(N20,len_adjust_rsn[lookupValue],len_adjust_rsn[lookupKey],"ERROR"),""), "")</f>
        <v/>
      </c>
      <c r="P20" s="6" t="str">
        <f t="shared" si="1"/>
        <v/>
      </c>
      <c r="Q20" s="6"/>
      <c r="R20" s="6" t="str">
        <f t="shared" si="2"/>
        <v/>
      </c>
      <c r="T20" s="3" t="str">
        <f>IF($A20="ADD",IF(NOT(ISBLANK(S20)),_xlfn.XLOOKUP(S20,cattle_stop_material[lookupValue],cattle_stop_material[lookupKey],"ERROR"),""), "")</f>
        <v/>
      </c>
      <c r="V20" s="3" t="str">
        <f>IF($A20="ADD",IF(NOT(ISBLANK(U20)),_xlfn.XLOOKUP(U20,ud_coating_system[lookupValue],ud_coating_system[lookupKey],"ERROR"),""), "")</f>
        <v/>
      </c>
      <c r="W20" s="2" t="str">
        <f t="shared" si="3"/>
        <v/>
      </c>
      <c r="X20" s="4"/>
      <c r="Y20" s="7"/>
      <c r="Z20" s="4" t="str">
        <f t="shared" ca="1" si="4"/>
        <v/>
      </c>
      <c r="AA20" s="4"/>
      <c r="AB20" s="3" t="str">
        <f t="shared" si="5"/>
        <v/>
      </c>
      <c r="AC20" s="3" t="str">
        <f>IF($A20="","",IF((AND($A20="ADD",OR(AB20="",AB20="In Use"))),"5",(_xlfn.XLOOKUP(AB20,ud_asset_status[lookupValue],ud_asset_status[lookupKey],""))))</f>
        <v/>
      </c>
      <c r="AD20" s="7"/>
      <c r="AF20" s="3" t="str">
        <f>IF($A20="ADD",IF(NOT(ISBLANK(AE20)),_xlfn.XLOOKUP(AE20,ar_replace_reason[lookupValue],ar_replace_reason[lookupKey],"ERROR"),""), "")</f>
        <v/>
      </c>
      <c r="AG20" s="3" t="str">
        <f t="shared" si="6"/>
        <v/>
      </c>
      <c r="AH20" s="3" t="str">
        <f>IF($A20="","",IF((AND($A20="ADD",OR(AG20="",AG20="Queenstown-Lakes District Council"))),"70",(_xlfn.XLOOKUP(AG20,ud_organisation_owner[lookupValue],ud_organisation_owner[lookupKey],""))))</f>
        <v/>
      </c>
      <c r="AI20" s="3" t="str">
        <f t="shared" si="7"/>
        <v/>
      </c>
      <c r="AJ20" s="3" t="str">
        <f>IF($A20="","",IF((AND($A20="ADD",OR(AI20="",AI20="Queenstown-Lakes District Council"))),"70",(_xlfn.XLOOKUP(AI20,ud_organisation_owner[lookupValue],ud_organisation_owner[lookupKey],""))))</f>
        <v/>
      </c>
      <c r="AK20" s="3" t="str">
        <f t="shared" si="8"/>
        <v/>
      </c>
      <c r="AL20" s="3" t="str">
        <f>IF($A20="","",IF((AND($A20="ADD",OR(AK20="",AK20="Local Authority"))),"17",(_xlfn.XLOOKUP(AK20,ud_sub_organisation[lookupValue],ud_sub_organisation[lookupKey],""))))</f>
        <v/>
      </c>
      <c r="AM20" s="3" t="str">
        <f t="shared" si="9"/>
        <v/>
      </c>
      <c r="AN20" s="3" t="str">
        <f>IF($A20="","",IF((AND($A20="ADD",OR(AM20="",AM20="Vested assets"))),"12",(_xlfn.XLOOKUP(AM20,ud_work_origin[lookupValue],ud_work_origin[lookupKey],""))))</f>
        <v/>
      </c>
      <c r="AO20" s="8"/>
      <c r="AP20" s="2" t="str">
        <f t="shared" si="10"/>
        <v/>
      </c>
      <c r="AQ20" s="3" t="str">
        <f t="shared" si="11"/>
        <v/>
      </c>
      <c r="AR20" s="3" t="str">
        <f>IF($A20="","",IF((AND($A20="ADD",OR(AQ20="",AQ20="Excellent"))),"1",(_xlfn.XLOOKUP(AQ20,condition[lookupValue],condition[lookupKey],""))))</f>
        <v/>
      </c>
      <c r="AS20" s="7" t="str">
        <f t="shared" si="12"/>
        <v/>
      </c>
      <c r="AT20" s="9"/>
    </row>
    <row r="21" spans="2:46">
      <c r="B21" s="4"/>
      <c r="D21" s="3" t="str">
        <f>IF($A21="ADD",IF(NOT(ISBLANK(C21)),_xlfn.XLOOKUP(C21,roadnames[lookupValue],roadnames[lookupKey],"ERROR"),""), "")</f>
        <v/>
      </c>
      <c r="E21" s="5"/>
      <c r="F21" s="5"/>
      <c r="G21" s="4"/>
      <c r="H21" s="4"/>
      <c r="J21" s="3" t="str">
        <f>IF($A21="ADD",IF(NOT(ISBLANK(I21)),_xlfn.XLOOKUP(I21,ud_position[lookupValue],ud_position[lookupKey],"ERROR"),""), "")</f>
        <v/>
      </c>
      <c r="K21" s="6"/>
      <c r="L21" s="6" t="str">
        <f t="shared" si="0"/>
        <v/>
      </c>
      <c r="M21" s="4"/>
      <c r="O21" s="3" t="str">
        <f>IF($A21="ADD",IF(NOT(ISBLANK(N21)),_xlfn.XLOOKUP(N21,len_adjust_rsn[lookupValue],len_adjust_rsn[lookupKey],"ERROR"),""), "")</f>
        <v/>
      </c>
      <c r="P21" s="6" t="str">
        <f t="shared" si="1"/>
        <v/>
      </c>
      <c r="Q21" s="6"/>
      <c r="R21" s="6" t="str">
        <f t="shared" si="2"/>
        <v/>
      </c>
      <c r="T21" s="3" t="str">
        <f>IF($A21="ADD",IF(NOT(ISBLANK(S21)),_xlfn.XLOOKUP(S21,cattle_stop_material[lookupValue],cattle_stop_material[lookupKey],"ERROR"),""), "")</f>
        <v/>
      </c>
      <c r="V21" s="3" t="str">
        <f>IF($A21="ADD",IF(NOT(ISBLANK(U21)),_xlfn.XLOOKUP(U21,ud_coating_system[lookupValue],ud_coating_system[lookupKey],"ERROR"),""), "")</f>
        <v/>
      </c>
      <c r="W21" s="2" t="str">
        <f t="shared" si="3"/>
        <v/>
      </c>
      <c r="X21" s="4"/>
      <c r="Y21" s="7"/>
      <c r="Z21" s="4" t="str">
        <f t="shared" ca="1" si="4"/>
        <v/>
      </c>
      <c r="AA21" s="4"/>
      <c r="AB21" s="3" t="str">
        <f t="shared" si="5"/>
        <v/>
      </c>
      <c r="AC21" s="3" t="str">
        <f>IF($A21="","",IF((AND($A21="ADD",OR(AB21="",AB21="In Use"))),"5",(_xlfn.XLOOKUP(AB21,ud_asset_status[lookupValue],ud_asset_status[lookupKey],""))))</f>
        <v/>
      </c>
      <c r="AD21" s="7"/>
      <c r="AF21" s="3" t="str">
        <f>IF($A21="ADD",IF(NOT(ISBLANK(AE21)),_xlfn.XLOOKUP(AE21,ar_replace_reason[lookupValue],ar_replace_reason[lookupKey],"ERROR"),""), "")</f>
        <v/>
      </c>
      <c r="AG21" s="3" t="str">
        <f t="shared" si="6"/>
        <v/>
      </c>
      <c r="AH21" s="3" t="str">
        <f>IF($A21="","",IF((AND($A21="ADD",OR(AG21="",AG21="Queenstown-Lakes District Council"))),"70",(_xlfn.XLOOKUP(AG21,ud_organisation_owner[lookupValue],ud_organisation_owner[lookupKey],""))))</f>
        <v/>
      </c>
      <c r="AI21" s="3" t="str">
        <f t="shared" si="7"/>
        <v/>
      </c>
      <c r="AJ21" s="3" t="str">
        <f>IF($A21="","",IF((AND($A21="ADD",OR(AI21="",AI21="Queenstown-Lakes District Council"))),"70",(_xlfn.XLOOKUP(AI21,ud_organisation_owner[lookupValue],ud_organisation_owner[lookupKey],""))))</f>
        <v/>
      </c>
      <c r="AK21" s="3" t="str">
        <f t="shared" si="8"/>
        <v/>
      </c>
      <c r="AL21" s="3" t="str">
        <f>IF($A21="","",IF((AND($A21="ADD",OR(AK21="",AK21="Local Authority"))),"17",(_xlfn.XLOOKUP(AK21,ud_sub_organisation[lookupValue],ud_sub_organisation[lookupKey],""))))</f>
        <v/>
      </c>
      <c r="AM21" s="3" t="str">
        <f t="shared" si="9"/>
        <v/>
      </c>
      <c r="AN21" s="3" t="str">
        <f>IF($A21="","",IF((AND($A21="ADD",OR(AM21="",AM21="Vested assets"))),"12",(_xlfn.XLOOKUP(AM21,ud_work_origin[lookupValue],ud_work_origin[lookupKey],""))))</f>
        <v/>
      </c>
      <c r="AO21" s="8"/>
      <c r="AP21" s="2" t="str">
        <f t="shared" si="10"/>
        <v/>
      </c>
      <c r="AQ21" s="3" t="str">
        <f t="shared" si="11"/>
        <v/>
      </c>
      <c r="AR21" s="3" t="str">
        <f>IF($A21="","",IF((AND($A21="ADD",OR(AQ21="",AQ21="Excellent"))),"1",(_xlfn.XLOOKUP(AQ21,condition[lookupValue],condition[lookupKey],""))))</f>
        <v/>
      </c>
      <c r="AS21" s="7" t="str">
        <f t="shared" si="12"/>
        <v/>
      </c>
      <c r="AT21" s="9"/>
    </row>
    <row r="22" spans="2:46">
      <c r="B22" s="4"/>
      <c r="D22" s="3" t="str">
        <f>IF($A22="ADD",IF(NOT(ISBLANK(C22)),_xlfn.XLOOKUP(C22,roadnames[lookupValue],roadnames[lookupKey],"ERROR"),""), "")</f>
        <v/>
      </c>
      <c r="E22" s="5"/>
      <c r="F22" s="5"/>
      <c r="G22" s="4"/>
      <c r="H22" s="4"/>
      <c r="J22" s="3" t="str">
        <f>IF($A22="ADD",IF(NOT(ISBLANK(I22)),_xlfn.XLOOKUP(I22,ud_position[lookupValue],ud_position[lookupKey],"ERROR"),""), "")</f>
        <v/>
      </c>
      <c r="K22" s="6"/>
      <c r="L22" s="6" t="str">
        <f t="shared" si="0"/>
        <v/>
      </c>
      <c r="M22" s="4"/>
      <c r="O22" s="3" t="str">
        <f>IF($A22="ADD",IF(NOT(ISBLANK(N22)),_xlfn.XLOOKUP(N22,len_adjust_rsn[lookupValue],len_adjust_rsn[lookupKey],"ERROR"),""), "")</f>
        <v/>
      </c>
      <c r="P22" s="6" t="str">
        <f t="shared" si="1"/>
        <v/>
      </c>
      <c r="Q22" s="6"/>
      <c r="R22" s="6" t="str">
        <f t="shared" si="2"/>
        <v/>
      </c>
      <c r="T22" s="3" t="str">
        <f>IF($A22="ADD",IF(NOT(ISBLANK(S22)),_xlfn.XLOOKUP(S22,cattle_stop_material[lookupValue],cattle_stop_material[lookupKey],"ERROR"),""), "")</f>
        <v/>
      </c>
      <c r="V22" s="3" t="str">
        <f>IF($A22="ADD",IF(NOT(ISBLANK(U22)),_xlfn.XLOOKUP(U22,ud_coating_system[lookupValue],ud_coating_system[lookupKey],"ERROR"),""), "")</f>
        <v/>
      </c>
      <c r="W22" s="2" t="str">
        <f t="shared" si="3"/>
        <v/>
      </c>
      <c r="X22" s="4"/>
      <c r="Y22" s="7"/>
      <c r="Z22" s="4" t="str">
        <f t="shared" ca="1" si="4"/>
        <v/>
      </c>
      <c r="AA22" s="4"/>
      <c r="AB22" s="3" t="str">
        <f t="shared" si="5"/>
        <v/>
      </c>
      <c r="AC22" s="3" t="str">
        <f>IF($A22="","",IF((AND($A22="ADD",OR(AB22="",AB22="In Use"))),"5",(_xlfn.XLOOKUP(AB22,ud_asset_status[lookupValue],ud_asset_status[lookupKey],""))))</f>
        <v/>
      </c>
      <c r="AD22" s="7"/>
      <c r="AF22" s="3" t="str">
        <f>IF($A22="ADD",IF(NOT(ISBLANK(AE22)),_xlfn.XLOOKUP(AE22,ar_replace_reason[lookupValue],ar_replace_reason[lookupKey],"ERROR"),""), "")</f>
        <v/>
      </c>
      <c r="AG22" s="3" t="str">
        <f t="shared" si="6"/>
        <v/>
      </c>
      <c r="AH22" s="3" t="str">
        <f>IF($A22="","",IF((AND($A22="ADD",OR(AG22="",AG22="Queenstown-Lakes District Council"))),"70",(_xlfn.XLOOKUP(AG22,ud_organisation_owner[lookupValue],ud_organisation_owner[lookupKey],""))))</f>
        <v/>
      </c>
      <c r="AI22" s="3" t="str">
        <f t="shared" si="7"/>
        <v/>
      </c>
      <c r="AJ22" s="3" t="str">
        <f>IF($A22="","",IF((AND($A22="ADD",OR(AI22="",AI22="Queenstown-Lakes District Council"))),"70",(_xlfn.XLOOKUP(AI22,ud_organisation_owner[lookupValue],ud_organisation_owner[lookupKey],""))))</f>
        <v/>
      </c>
      <c r="AK22" s="3" t="str">
        <f t="shared" si="8"/>
        <v/>
      </c>
      <c r="AL22" s="3" t="str">
        <f>IF($A22="","",IF((AND($A22="ADD",OR(AK22="",AK22="Local Authority"))),"17",(_xlfn.XLOOKUP(AK22,ud_sub_organisation[lookupValue],ud_sub_organisation[lookupKey],""))))</f>
        <v/>
      </c>
      <c r="AM22" s="3" t="str">
        <f t="shared" si="9"/>
        <v/>
      </c>
      <c r="AN22" s="3" t="str">
        <f>IF($A22="","",IF((AND($A22="ADD",OR(AM22="",AM22="Vested assets"))),"12",(_xlfn.XLOOKUP(AM22,ud_work_origin[lookupValue],ud_work_origin[lookupKey],""))))</f>
        <v/>
      </c>
      <c r="AO22" s="8"/>
      <c r="AP22" s="2" t="str">
        <f t="shared" si="10"/>
        <v/>
      </c>
      <c r="AQ22" s="3" t="str">
        <f t="shared" si="11"/>
        <v/>
      </c>
      <c r="AR22" s="3" t="str">
        <f>IF($A22="","",IF((AND($A22="ADD",OR(AQ22="",AQ22="Excellent"))),"1",(_xlfn.XLOOKUP(AQ22,condition[lookupValue],condition[lookupKey],""))))</f>
        <v/>
      </c>
      <c r="AS22" s="7" t="str">
        <f t="shared" si="12"/>
        <v/>
      </c>
      <c r="AT22" s="9"/>
    </row>
    <row r="23" spans="2:46">
      <c r="B23" s="4"/>
      <c r="D23" s="3" t="str">
        <f>IF($A23="ADD",IF(NOT(ISBLANK(C23)),_xlfn.XLOOKUP(C23,roadnames[lookupValue],roadnames[lookupKey],"ERROR"),""), "")</f>
        <v/>
      </c>
      <c r="E23" s="5"/>
      <c r="F23" s="5"/>
      <c r="G23" s="4"/>
      <c r="H23" s="4"/>
      <c r="J23" s="3" t="str">
        <f>IF($A23="ADD",IF(NOT(ISBLANK(I23)),_xlfn.XLOOKUP(I23,ud_position[lookupValue],ud_position[lookupKey],"ERROR"),""), "")</f>
        <v/>
      </c>
      <c r="K23" s="6"/>
      <c r="L23" s="6" t="str">
        <f t="shared" si="0"/>
        <v/>
      </c>
      <c r="M23" s="4"/>
      <c r="O23" s="3" t="str">
        <f>IF($A23="ADD",IF(NOT(ISBLANK(N23)),_xlfn.XLOOKUP(N23,len_adjust_rsn[lookupValue],len_adjust_rsn[lookupKey],"ERROR"),""), "")</f>
        <v/>
      </c>
      <c r="P23" s="6" t="str">
        <f t="shared" si="1"/>
        <v/>
      </c>
      <c r="Q23" s="6"/>
      <c r="R23" s="6" t="str">
        <f t="shared" si="2"/>
        <v/>
      </c>
      <c r="T23" s="3" t="str">
        <f>IF($A23="ADD",IF(NOT(ISBLANK(S23)),_xlfn.XLOOKUP(S23,cattle_stop_material[lookupValue],cattle_stop_material[lookupKey],"ERROR"),""), "")</f>
        <v/>
      </c>
      <c r="V23" s="3" t="str">
        <f>IF($A23="ADD",IF(NOT(ISBLANK(U23)),_xlfn.XLOOKUP(U23,ud_coating_system[lookupValue],ud_coating_system[lookupKey],"ERROR"),""), "")</f>
        <v/>
      </c>
      <c r="W23" s="2" t="str">
        <f t="shared" si="3"/>
        <v/>
      </c>
      <c r="X23" s="4"/>
      <c r="Y23" s="7"/>
      <c r="Z23" s="4" t="str">
        <f t="shared" ca="1" si="4"/>
        <v/>
      </c>
      <c r="AA23" s="4"/>
      <c r="AB23" s="3" t="str">
        <f t="shared" si="5"/>
        <v/>
      </c>
      <c r="AC23" s="3" t="str">
        <f>IF($A23="","",IF((AND($A23="ADD",OR(AB23="",AB23="In Use"))),"5",(_xlfn.XLOOKUP(AB23,ud_asset_status[lookupValue],ud_asset_status[lookupKey],""))))</f>
        <v/>
      </c>
      <c r="AD23" s="7"/>
      <c r="AF23" s="3" t="str">
        <f>IF($A23="ADD",IF(NOT(ISBLANK(AE23)),_xlfn.XLOOKUP(AE23,ar_replace_reason[lookupValue],ar_replace_reason[lookupKey],"ERROR"),""), "")</f>
        <v/>
      </c>
      <c r="AG23" s="3" t="str">
        <f t="shared" si="6"/>
        <v/>
      </c>
      <c r="AH23" s="3" t="str">
        <f>IF($A23="","",IF((AND($A23="ADD",OR(AG23="",AG23="Queenstown-Lakes District Council"))),"70",(_xlfn.XLOOKUP(AG23,ud_organisation_owner[lookupValue],ud_organisation_owner[lookupKey],""))))</f>
        <v/>
      </c>
      <c r="AI23" s="3" t="str">
        <f t="shared" si="7"/>
        <v/>
      </c>
      <c r="AJ23" s="3" t="str">
        <f>IF($A23="","",IF((AND($A23="ADD",OR(AI23="",AI23="Queenstown-Lakes District Council"))),"70",(_xlfn.XLOOKUP(AI23,ud_organisation_owner[lookupValue],ud_organisation_owner[lookupKey],""))))</f>
        <v/>
      </c>
      <c r="AK23" s="3" t="str">
        <f t="shared" si="8"/>
        <v/>
      </c>
      <c r="AL23" s="3" t="str">
        <f>IF($A23="","",IF((AND($A23="ADD",OR(AK23="",AK23="Local Authority"))),"17",(_xlfn.XLOOKUP(AK23,ud_sub_organisation[lookupValue],ud_sub_organisation[lookupKey],""))))</f>
        <v/>
      </c>
      <c r="AM23" s="3" t="str">
        <f t="shared" si="9"/>
        <v/>
      </c>
      <c r="AN23" s="3" t="str">
        <f>IF($A23="","",IF((AND($A23="ADD",OR(AM23="",AM23="Vested assets"))),"12",(_xlfn.XLOOKUP(AM23,ud_work_origin[lookupValue],ud_work_origin[lookupKey],""))))</f>
        <v/>
      </c>
      <c r="AO23" s="8"/>
      <c r="AP23" s="2" t="str">
        <f t="shared" si="10"/>
        <v/>
      </c>
      <c r="AQ23" s="3" t="str">
        <f t="shared" si="11"/>
        <v/>
      </c>
      <c r="AR23" s="3" t="str">
        <f>IF($A23="","",IF((AND($A23="ADD",OR(AQ23="",AQ23="Excellent"))),"1",(_xlfn.XLOOKUP(AQ23,condition[lookupValue],condition[lookupKey],""))))</f>
        <v/>
      </c>
      <c r="AS23" s="7" t="str">
        <f t="shared" si="12"/>
        <v/>
      </c>
      <c r="AT23" s="9"/>
    </row>
    <row r="24" spans="2:46">
      <c r="B24" s="4"/>
      <c r="D24" s="3" t="str">
        <f>IF($A24="ADD",IF(NOT(ISBLANK(C24)),_xlfn.XLOOKUP(C24,roadnames[lookupValue],roadnames[lookupKey],"ERROR"),""), "")</f>
        <v/>
      </c>
      <c r="E24" s="5"/>
      <c r="F24" s="5"/>
      <c r="G24" s="4"/>
      <c r="H24" s="4"/>
      <c r="J24" s="3" t="str">
        <f>IF($A24="ADD",IF(NOT(ISBLANK(I24)),_xlfn.XLOOKUP(I24,ud_position[lookupValue],ud_position[lookupKey],"ERROR"),""), "")</f>
        <v/>
      </c>
      <c r="K24" s="6"/>
      <c r="L24" s="6" t="str">
        <f t="shared" si="0"/>
        <v/>
      </c>
      <c r="M24" s="4"/>
      <c r="O24" s="3" t="str">
        <f>IF($A24="ADD",IF(NOT(ISBLANK(N24)),_xlfn.XLOOKUP(N24,len_adjust_rsn[lookupValue],len_adjust_rsn[lookupKey],"ERROR"),""), "")</f>
        <v/>
      </c>
      <c r="P24" s="6" t="str">
        <f t="shared" si="1"/>
        <v/>
      </c>
      <c r="Q24" s="6"/>
      <c r="R24" s="6" t="str">
        <f t="shared" si="2"/>
        <v/>
      </c>
      <c r="T24" s="3" t="str">
        <f>IF($A24="ADD",IF(NOT(ISBLANK(S24)),_xlfn.XLOOKUP(S24,cattle_stop_material[lookupValue],cattle_stop_material[lookupKey],"ERROR"),""), "")</f>
        <v/>
      </c>
      <c r="V24" s="3" t="str">
        <f>IF($A24="ADD",IF(NOT(ISBLANK(U24)),_xlfn.XLOOKUP(U24,ud_coating_system[lookupValue],ud_coating_system[lookupKey],"ERROR"),""), "")</f>
        <v/>
      </c>
      <c r="W24" s="2" t="str">
        <f t="shared" si="3"/>
        <v/>
      </c>
      <c r="X24" s="4"/>
      <c r="Y24" s="7"/>
      <c r="Z24" s="4" t="str">
        <f t="shared" ca="1" si="4"/>
        <v/>
      </c>
      <c r="AA24" s="4"/>
      <c r="AB24" s="3" t="str">
        <f t="shared" si="5"/>
        <v/>
      </c>
      <c r="AC24" s="3" t="str">
        <f>IF($A24="","",IF((AND($A24="ADD",OR(AB24="",AB24="In Use"))),"5",(_xlfn.XLOOKUP(AB24,ud_asset_status[lookupValue],ud_asset_status[lookupKey],""))))</f>
        <v/>
      </c>
      <c r="AD24" s="7"/>
      <c r="AF24" s="3" t="str">
        <f>IF($A24="ADD",IF(NOT(ISBLANK(AE24)),_xlfn.XLOOKUP(AE24,ar_replace_reason[lookupValue],ar_replace_reason[lookupKey],"ERROR"),""), "")</f>
        <v/>
      </c>
      <c r="AG24" s="3" t="str">
        <f t="shared" si="6"/>
        <v/>
      </c>
      <c r="AH24" s="3" t="str">
        <f>IF($A24="","",IF((AND($A24="ADD",OR(AG24="",AG24="Queenstown-Lakes District Council"))),"70",(_xlfn.XLOOKUP(AG24,ud_organisation_owner[lookupValue],ud_organisation_owner[lookupKey],""))))</f>
        <v/>
      </c>
      <c r="AI24" s="3" t="str">
        <f t="shared" si="7"/>
        <v/>
      </c>
      <c r="AJ24" s="3" t="str">
        <f>IF($A24="","",IF((AND($A24="ADD",OR(AI24="",AI24="Queenstown-Lakes District Council"))),"70",(_xlfn.XLOOKUP(AI24,ud_organisation_owner[lookupValue],ud_organisation_owner[lookupKey],""))))</f>
        <v/>
      </c>
      <c r="AK24" s="3" t="str">
        <f t="shared" si="8"/>
        <v/>
      </c>
      <c r="AL24" s="3" t="str">
        <f>IF($A24="","",IF((AND($A24="ADD",OR(AK24="",AK24="Local Authority"))),"17",(_xlfn.XLOOKUP(AK24,ud_sub_organisation[lookupValue],ud_sub_organisation[lookupKey],""))))</f>
        <v/>
      </c>
      <c r="AM24" s="3" t="str">
        <f t="shared" si="9"/>
        <v/>
      </c>
      <c r="AN24" s="3" t="str">
        <f>IF($A24="","",IF((AND($A24="ADD",OR(AM24="",AM24="Vested assets"))),"12",(_xlfn.XLOOKUP(AM24,ud_work_origin[lookupValue],ud_work_origin[lookupKey],""))))</f>
        <v/>
      </c>
      <c r="AO24" s="8"/>
      <c r="AP24" s="2" t="str">
        <f t="shared" si="10"/>
        <v/>
      </c>
      <c r="AQ24" s="3" t="str">
        <f t="shared" si="11"/>
        <v/>
      </c>
      <c r="AR24" s="3" t="str">
        <f>IF($A24="","",IF((AND($A24="ADD",OR(AQ24="",AQ24="Excellent"))),"1",(_xlfn.XLOOKUP(AQ24,condition[lookupValue],condition[lookupKey],""))))</f>
        <v/>
      </c>
      <c r="AS24" s="7" t="str">
        <f t="shared" si="12"/>
        <v/>
      </c>
      <c r="AT24" s="9"/>
    </row>
    <row r="25" spans="2:46">
      <c r="B25" s="4"/>
      <c r="D25" s="3" t="str">
        <f>IF($A25="ADD",IF(NOT(ISBLANK(C25)),_xlfn.XLOOKUP(C25,roadnames[lookupValue],roadnames[lookupKey],"ERROR"),""), "")</f>
        <v/>
      </c>
      <c r="E25" s="5"/>
      <c r="F25" s="5"/>
      <c r="G25" s="4"/>
      <c r="H25" s="4"/>
      <c r="J25" s="3" t="str">
        <f>IF($A25="ADD",IF(NOT(ISBLANK(I25)),_xlfn.XLOOKUP(I25,ud_position[lookupValue],ud_position[lookupKey],"ERROR"),""), "")</f>
        <v/>
      </c>
      <c r="K25" s="6"/>
      <c r="L25" s="6" t="str">
        <f t="shared" si="0"/>
        <v/>
      </c>
      <c r="M25" s="4"/>
      <c r="O25" s="3" t="str">
        <f>IF($A25="ADD",IF(NOT(ISBLANK(N25)),_xlfn.XLOOKUP(N25,len_adjust_rsn[lookupValue],len_adjust_rsn[lookupKey],"ERROR"),""), "")</f>
        <v/>
      </c>
      <c r="P25" s="6" t="str">
        <f t="shared" si="1"/>
        <v/>
      </c>
      <c r="Q25" s="6"/>
      <c r="R25" s="6" t="str">
        <f t="shared" si="2"/>
        <v/>
      </c>
      <c r="T25" s="3" t="str">
        <f>IF($A25="ADD",IF(NOT(ISBLANK(S25)),_xlfn.XLOOKUP(S25,cattle_stop_material[lookupValue],cattle_stop_material[lookupKey],"ERROR"),""), "")</f>
        <v/>
      </c>
      <c r="V25" s="3" t="str">
        <f>IF($A25="ADD",IF(NOT(ISBLANK(U25)),_xlfn.XLOOKUP(U25,ud_coating_system[lookupValue],ud_coating_system[lookupKey],"ERROR"),""), "")</f>
        <v/>
      </c>
      <c r="W25" s="2" t="str">
        <f t="shared" si="3"/>
        <v/>
      </c>
      <c r="X25" s="4"/>
      <c r="Y25" s="7"/>
      <c r="Z25" s="4" t="str">
        <f t="shared" ca="1" si="4"/>
        <v/>
      </c>
      <c r="AA25" s="4"/>
      <c r="AB25" s="3" t="str">
        <f t="shared" si="5"/>
        <v/>
      </c>
      <c r="AC25" s="3" t="str">
        <f>IF($A25="","",IF((AND($A25="ADD",OR(AB25="",AB25="In Use"))),"5",(_xlfn.XLOOKUP(AB25,ud_asset_status[lookupValue],ud_asset_status[lookupKey],""))))</f>
        <v/>
      </c>
      <c r="AD25" s="7"/>
      <c r="AF25" s="3" t="str">
        <f>IF($A25="ADD",IF(NOT(ISBLANK(AE25)),_xlfn.XLOOKUP(AE25,ar_replace_reason[lookupValue],ar_replace_reason[lookupKey],"ERROR"),""), "")</f>
        <v/>
      </c>
      <c r="AG25" s="3" t="str">
        <f t="shared" si="6"/>
        <v/>
      </c>
      <c r="AH25" s="3" t="str">
        <f>IF($A25="","",IF((AND($A25="ADD",OR(AG25="",AG25="Queenstown-Lakes District Council"))),"70",(_xlfn.XLOOKUP(AG25,ud_organisation_owner[lookupValue],ud_organisation_owner[lookupKey],""))))</f>
        <v/>
      </c>
      <c r="AI25" s="3" t="str">
        <f t="shared" si="7"/>
        <v/>
      </c>
      <c r="AJ25" s="3" t="str">
        <f>IF($A25="","",IF((AND($A25="ADD",OR(AI25="",AI25="Queenstown-Lakes District Council"))),"70",(_xlfn.XLOOKUP(AI25,ud_organisation_owner[lookupValue],ud_organisation_owner[lookupKey],""))))</f>
        <v/>
      </c>
      <c r="AK25" s="3" t="str">
        <f t="shared" si="8"/>
        <v/>
      </c>
      <c r="AL25" s="3" t="str">
        <f>IF($A25="","",IF((AND($A25="ADD",OR(AK25="",AK25="Local Authority"))),"17",(_xlfn.XLOOKUP(AK25,ud_sub_organisation[lookupValue],ud_sub_organisation[lookupKey],""))))</f>
        <v/>
      </c>
      <c r="AM25" s="3" t="str">
        <f t="shared" si="9"/>
        <v/>
      </c>
      <c r="AN25" s="3" t="str">
        <f>IF($A25="","",IF((AND($A25="ADD",OR(AM25="",AM25="Vested assets"))),"12",(_xlfn.XLOOKUP(AM25,ud_work_origin[lookupValue],ud_work_origin[lookupKey],""))))</f>
        <v/>
      </c>
      <c r="AO25" s="8"/>
      <c r="AP25" s="2" t="str">
        <f t="shared" si="10"/>
        <v/>
      </c>
      <c r="AQ25" s="3" t="str">
        <f t="shared" si="11"/>
        <v/>
      </c>
      <c r="AR25" s="3" t="str">
        <f>IF($A25="","",IF((AND($A25="ADD",OR(AQ25="",AQ25="Excellent"))),"1",(_xlfn.XLOOKUP(AQ25,condition[lookupValue],condition[lookupKey],""))))</f>
        <v/>
      </c>
      <c r="AS25" s="7" t="str">
        <f t="shared" si="12"/>
        <v/>
      </c>
      <c r="AT25" s="9"/>
    </row>
    <row r="26" spans="2:46">
      <c r="B26" s="4"/>
      <c r="D26" s="3" t="str">
        <f>IF($A26="ADD",IF(NOT(ISBLANK(C26)),_xlfn.XLOOKUP(C26,roadnames[lookupValue],roadnames[lookupKey],"ERROR"),""), "")</f>
        <v/>
      </c>
      <c r="E26" s="5"/>
      <c r="F26" s="5"/>
      <c r="G26" s="4"/>
      <c r="H26" s="4"/>
      <c r="J26" s="3" t="str">
        <f>IF($A26="ADD",IF(NOT(ISBLANK(I26)),_xlfn.XLOOKUP(I26,ud_position[lookupValue],ud_position[lookupKey],"ERROR"),""), "")</f>
        <v/>
      </c>
      <c r="K26" s="6"/>
      <c r="L26" s="6" t="str">
        <f t="shared" si="0"/>
        <v/>
      </c>
      <c r="M26" s="4"/>
      <c r="O26" s="3" t="str">
        <f>IF($A26="ADD",IF(NOT(ISBLANK(N26)),_xlfn.XLOOKUP(N26,len_adjust_rsn[lookupValue],len_adjust_rsn[lookupKey],"ERROR"),""), "")</f>
        <v/>
      </c>
      <c r="P26" s="6" t="str">
        <f t="shared" si="1"/>
        <v/>
      </c>
      <c r="Q26" s="6"/>
      <c r="R26" s="6" t="str">
        <f t="shared" si="2"/>
        <v/>
      </c>
      <c r="T26" s="3" t="str">
        <f>IF($A26="ADD",IF(NOT(ISBLANK(S26)),_xlfn.XLOOKUP(S26,cattle_stop_material[lookupValue],cattle_stop_material[lookupKey],"ERROR"),""), "")</f>
        <v/>
      </c>
      <c r="V26" s="3" t="str">
        <f>IF($A26="ADD",IF(NOT(ISBLANK(U26)),_xlfn.XLOOKUP(U26,ud_coating_system[lookupValue],ud_coating_system[lookupKey],"ERROR"),""), "")</f>
        <v/>
      </c>
      <c r="W26" s="2" t="str">
        <f t="shared" si="3"/>
        <v/>
      </c>
      <c r="X26" s="4"/>
      <c r="Y26" s="7"/>
      <c r="Z26" s="4" t="str">
        <f t="shared" ca="1" si="4"/>
        <v/>
      </c>
      <c r="AA26" s="4"/>
      <c r="AB26" s="3" t="str">
        <f t="shared" si="5"/>
        <v/>
      </c>
      <c r="AC26" s="3" t="str">
        <f>IF($A26="","",IF((AND($A26="ADD",OR(AB26="",AB26="In Use"))),"5",(_xlfn.XLOOKUP(AB26,ud_asset_status[lookupValue],ud_asset_status[lookupKey],""))))</f>
        <v/>
      </c>
      <c r="AD26" s="7"/>
      <c r="AF26" s="3" t="str">
        <f>IF($A26="ADD",IF(NOT(ISBLANK(AE26)),_xlfn.XLOOKUP(AE26,ar_replace_reason[lookupValue],ar_replace_reason[lookupKey],"ERROR"),""), "")</f>
        <v/>
      </c>
      <c r="AG26" s="3" t="str">
        <f t="shared" si="6"/>
        <v/>
      </c>
      <c r="AH26" s="3" t="str">
        <f>IF($A26="","",IF((AND($A26="ADD",OR(AG26="",AG26="Queenstown-Lakes District Council"))),"70",(_xlfn.XLOOKUP(AG26,ud_organisation_owner[lookupValue],ud_organisation_owner[lookupKey],""))))</f>
        <v/>
      </c>
      <c r="AI26" s="3" t="str">
        <f t="shared" si="7"/>
        <v/>
      </c>
      <c r="AJ26" s="3" t="str">
        <f>IF($A26="","",IF((AND($A26="ADD",OR(AI26="",AI26="Queenstown-Lakes District Council"))),"70",(_xlfn.XLOOKUP(AI26,ud_organisation_owner[lookupValue],ud_organisation_owner[lookupKey],""))))</f>
        <v/>
      </c>
      <c r="AK26" s="3" t="str">
        <f t="shared" si="8"/>
        <v/>
      </c>
      <c r="AL26" s="3" t="str">
        <f>IF($A26="","",IF((AND($A26="ADD",OR(AK26="",AK26="Local Authority"))),"17",(_xlfn.XLOOKUP(AK26,ud_sub_organisation[lookupValue],ud_sub_organisation[lookupKey],""))))</f>
        <v/>
      </c>
      <c r="AM26" s="3" t="str">
        <f t="shared" si="9"/>
        <v/>
      </c>
      <c r="AN26" s="3" t="str">
        <f>IF($A26="","",IF((AND($A26="ADD",OR(AM26="",AM26="Vested assets"))),"12",(_xlfn.XLOOKUP(AM26,ud_work_origin[lookupValue],ud_work_origin[lookupKey],""))))</f>
        <v/>
      </c>
      <c r="AO26" s="8"/>
      <c r="AP26" s="2" t="str">
        <f t="shared" si="10"/>
        <v/>
      </c>
      <c r="AQ26" s="3" t="str">
        <f t="shared" si="11"/>
        <v/>
      </c>
      <c r="AR26" s="3" t="str">
        <f>IF($A26="","",IF((AND($A26="ADD",OR(AQ26="",AQ26="Excellent"))),"1",(_xlfn.XLOOKUP(AQ26,condition[lookupValue],condition[lookupKey],""))))</f>
        <v/>
      </c>
      <c r="AS26" s="7" t="str">
        <f t="shared" si="12"/>
        <v/>
      </c>
      <c r="AT26" s="9"/>
    </row>
    <row r="27" spans="2:46">
      <c r="B27" s="4"/>
      <c r="D27" s="3" t="str">
        <f>IF($A27="ADD",IF(NOT(ISBLANK(C27)),_xlfn.XLOOKUP(C27,roadnames[lookupValue],roadnames[lookupKey],"ERROR"),""), "")</f>
        <v/>
      </c>
      <c r="E27" s="5"/>
      <c r="F27" s="5"/>
      <c r="G27" s="4"/>
      <c r="H27" s="4"/>
      <c r="J27" s="3" t="str">
        <f>IF($A27="ADD",IF(NOT(ISBLANK(I27)),_xlfn.XLOOKUP(I27,ud_position[lookupValue],ud_position[lookupKey],"ERROR"),""), "")</f>
        <v/>
      </c>
      <c r="K27" s="6"/>
      <c r="L27" s="6" t="str">
        <f t="shared" si="0"/>
        <v/>
      </c>
      <c r="M27" s="4"/>
      <c r="O27" s="3" t="str">
        <f>IF($A27="ADD",IF(NOT(ISBLANK(N27)),_xlfn.XLOOKUP(N27,len_adjust_rsn[lookupValue],len_adjust_rsn[lookupKey],"ERROR"),""), "")</f>
        <v/>
      </c>
      <c r="P27" s="6" t="str">
        <f t="shared" si="1"/>
        <v/>
      </c>
      <c r="Q27" s="6"/>
      <c r="R27" s="6" t="str">
        <f t="shared" si="2"/>
        <v/>
      </c>
      <c r="T27" s="3" t="str">
        <f>IF($A27="ADD",IF(NOT(ISBLANK(S27)),_xlfn.XLOOKUP(S27,cattle_stop_material[lookupValue],cattle_stop_material[lookupKey],"ERROR"),""), "")</f>
        <v/>
      </c>
      <c r="V27" s="3" t="str">
        <f>IF($A27="ADD",IF(NOT(ISBLANK(U27)),_xlfn.XLOOKUP(U27,ud_coating_system[lookupValue],ud_coating_system[lookupKey],"ERROR"),""), "")</f>
        <v/>
      </c>
      <c r="W27" s="2" t="str">
        <f t="shared" si="3"/>
        <v/>
      </c>
      <c r="X27" s="4"/>
      <c r="Y27" s="7"/>
      <c r="Z27" s="4" t="str">
        <f t="shared" ca="1" si="4"/>
        <v/>
      </c>
      <c r="AA27" s="4"/>
      <c r="AB27" s="3" t="str">
        <f t="shared" si="5"/>
        <v/>
      </c>
      <c r="AC27" s="3" t="str">
        <f>IF($A27="","",IF((AND($A27="ADD",OR(AB27="",AB27="In Use"))),"5",(_xlfn.XLOOKUP(AB27,ud_asset_status[lookupValue],ud_asset_status[lookupKey],""))))</f>
        <v/>
      </c>
      <c r="AD27" s="7"/>
      <c r="AF27" s="3" t="str">
        <f>IF($A27="ADD",IF(NOT(ISBLANK(AE27)),_xlfn.XLOOKUP(AE27,ar_replace_reason[lookupValue],ar_replace_reason[lookupKey],"ERROR"),""), "")</f>
        <v/>
      </c>
      <c r="AG27" s="3" t="str">
        <f t="shared" si="6"/>
        <v/>
      </c>
      <c r="AH27" s="3" t="str">
        <f>IF($A27="","",IF((AND($A27="ADD",OR(AG27="",AG27="Queenstown-Lakes District Council"))),"70",(_xlfn.XLOOKUP(AG27,ud_organisation_owner[lookupValue],ud_organisation_owner[lookupKey],""))))</f>
        <v/>
      </c>
      <c r="AI27" s="3" t="str">
        <f t="shared" si="7"/>
        <v/>
      </c>
      <c r="AJ27" s="3" t="str">
        <f>IF($A27="","",IF((AND($A27="ADD",OR(AI27="",AI27="Queenstown-Lakes District Council"))),"70",(_xlfn.XLOOKUP(AI27,ud_organisation_owner[lookupValue],ud_organisation_owner[lookupKey],""))))</f>
        <v/>
      </c>
      <c r="AK27" s="3" t="str">
        <f t="shared" si="8"/>
        <v/>
      </c>
      <c r="AL27" s="3" t="str">
        <f>IF($A27="","",IF((AND($A27="ADD",OR(AK27="",AK27="Local Authority"))),"17",(_xlfn.XLOOKUP(AK27,ud_sub_organisation[lookupValue],ud_sub_organisation[lookupKey],""))))</f>
        <v/>
      </c>
      <c r="AM27" s="3" t="str">
        <f t="shared" si="9"/>
        <v/>
      </c>
      <c r="AN27" s="3" t="str">
        <f>IF($A27="","",IF((AND($A27="ADD",OR(AM27="",AM27="Vested assets"))),"12",(_xlfn.XLOOKUP(AM27,ud_work_origin[lookupValue],ud_work_origin[lookupKey],""))))</f>
        <v/>
      </c>
      <c r="AO27" s="8"/>
      <c r="AP27" s="2" t="str">
        <f t="shared" si="10"/>
        <v/>
      </c>
      <c r="AQ27" s="3" t="str">
        <f t="shared" si="11"/>
        <v/>
      </c>
      <c r="AR27" s="3" t="str">
        <f>IF($A27="","",IF((AND($A27="ADD",OR(AQ27="",AQ27="Excellent"))),"1",(_xlfn.XLOOKUP(AQ27,condition[lookupValue],condition[lookupKey],""))))</f>
        <v/>
      </c>
      <c r="AS27" s="7" t="str">
        <f t="shared" si="12"/>
        <v/>
      </c>
      <c r="AT27" s="9"/>
    </row>
    <row r="28" spans="2:46">
      <c r="B28" s="4"/>
      <c r="D28" s="3" t="str">
        <f>IF($A28="ADD",IF(NOT(ISBLANK(C28)),_xlfn.XLOOKUP(C28,roadnames[lookupValue],roadnames[lookupKey],"ERROR"),""), "")</f>
        <v/>
      </c>
      <c r="E28" s="5"/>
      <c r="F28" s="5"/>
      <c r="G28" s="4"/>
      <c r="H28" s="4"/>
      <c r="J28" s="3" t="str">
        <f>IF($A28="ADD",IF(NOT(ISBLANK(I28)),_xlfn.XLOOKUP(I28,ud_position[lookupValue],ud_position[lookupKey],"ERROR"),""), "")</f>
        <v/>
      </c>
      <c r="K28" s="6"/>
      <c r="L28" s="6" t="str">
        <f t="shared" si="0"/>
        <v/>
      </c>
      <c r="M28" s="4"/>
      <c r="O28" s="3" t="str">
        <f>IF($A28="ADD",IF(NOT(ISBLANK(N28)),_xlfn.XLOOKUP(N28,len_adjust_rsn[lookupValue],len_adjust_rsn[lookupKey],"ERROR"),""), "")</f>
        <v/>
      </c>
      <c r="P28" s="6" t="str">
        <f t="shared" si="1"/>
        <v/>
      </c>
      <c r="Q28" s="6"/>
      <c r="R28" s="6" t="str">
        <f t="shared" si="2"/>
        <v/>
      </c>
      <c r="T28" s="3" t="str">
        <f>IF($A28="ADD",IF(NOT(ISBLANK(S28)),_xlfn.XLOOKUP(S28,cattle_stop_material[lookupValue],cattle_stop_material[lookupKey],"ERROR"),""), "")</f>
        <v/>
      </c>
      <c r="V28" s="3" t="str">
        <f>IF($A28="ADD",IF(NOT(ISBLANK(U28)),_xlfn.XLOOKUP(U28,ud_coating_system[lookupValue],ud_coating_system[lookupKey],"ERROR"),""), "")</f>
        <v/>
      </c>
      <c r="W28" s="2" t="str">
        <f t="shared" si="3"/>
        <v/>
      </c>
      <c r="X28" s="4"/>
      <c r="Y28" s="7"/>
      <c r="Z28" s="4" t="str">
        <f t="shared" ca="1" si="4"/>
        <v/>
      </c>
      <c r="AA28" s="4"/>
      <c r="AB28" s="3" t="str">
        <f t="shared" si="5"/>
        <v/>
      </c>
      <c r="AC28" s="3" t="str">
        <f>IF($A28="","",IF((AND($A28="ADD",OR(AB28="",AB28="In Use"))),"5",(_xlfn.XLOOKUP(AB28,ud_asset_status[lookupValue],ud_asset_status[lookupKey],""))))</f>
        <v/>
      </c>
      <c r="AD28" s="7"/>
      <c r="AF28" s="3" t="str">
        <f>IF($A28="ADD",IF(NOT(ISBLANK(AE28)),_xlfn.XLOOKUP(AE28,ar_replace_reason[lookupValue],ar_replace_reason[lookupKey],"ERROR"),""), "")</f>
        <v/>
      </c>
      <c r="AG28" s="3" t="str">
        <f t="shared" si="6"/>
        <v/>
      </c>
      <c r="AH28" s="3" t="str">
        <f>IF($A28="","",IF((AND($A28="ADD",OR(AG28="",AG28="Queenstown-Lakes District Council"))),"70",(_xlfn.XLOOKUP(AG28,ud_organisation_owner[lookupValue],ud_organisation_owner[lookupKey],""))))</f>
        <v/>
      </c>
      <c r="AI28" s="3" t="str">
        <f t="shared" si="7"/>
        <v/>
      </c>
      <c r="AJ28" s="3" t="str">
        <f>IF($A28="","",IF((AND($A28="ADD",OR(AI28="",AI28="Queenstown-Lakes District Council"))),"70",(_xlfn.XLOOKUP(AI28,ud_organisation_owner[lookupValue],ud_organisation_owner[lookupKey],""))))</f>
        <v/>
      </c>
      <c r="AK28" s="3" t="str">
        <f t="shared" si="8"/>
        <v/>
      </c>
      <c r="AL28" s="3" t="str">
        <f>IF($A28="","",IF((AND($A28="ADD",OR(AK28="",AK28="Local Authority"))),"17",(_xlfn.XLOOKUP(AK28,ud_sub_organisation[lookupValue],ud_sub_organisation[lookupKey],""))))</f>
        <v/>
      </c>
      <c r="AM28" s="3" t="str">
        <f t="shared" si="9"/>
        <v/>
      </c>
      <c r="AN28" s="3" t="str">
        <f>IF($A28="","",IF((AND($A28="ADD",OR(AM28="",AM28="Vested assets"))),"12",(_xlfn.XLOOKUP(AM28,ud_work_origin[lookupValue],ud_work_origin[lookupKey],""))))</f>
        <v/>
      </c>
      <c r="AO28" s="8"/>
      <c r="AP28" s="2" t="str">
        <f t="shared" si="10"/>
        <v/>
      </c>
      <c r="AQ28" s="3" t="str">
        <f t="shared" si="11"/>
        <v/>
      </c>
      <c r="AR28" s="3" t="str">
        <f>IF($A28="","",IF((AND($A28="ADD",OR(AQ28="",AQ28="Excellent"))),"1",(_xlfn.XLOOKUP(AQ28,condition[lookupValue],condition[lookupKey],""))))</f>
        <v/>
      </c>
      <c r="AS28" s="7" t="str">
        <f t="shared" si="12"/>
        <v/>
      </c>
      <c r="AT28" s="9"/>
    </row>
    <row r="29" spans="2:46">
      <c r="B29" s="4"/>
      <c r="D29" s="3" t="str">
        <f>IF($A29="ADD",IF(NOT(ISBLANK(C29)),_xlfn.XLOOKUP(C29,roadnames[lookupValue],roadnames[lookupKey],"ERROR"),""), "")</f>
        <v/>
      </c>
      <c r="E29" s="5"/>
      <c r="F29" s="5"/>
      <c r="G29" s="4"/>
      <c r="H29" s="4"/>
      <c r="J29" s="3" t="str">
        <f>IF($A29="ADD",IF(NOT(ISBLANK(I29)),_xlfn.XLOOKUP(I29,ud_position[lookupValue],ud_position[lookupKey],"ERROR"),""), "")</f>
        <v/>
      </c>
      <c r="K29" s="6"/>
      <c r="L29" s="6" t="str">
        <f t="shared" si="0"/>
        <v/>
      </c>
      <c r="M29" s="4"/>
      <c r="O29" s="3" t="str">
        <f>IF($A29="ADD",IF(NOT(ISBLANK(N29)),_xlfn.XLOOKUP(N29,len_adjust_rsn[lookupValue],len_adjust_rsn[lookupKey],"ERROR"),""), "")</f>
        <v/>
      </c>
      <c r="P29" s="6" t="str">
        <f t="shared" si="1"/>
        <v/>
      </c>
      <c r="Q29" s="6"/>
      <c r="R29" s="6" t="str">
        <f t="shared" si="2"/>
        <v/>
      </c>
      <c r="T29" s="3" t="str">
        <f>IF($A29="ADD",IF(NOT(ISBLANK(S29)),_xlfn.XLOOKUP(S29,cattle_stop_material[lookupValue],cattle_stop_material[lookupKey],"ERROR"),""), "")</f>
        <v/>
      </c>
      <c r="V29" s="3" t="str">
        <f>IF($A29="ADD",IF(NOT(ISBLANK(U29)),_xlfn.XLOOKUP(U29,ud_coating_system[lookupValue],ud_coating_system[lookupKey],"ERROR"),""), "")</f>
        <v/>
      </c>
      <c r="W29" s="2" t="str">
        <f t="shared" si="3"/>
        <v/>
      </c>
      <c r="X29" s="4"/>
      <c r="Y29" s="7"/>
      <c r="Z29" s="4" t="str">
        <f t="shared" ca="1" si="4"/>
        <v/>
      </c>
      <c r="AA29" s="4"/>
      <c r="AB29" s="3" t="str">
        <f t="shared" si="5"/>
        <v/>
      </c>
      <c r="AC29" s="3" t="str">
        <f>IF($A29="","",IF((AND($A29="ADD",OR(AB29="",AB29="In Use"))),"5",(_xlfn.XLOOKUP(AB29,ud_asset_status[lookupValue],ud_asset_status[lookupKey],""))))</f>
        <v/>
      </c>
      <c r="AD29" s="7"/>
      <c r="AF29" s="3" t="str">
        <f>IF($A29="ADD",IF(NOT(ISBLANK(AE29)),_xlfn.XLOOKUP(AE29,ar_replace_reason[lookupValue],ar_replace_reason[lookupKey],"ERROR"),""), "")</f>
        <v/>
      </c>
      <c r="AG29" s="3" t="str">
        <f t="shared" si="6"/>
        <v/>
      </c>
      <c r="AH29" s="3" t="str">
        <f>IF($A29="","",IF((AND($A29="ADD",OR(AG29="",AG29="Queenstown-Lakes District Council"))),"70",(_xlfn.XLOOKUP(AG29,ud_organisation_owner[lookupValue],ud_organisation_owner[lookupKey],""))))</f>
        <v/>
      </c>
      <c r="AI29" s="3" t="str">
        <f t="shared" si="7"/>
        <v/>
      </c>
      <c r="AJ29" s="3" t="str">
        <f>IF($A29="","",IF((AND($A29="ADD",OR(AI29="",AI29="Queenstown-Lakes District Council"))),"70",(_xlfn.XLOOKUP(AI29,ud_organisation_owner[lookupValue],ud_organisation_owner[lookupKey],""))))</f>
        <v/>
      </c>
      <c r="AK29" s="3" t="str">
        <f t="shared" si="8"/>
        <v/>
      </c>
      <c r="AL29" s="3" t="str">
        <f>IF($A29="","",IF((AND($A29="ADD",OR(AK29="",AK29="Local Authority"))),"17",(_xlfn.XLOOKUP(AK29,ud_sub_organisation[lookupValue],ud_sub_organisation[lookupKey],""))))</f>
        <v/>
      </c>
      <c r="AM29" s="3" t="str">
        <f t="shared" si="9"/>
        <v/>
      </c>
      <c r="AN29" s="3" t="str">
        <f>IF($A29="","",IF((AND($A29="ADD",OR(AM29="",AM29="Vested assets"))),"12",(_xlfn.XLOOKUP(AM29,ud_work_origin[lookupValue],ud_work_origin[lookupKey],""))))</f>
        <v/>
      </c>
      <c r="AO29" s="8"/>
      <c r="AP29" s="2" t="str">
        <f t="shared" si="10"/>
        <v/>
      </c>
      <c r="AQ29" s="3" t="str">
        <f t="shared" si="11"/>
        <v/>
      </c>
      <c r="AR29" s="3" t="str">
        <f>IF($A29="","",IF((AND($A29="ADD",OR(AQ29="",AQ29="Excellent"))),"1",(_xlfn.XLOOKUP(AQ29,condition[lookupValue],condition[lookupKey],""))))</f>
        <v/>
      </c>
      <c r="AS29" s="7" t="str">
        <f t="shared" si="12"/>
        <v/>
      </c>
      <c r="AT29" s="9"/>
    </row>
    <row r="30" spans="2:46">
      <c r="B30" s="4"/>
      <c r="D30" s="3" t="str">
        <f>IF($A30="ADD",IF(NOT(ISBLANK(C30)),_xlfn.XLOOKUP(C30,roadnames[lookupValue],roadnames[lookupKey],"ERROR"),""), "")</f>
        <v/>
      </c>
      <c r="E30" s="5"/>
      <c r="F30" s="5"/>
      <c r="G30" s="4"/>
      <c r="H30" s="4"/>
      <c r="J30" s="3" t="str">
        <f>IF($A30="ADD",IF(NOT(ISBLANK(I30)),_xlfn.XLOOKUP(I30,ud_position[lookupValue],ud_position[lookupKey],"ERROR"),""), "")</f>
        <v/>
      </c>
      <c r="K30" s="6"/>
      <c r="L30" s="6" t="str">
        <f t="shared" si="0"/>
        <v/>
      </c>
      <c r="M30" s="4"/>
      <c r="O30" s="3" t="str">
        <f>IF($A30="ADD",IF(NOT(ISBLANK(N30)),_xlfn.XLOOKUP(N30,len_adjust_rsn[lookupValue],len_adjust_rsn[lookupKey],"ERROR"),""), "")</f>
        <v/>
      </c>
      <c r="P30" s="6" t="str">
        <f t="shared" si="1"/>
        <v/>
      </c>
      <c r="Q30" s="6"/>
      <c r="R30" s="6" t="str">
        <f t="shared" si="2"/>
        <v/>
      </c>
      <c r="T30" s="3" t="str">
        <f>IF($A30="ADD",IF(NOT(ISBLANK(S30)),_xlfn.XLOOKUP(S30,cattle_stop_material[lookupValue],cattle_stop_material[lookupKey],"ERROR"),""), "")</f>
        <v/>
      </c>
      <c r="V30" s="3" t="str">
        <f>IF($A30="ADD",IF(NOT(ISBLANK(U30)),_xlfn.XLOOKUP(U30,ud_coating_system[lookupValue],ud_coating_system[lookupKey],"ERROR"),""), "")</f>
        <v/>
      </c>
      <c r="W30" s="2" t="str">
        <f t="shared" si="3"/>
        <v/>
      </c>
      <c r="X30" s="4"/>
      <c r="Y30" s="7"/>
      <c r="Z30" s="4" t="str">
        <f t="shared" ca="1" si="4"/>
        <v/>
      </c>
      <c r="AA30" s="4"/>
      <c r="AB30" s="3" t="str">
        <f t="shared" si="5"/>
        <v/>
      </c>
      <c r="AC30" s="3" t="str">
        <f>IF($A30="","",IF((AND($A30="ADD",OR(AB30="",AB30="In Use"))),"5",(_xlfn.XLOOKUP(AB30,ud_asset_status[lookupValue],ud_asset_status[lookupKey],""))))</f>
        <v/>
      </c>
      <c r="AD30" s="7"/>
      <c r="AF30" s="3" t="str">
        <f>IF($A30="ADD",IF(NOT(ISBLANK(AE30)),_xlfn.XLOOKUP(AE30,ar_replace_reason[lookupValue],ar_replace_reason[lookupKey],"ERROR"),""), "")</f>
        <v/>
      </c>
      <c r="AG30" s="3" t="str">
        <f t="shared" si="6"/>
        <v/>
      </c>
      <c r="AH30" s="3" t="str">
        <f>IF($A30="","",IF((AND($A30="ADD",OR(AG30="",AG30="Queenstown-Lakes District Council"))),"70",(_xlfn.XLOOKUP(AG30,ud_organisation_owner[lookupValue],ud_organisation_owner[lookupKey],""))))</f>
        <v/>
      </c>
      <c r="AI30" s="3" t="str">
        <f t="shared" si="7"/>
        <v/>
      </c>
      <c r="AJ30" s="3" t="str">
        <f>IF($A30="","",IF((AND($A30="ADD",OR(AI30="",AI30="Queenstown-Lakes District Council"))),"70",(_xlfn.XLOOKUP(AI30,ud_organisation_owner[lookupValue],ud_organisation_owner[lookupKey],""))))</f>
        <v/>
      </c>
      <c r="AK30" s="3" t="str">
        <f t="shared" si="8"/>
        <v/>
      </c>
      <c r="AL30" s="3" t="str">
        <f>IF($A30="","",IF((AND($A30="ADD",OR(AK30="",AK30="Local Authority"))),"17",(_xlfn.XLOOKUP(AK30,ud_sub_organisation[lookupValue],ud_sub_organisation[lookupKey],""))))</f>
        <v/>
      </c>
      <c r="AM30" s="3" t="str">
        <f t="shared" si="9"/>
        <v/>
      </c>
      <c r="AN30" s="3" t="str">
        <f>IF($A30="","",IF((AND($A30="ADD",OR(AM30="",AM30="Vested assets"))),"12",(_xlfn.XLOOKUP(AM30,ud_work_origin[lookupValue],ud_work_origin[lookupKey],""))))</f>
        <v/>
      </c>
      <c r="AO30" s="8"/>
      <c r="AP30" s="2" t="str">
        <f t="shared" si="10"/>
        <v/>
      </c>
      <c r="AQ30" s="3" t="str">
        <f t="shared" si="11"/>
        <v/>
      </c>
      <c r="AR30" s="3" t="str">
        <f>IF($A30="","",IF((AND($A30="ADD",OR(AQ30="",AQ30="Excellent"))),"1",(_xlfn.XLOOKUP(AQ30,condition[lookupValue],condition[lookupKey],""))))</f>
        <v/>
      </c>
      <c r="AS30" s="7" t="str">
        <f t="shared" si="12"/>
        <v/>
      </c>
      <c r="AT30" s="9"/>
    </row>
    <row r="31" spans="2:46">
      <c r="B31" s="4"/>
      <c r="D31" s="3" t="str">
        <f>IF($A31="ADD",IF(NOT(ISBLANK(C31)),_xlfn.XLOOKUP(C31,roadnames[lookupValue],roadnames[lookupKey],"ERROR"),""), "")</f>
        <v/>
      </c>
      <c r="E31" s="5"/>
      <c r="F31" s="5"/>
      <c r="G31" s="4"/>
      <c r="H31" s="4"/>
      <c r="J31" s="3" t="str">
        <f>IF($A31="ADD",IF(NOT(ISBLANK(I31)),_xlfn.XLOOKUP(I31,ud_position[lookupValue],ud_position[lookupKey],"ERROR"),""), "")</f>
        <v/>
      </c>
      <c r="K31" s="6"/>
      <c r="L31" s="6" t="str">
        <f t="shared" si="0"/>
        <v/>
      </c>
      <c r="M31" s="4"/>
      <c r="O31" s="3" t="str">
        <f>IF($A31="ADD",IF(NOT(ISBLANK(N31)),_xlfn.XLOOKUP(N31,len_adjust_rsn[lookupValue],len_adjust_rsn[lookupKey],"ERROR"),""), "")</f>
        <v/>
      </c>
      <c r="P31" s="6" t="str">
        <f t="shared" si="1"/>
        <v/>
      </c>
      <c r="Q31" s="6"/>
      <c r="R31" s="6" t="str">
        <f t="shared" si="2"/>
        <v/>
      </c>
      <c r="T31" s="3" t="str">
        <f>IF($A31="ADD",IF(NOT(ISBLANK(S31)),_xlfn.XLOOKUP(S31,cattle_stop_material[lookupValue],cattle_stop_material[lookupKey],"ERROR"),""), "")</f>
        <v/>
      </c>
      <c r="V31" s="3" t="str">
        <f>IF($A31="ADD",IF(NOT(ISBLANK(U31)),_xlfn.XLOOKUP(U31,ud_coating_system[lookupValue],ud_coating_system[lookupKey],"ERROR"),""), "")</f>
        <v/>
      </c>
      <c r="W31" s="2" t="str">
        <f t="shared" si="3"/>
        <v/>
      </c>
      <c r="X31" s="4"/>
      <c r="Y31" s="7"/>
      <c r="Z31" s="4" t="str">
        <f t="shared" ca="1" si="4"/>
        <v/>
      </c>
      <c r="AA31" s="4"/>
      <c r="AB31" s="3" t="str">
        <f t="shared" si="5"/>
        <v/>
      </c>
      <c r="AC31" s="3" t="str">
        <f>IF($A31="","",IF((AND($A31="ADD",OR(AB31="",AB31="In Use"))),"5",(_xlfn.XLOOKUP(AB31,ud_asset_status[lookupValue],ud_asset_status[lookupKey],""))))</f>
        <v/>
      </c>
      <c r="AD31" s="7"/>
      <c r="AF31" s="3" t="str">
        <f>IF($A31="ADD",IF(NOT(ISBLANK(AE31)),_xlfn.XLOOKUP(AE31,ar_replace_reason[lookupValue],ar_replace_reason[lookupKey],"ERROR"),""), "")</f>
        <v/>
      </c>
      <c r="AG31" s="3" t="str">
        <f t="shared" si="6"/>
        <v/>
      </c>
      <c r="AH31" s="3" t="str">
        <f>IF($A31="","",IF((AND($A31="ADD",OR(AG31="",AG31="Queenstown-Lakes District Council"))),"70",(_xlfn.XLOOKUP(AG31,ud_organisation_owner[lookupValue],ud_organisation_owner[lookupKey],""))))</f>
        <v/>
      </c>
      <c r="AI31" s="3" t="str">
        <f t="shared" si="7"/>
        <v/>
      </c>
      <c r="AJ31" s="3" t="str">
        <f>IF($A31="","",IF((AND($A31="ADD",OR(AI31="",AI31="Queenstown-Lakes District Council"))),"70",(_xlfn.XLOOKUP(AI31,ud_organisation_owner[lookupValue],ud_organisation_owner[lookupKey],""))))</f>
        <v/>
      </c>
      <c r="AK31" s="3" t="str">
        <f t="shared" si="8"/>
        <v/>
      </c>
      <c r="AL31" s="3" t="str">
        <f>IF($A31="","",IF((AND($A31="ADD",OR(AK31="",AK31="Local Authority"))),"17",(_xlfn.XLOOKUP(AK31,ud_sub_organisation[lookupValue],ud_sub_organisation[lookupKey],""))))</f>
        <v/>
      </c>
      <c r="AM31" s="3" t="str">
        <f t="shared" si="9"/>
        <v/>
      </c>
      <c r="AN31" s="3" t="str">
        <f>IF($A31="","",IF((AND($A31="ADD",OR(AM31="",AM31="Vested assets"))),"12",(_xlfn.XLOOKUP(AM31,ud_work_origin[lookupValue],ud_work_origin[lookupKey],""))))</f>
        <v/>
      </c>
      <c r="AO31" s="8"/>
      <c r="AP31" s="2" t="str">
        <f t="shared" si="10"/>
        <v/>
      </c>
      <c r="AQ31" s="3" t="str">
        <f t="shared" si="11"/>
        <v/>
      </c>
      <c r="AR31" s="3" t="str">
        <f>IF($A31="","",IF((AND($A31="ADD",OR(AQ31="",AQ31="Excellent"))),"1",(_xlfn.XLOOKUP(AQ31,condition[lookupValue],condition[lookupKey],""))))</f>
        <v/>
      </c>
      <c r="AS31" s="7" t="str">
        <f t="shared" si="12"/>
        <v/>
      </c>
      <c r="AT31" s="9"/>
    </row>
    <row r="32" spans="2:46">
      <c r="B32" s="4"/>
      <c r="D32" s="3" t="str">
        <f>IF($A32="ADD",IF(NOT(ISBLANK(C32)),_xlfn.XLOOKUP(C32,roadnames[lookupValue],roadnames[lookupKey],"ERROR"),""), "")</f>
        <v/>
      </c>
      <c r="E32" s="5"/>
      <c r="F32" s="5"/>
      <c r="G32" s="4"/>
      <c r="H32" s="4"/>
      <c r="J32" s="3" t="str">
        <f>IF($A32="ADD",IF(NOT(ISBLANK(I32)),_xlfn.XLOOKUP(I32,ud_position[lookupValue],ud_position[lookupKey],"ERROR"),""), "")</f>
        <v/>
      </c>
      <c r="K32" s="6"/>
      <c r="L32" s="6" t="str">
        <f t="shared" si="0"/>
        <v/>
      </c>
      <c r="M32" s="4"/>
      <c r="O32" s="3" t="str">
        <f>IF($A32="ADD",IF(NOT(ISBLANK(N32)),_xlfn.XLOOKUP(N32,len_adjust_rsn[lookupValue],len_adjust_rsn[lookupKey],"ERROR"),""), "")</f>
        <v/>
      </c>
      <c r="P32" s="6" t="str">
        <f t="shared" si="1"/>
        <v/>
      </c>
      <c r="Q32" s="6"/>
      <c r="R32" s="6" t="str">
        <f t="shared" si="2"/>
        <v/>
      </c>
      <c r="T32" s="3" t="str">
        <f>IF($A32="ADD",IF(NOT(ISBLANK(S32)),_xlfn.XLOOKUP(S32,cattle_stop_material[lookupValue],cattle_stop_material[lookupKey],"ERROR"),""), "")</f>
        <v/>
      </c>
      <c r="V32" s="3" t="str">
        <f>IF($A32="ADD",IF(NOT(ISBLANK(U32)),_xlfn.XLOOKUP(U32,ud_coating_system[lookupValue],ud_coating_system[lookupKey],"ERROR"),""), "")</f>
        <v/>
      </c>
      <c r="W32" s="2" t="str">
        <f t="shared" si="3"/>
        <v/>
      </c>
      <c r="X32" s="4"/>
      <c r="Y32" s="7"/>
      <c r="Z32" s="4" t="str">
        <f t="shared" ca="1" si="4"/>
        <v/>
      </c>
      <c r="AA32" s="4"/>
      <c r="AB32" s="3" t="str">
        <f t="shared" si="5"/>
        <v/>
      </c>
      <c r="AC32" s="3" t="str">
        <f>IF($A32="","",IF((AND($A32="ADD",OR(AB32="",AB32="In Use"))),"5",(_xlfn.XLOOKUP(AB32,ud_asset_status[lookupValue],ud_asset_status[lookupKey],""))))</f>
        <v/>
      </c>
      <c r="AD32" s="7"/>
      <c r="AF32" s="3" t="str">
        <f>IF($A32="ADD",IF(NOT(ISBLANK(AE32)),_xlfn.XLOOKUP(AE32,ar_replace_reason[lookupValue],ar_replace_reason[lookupKey],"ERROR"),""), "")</f>
        <v/>
      </c>
      <c r="AG32" s="3" t="str">
        <f t="shared" si="6"/>
        <v/>
      </c>
      <c r="AH32" s="3" t="str">
        <f>IF($A32="","",IF((AND($A32="ADD",OR(AG32="",AG32="Queenstown-Lakes District Council"))),"70",(_xlfn.XLOOKUP(AG32,ud_organisation_owner[lookupValue],ud_organisation_owner[lookupKey],""))))</f>
        <v/>
      </c>
      <c r="AI32" s="3" t="str">
        <f t="shared" si="7"/>
        <v/>
      </c>
      <c r="AJ32" s="3" t="str">
        <f>IF($A32="","",IF((AND($A32="ADD",OR(AI32="",AI32="Queenstown-Lakes District Council"))),"70",(_xlfn.XLOOKUP(AI32,ud_organisation_owner[lookupValue],ud_organisation_owner[lookupKey],""))))</f>
        <v/>
      </c>
      <c r="AK32" s="3" t="str">
        <f t="shared" si="8"/>
        <v/>
      </c>
      <c r="AL32" s="3" t="str">
        <f>IF($A32="","",IF((AND($A32="ADD",OR(AK32="",AK32="Local Authority"))),"17",(_xlfn.XLOOKUP(AK32,ud_sub_organisation[lookupValue],ud_sub_organisation[lookupKey],""))))</f>
        <v/>
      </c>
      <c r="AM32" s="3" t="str">
        <f t="shared" si="9"/>
        <v/>
      </c>
      <c r="AN32" s="3" t="str">
        <f>IF($A32="","",IF((AND($A32="ADD",OR(AM32="",AM32="Vested assets"))),"12",(_xlfn.XLOOKUP(AM32,ud_work_origin[lookupValue],ud_work_origin[lookupKey],""))))</f>
        <v/>
      </c>
      <c r="AO32" s="8"/>
      <c r="AP32" s="2" t="str">
        <f t="shared" si="10"/>
        <v/>
      </c>
      <c r="AQ32" s="3" t="str">
        <f t="shared" si="11"/>
        <v/>
      </c>
      <c r="AR32" s="3" t="str">
        <f>IF($A32="","",IF((AND($A32="ADD",OR(AQ32="",AQ32="Excellent"))),"1",(_xlfn.XLOOKUP(AQ32,condition[lookupValue],condition[lookupKey],""))))</f>
        <v/>
      </c>
      <c r="AS32" s="7" t="str">
        <f t="shared" si="12"/>
        <v/>
      </c>
      <c r="AT32" s="9"/>
    </row>
    <row r="33" spans="2:46">
      <c r="B33" s="4"/>
      <c r="D33" s="3" t="str">
        <f>IF($A33="ADD",IF(NOT(ISBLANK(C33)),_xlfn.XLOOKUP(C33,roadnames[lookupValue],roadnames[lookupKey],"ERROR"),""), "")</f>
        <v/>
      </c>
      <c r="E33" s="5"/>
      <c r="F33" s="5"/>
      <c r="G33" s="4"/>
      <c r="H33" s="4"/>
      <c r="J33" s="3" t="str">
        <f>IF($A33="ADD",IF(NOT(ISBLANK(I33)),_xlfn.XLOOKUP(I33,ud_position[lookupValue],ud_position[lookupKey],"ERROR"),""), "")</f>
        <v/>
      </c>
      <c r="K33" s="6"/>
      <c r="L33" s="6" t="str">
        <f t="shared" si="0"/>
        <v/>
      </c>
      <c r="M33" s="4"/>
      <c r="O33" s="3" t="str">
        <f>IF($A33="ADD",IF(NOT(ISBLANK(N33)),_xlfn.XLOOKUP(N33,len_adjust_rsn[lookupValue],len_adjust_rsn[lookupKey],"ERROR"),""), "")</f>
        <v/>
      </c>
      <c r="P33" s="6" t="str">
        <f t="shared" si="1"/>
        <v/>
      </c>
      <c r="Q33" s="6"/>
      <c r="R33" s="6" t="str">
        <f t="shared" si="2"/>
        <v/>
      </c>
      <c r="T33" s="3" t="str">
        <f>IF($A33="ADD",IF(NOT(ISBLANK(S33)),_xlfn.XLOOKUP(S33,cattle_stop_material[lookupValue],cattle_stop_material[lookupKey],"ERROR"),""), "")</f>
        <v/>
      </c>
      <c r="V33" s="3" t="str">
        <f>IF($A33="ADD",IF(NOT(ISBLANK(U33)),_xlfn.XLOOKUP(U33,ud_coating_system[lookupValue],ud_coating_system[lookupKey],"ERROR"),""), "")</f>
        <v/>
      </c>
      <c r="W33" s="2" t="str">
        <f t="shared" si="3"/>
        <v/>
      </c>
      <c r="X33" s="4"/>
      <c r="Y33" s="7"/>
      <c r="Z33" s="4" t="str">
        <f t="shared" ca="1" si="4"/>
        <v/>
      </c>
      <c r="AA33" s="4"/>
      <c r="AB33" s="3" t="str">
        <f t="shared" si="5"/>
        <v/>
      </c>
      <c r="AC33" s="3" t="str">
        <f>IF($A33="","",IF((AND($A33="ADD",OR(AB33="",AB33="In Use"))),"5",(_xlfn.XLOOKUP(AB33,ud_asset_status[lookupValue],ud_asset_status[lookupKey],""))))</f>
        <v/>
      </c>
      <c r="AD33" s="7"/>
      <c r="AF33" s="3" t="str">
        <f>IF($A33="ADD",IF(NOT(ISBLANK(AE33)),_xlfn.XLOOKUP(AE33,ar_replace_reason[lookupValue],ar_replace_reason[lookupKey],"ERROR"),""), "")</f>
        <v/>
      </c>
      <c r="AG33" s="3" t="str">
        <f t="shared" si="6"/>
        <v/>
      </c>
      <c r="AH33" s="3" t="str">
        <f>IF($A33="","",IF((AND($A33="ADD",OR(AG33="",AG33="Queenstown-Lakes District Council"))),"70",(_xlfn.XLOOKUP(AG33,ud_organisation_owner[lookupValue],ud_organisation_owner[lookupKey],""))))</f>
        <v/>
      </c>
      <c r="AI33" s="3" t="str">
        <f t="shared" si="7"/>
        <v/>
      </c>
      <c r="AJ33" s="3" t="str">
        <f>IF($A33="","",IF((AND($A33="ADD",OR(AI33="",AI33="Queenstown-Lakes District Council"))),"70",(_xlfn.XLOOKUP(AI33,ud_organisation_owner[lookupValue],ud_organisation_owner[lookupKey],""))))</f>
        <v/>
      </c>
      <c r="AK33" s="3" t="str">
        <f t="shared" si="8"/>
        <v/>
      </c>
      <c r="AL33" s="3" t="str">
        <f>IF($A33="","",IF((AND($A33="ADD",OR(AK33="",AK33="Local Authority"))),"17",(_xlfn.XLOOKUP(AK33,ud_sub_organisation[lookupValue],ud_sub_organisation[lookupKey],""))))</f>
        <v/>
      </c>
      <c r="AM33" s="3" t="str">
        <f t="shared" si="9"/>
        <v/>
      </c>
      <c r="AN33" s="3" t="str">
        <f>IF($A33="","",IF((AND($A33="ADD",OR(AM33="",AM33="Vested assets"))),"12",(_xlfn.XLOOKUP(AM33,ud_work_origin[lookupValue],ud_work_origin[lookupKey],""))))</f>
        <v/>
      </c>
      <c r="AO33" s="8"/>
      <c r="AP33" s="2" t="str">
        <f t="shared" si="10"/>
        <v/>
      </c>
      <c r="AQ33" s="3" t="str">
        <f t="shared" si="11"/>
        <v/>
      </c>
      <c r="AR33" s="3" t="str">
        <f>IF($A33="","",IF((AND($A33="ADD",OR(AQ33="",AQ33="Excellent"))),"1",(_xlfn.XLOOKUP(AQ33,condition[lookupValue],condition[lookupKey],""))))</f>
        <v/>
      </c>
      <c r="AS33" s="7" t="str">
        <f t="shared" si="12"/>
        <v/>
      </c>
      <c r="AT33" s="9"/>
    </row>
    <row r="34" spans="2:46">
      <c r="B34" s="4"/>
      <c r="D34" s="3" t="str">
        <f>IF($A34="ADD",IF(NOT(ISBLANK(C34)),_xlfn.XLOOKUP(C34,roadnames[lookupValue],roadnames[lookupKey],"ERROR"),""), "")</f>
        <v/>
      </c>
      <c r="E34" s="5"/>
      <c r="F34" s="5"/>
      <c r="G34" s="4"/>
      <c r="H34" s="4"/>
      <c r="J34" s="3" t="str">
        <f>IF($A34="ADD",IF(NOT(ISBLANK(I34)),_xlfn.XLOOKUP(I34,ud_position[lookupValue],ud_position[lookupKey],"ERROR"),""), "")</f>
        <v/>
      </c>
      <c r="K34" s="6"/>
      <c r="L34" s="6" t="str">
        <f t="shared" si="0"/>
        <v/>
      </c>
      <c r="M34" s="4"/>
      <c r="O34" s="3" t="str">
        <f>IF($A34="ADD",IF(NOT(ISBLANK(N34)),_xlfn.XLOOKUP(N34,len_adjust_rsn[lookupValue],len_adjust_rsn[lookupKey],"ERROR"),""), "")</f>
        <v/>
      </c>
      <c r="P34" s="6" t="str">
        <f t="shared" si="1"/>
        <v/>
      </c>
      <c r="Q34" s="6"/>
      <c r="R34" s="6" t="str">
        <f t="shared" si="2"/>
        <v/>
      </c>
      <c r="T34" s="3" t="str">
        <f>IF($A34="ADD",IF(NOT(ISBLANK(S34)),_xlfn.XLOOKUP(S34,cattle_stop_material[lookupValue],cattle_stop_material[lookupKey],"ERROR"),""), "")</f>
        <v/>
      </c>
      <c r="V34" s="3" t="str">
        <f>IF($A34="ADD",IF(NOT(ISBLANK(U34)),_xlfn.XLOOKUP(U34,ud_coating_system[lookupValue],ud_coating_system[lookupKey],"ERROR"),""), "")</f>
        <v/>
      </c>
      <c r="W34" s="2" t="str">
        <f t="shared" si="3"/>
        <v/>
      </c>
      <c r="X34" s="4"/>
      <c r="Y34" s="7"/>
      <c r="Z34" s="4" t="str">
        <f t="shared" ca="1" si="4"/>
        <v/>
      </c>
      <c r="AA34" s="4"/>
      <c r="AB34" s="3" t="str">
        <f t="shared" si="5"/>
        <v/>
      </c>
      <c r="AC34" s="3" t="str">
        <f>IF($A34="","",IF((AND($A34="ADD",OR(AB34="",AB34="In Use"))),"5",(_xlfn.XLOOKUP(AB34,ud_asset_status[lookupValue],ud_asset_status[lookupKey],""))))</f>
        <v/>
      </c>
      <c r="AD34" s="7"/>
      <c r="AF34" s="3" t="str">
        <f>IF($A34="ADD",IF(NOT(ISBLANK(AE34)),_xlfn.XLOOKUP(AE34,ar_replace_reason[lookupValue],ar_replace_reason[lookupKey],"ERROR"),""), "")</f>
        <v/>
      </c>
      <c r="AG34" s="3" t="str">
        <f t="shared" si="6"/>
        <v/>
      </c>
      <c r="AH34" s="3" t="str">
        <f>IF($A34="","",IF((AND($A34="ADD",OR(AG34="",AG34="Queenstown-Lakes District Council"))),"70",(_xlfn.XLOOKUP(AG34,ud_organisation_owner[lookupValue],ud_organisation_owner[lookupKey],""))))</f>
        <v/>
      </c>
      <c r="AI34" s="3" t="str">
        <f t="shared" si="7"/>
        <v/>
      </c>
      <c r="AJ34" s="3" t="str">
        <f>IF($A34="","",IF((AND($A34="ADD",OR(AI34="",AI34="Queenstown-Lakes District Council"))),"70",(_xlfn.XLOOKUP(AI34,ud_organisation_owner[lookupValue],ud_organisation_owner[lookupKey],""))))</f>
        <v/>
      </c>
      <c r="AK34" s="3" t="str">
        <f t="shared" si="8"/>
        <v/>
      </c>
      <c r="AL34" s="3" t="str">
        <f>IF($A34="","",IF((AND($A34="ADD",OR(AK34="",AK34="Local Authority"))),"17",(_xlfn.XLOOKUP(AK34,ud_sub_organisation[lookupValue],ud_sub_organisation[lookupKey],""))))</f>
        <v/>
      </c>
      <c r="AM34" s="3" t="str">
        <f t="shared" si="9"/>
        <v/>
      </c>
      <c r="AN34" s="3" t="str">
        <f>IF($A34="","",IF((AND($A34="ADD",OR(AM34="",AM34="Vested assets"))),"12",(_xlfn.XLOOKUP(AM34,ud_work_origin[lookupValue],ud_work_origin[lookupKey],""))))</f>
        <v/>
      </c>
      <c r="AO34" s="8"/>
      <c r="AP34" s="2" t="str">
        <f t="shared" si="10"/>
        <v/>
      </c>
      <c r="AQ34" s="3" t="str">
        <f t="shared" si="11"/>
        <v/>
      </c>
      <c r="AR34" s="3" t="str">
        <f>IF($A34="","",IF((AND($A34="ADD",OR(AQ34="",AQ34="Excellent"))),"1",(_xlfn.XLOOKUP(AQ34,condition[lookupValue],condition[lookupKey],""))))</f>
        <v/>
      </c>
      <c r="AS34" s="7" t="str">
        <f t="shared" si="12"/>
        <v/>
      </c>
      <c r="AT34" s="9"/>
    </row>
    <row r="35" spans="2:46">
      <c r="B35" s="4"/>
      <c r="D35" s="3" t="str">
        <f>IF($A35="ADD",IF(NOT(ISBLANK(C35)),_xlfn.XLOOKUP(C35,roadnames[lookupValue],roadnames[lookupKey],"ERROR"),""), "")</f>
        <v/>
      </c>
      <c r="E35" s="5"/>
      <c r="F35" s="5"/>
      <c r="G35" s="4"/>
      <c r="H35" s="4"/>
      <c r="J35" s="3" t="str">
        <f>IF($A35="ADD",IF(NOT(ISBLANK(I35)),_xlfn.XLOOKUP(I35,ud_position[lookupValue],ud_position[lookupKey],"ERROR"),""), "")</f>
        <v/>
      </c>
      <c r="K35" s="6"/>
      <c r="L35" s="6" t="str">
        <f t="shared" si="0"/>
        <v/>
      </c>
      <c r="M35" s="4"/>
      <c r="O35" s="3" t="str">
        <f>IF($A35="ADD",IF(NOT(ISBLANK(N35)),_xlfn.XLOOKUP(N35,len_adjust_rsn[lookupValue],len_adjust_rsn[lookupKey],"ERROR"),""), "")</f>
        <v/>
      </c>
      <c r="P35" s="6" t="str">
        <f t="shared" si="1"/>
        <v/>
      </c>
      <c r="Q35" s="6"/>
      <c r="R35" s="6" t="str">
        <f t="shared" si="2"/>
        <v/>
      </c>
      <c r="T35" s="3" t="str">
        <f>IF($A35="ADD",IF(NOT(ISBLANK(S35)),_xlfn.XLOOKUP(S35,cattle_stop_material[lookupValue],cattle_stop_material[lookupKey],"ERROR"),""), "")</f>
        <v/>
      </c>
      <c r="V35" s="3" t="str">
        <f>IF($A35="ADD",IF(NOT(ISBLANK(U35)),_xlfn.XLOOKUP(U35,ud_coating_system[lookupValue],ud_coating_system[lookupKey],"ERROR"),""), "")</f>
        <v/>
      </c>
      <c r="W35" s="2" t="str">
        <f t="shared" si="3"/>
        <v/>
      </c>
      <c r="X35" s="4"/>
      <c r="Y35" s="7"/>
      <c r="Z35" s="4" t="str">
        <f t="shared" ca="1" si="4"/>
        <v/>
      </c>
      <c r="AA35" s="4"/>
      <c r="AB35" s="3" t="str">
        <f t="shared" si="5"/>
        <v/>
      </c>
      <c r="AC35" s="3" t="str">
        <f>IF($A35="","",IF((AND($A35="ADD",OR(AB35="",AB35="In Use"))),"5",(_xlfn.XLOOKUP(AB35,ud_asset_status[lookupValue],ud_asset_status[lookupKey],""))))</f>
        <v/>
      </c>
      <c r="AD35" s="7"/>
      <c r="AF35" s="3" t="str">
        <f>IF($A35="ADD",IF(NOT(ISBLANK(AE35)),_xlfn.XLOOKUP(AE35,ar_replace_reason[lookupValue],ar_replace_reason[lookupKey],"ERROR"),""), "")</f>
        <v/>
      </c>
      <c r="AG35" s="3" t="str">
        <f t="shared" si="6"/>
        <v/>
      </c>
      <c r="AH35" s="3" t="str">
        <f>IF($A35="","",IF((AND($A35="ADD",OR(AG35="",AG35="Queenstown-Lakes District Council"))),"70",(_xlfn.XLOOKUP(AG35,ud_organisation_owner[lookupValue],ud_organisation_owner[lookupKey],""))))</f>
        <v/>
      </c>
      <c r="AI35" s="3" t="str">
        <f t="shared" si="7"/>
        <v/>
      </c>
      <c r="AJ35" s="3" t="str">
        <f>IF($A35="","",IF((AND($A35="ADD",OR(AI35="",AI35="Queenstown-Lakes District Council"))),"70",(_xlfn.XLOOKUP(AI35,ud_organisation_owner[lookupValue],ud_organisation_owner[lookupKey],""))))</f>
        <v/>
      </c>
      <c r="AK35" s="3" t="str">
        <f t="shared" si="8"/>
        <v/>
      </c>
      <c r="AL35" s="3" t="str">
        <f>IF($A35="","",IF((AND($A35="ADD",OR(AK35="",AK35="Local Authority"))),"17",(_xlfn.XLOOKUP(AK35,ud_sub_organisation[lookupValue],ud_sub_organisation[lookupKey],""))))</f>
        <v/>
      </c>
      <c r="AM35" s="3" t="str">
        <f t="shared" si="9"/>
        <v/>
      </c>
      <c r="AN35" s="3" t="str">
        <f>IF($A35="","",IF((AND($A35="ADD",OR(AM35="",AM35="Vested assets"))),"12",(_xlfn.XLOOKUP(AM35,ud_work_origin[lookupValue],ud_work_origin[lookupKey],""))))</f>
        <v/>
      </c>
      <c r="AO35" s="8"/>
      <c r="AP35" s="2" t="str">
        <f t="shared" si="10"/>
        <v/>
      </c>
      <c r="AQ35" s="3" t="str">
        <f t="shared" si="11"/>
        <v/>
      </c>
      <c r="AR35" s="3" t="str">
        <f>IF($A35="","",IF((AND($A35="ADD",OR(AQ35="",AQ35="Excellent"))),"1",(_xlfn.XLOOKUP(AQ35,condition[lookupValue],condition[lookupKey],""))))</f>
        <v/>
      </c>
      <c r="AS35" s="7" t="str">
        <f t="shared" si="12"/>
        <v/>
      </c>
      <c r="AT35" s="9"/>
    </row>
    <row r="36" spans="2:46">
      <c r="B36" s="4"/>
      <c r="D36" s="3" t="str">
        <f>IF($A36="ADD",IF(NOT(ISBLANK(C36)),_xlfn.XLOOKUP(C36,roadnames[lookupValue],roadnames[lookupKey],"ERROR"),""), "")</f>
        <v/>
      </c>
      <c r="E36" s="5"/>
      <c r="F36" s="5"/>
      <c r="G36" s="4"/>
      <c r="H36" s="4"/>
      <c r="J36" s="3" t="str">
        <f>IF($A36="ADD",IF(NOT(ISBLANK(I36)),_xlfn.XLOOKUP(I36,ud_position[lookupValue],ud_position[lookupKey],"ERROR"),""), "")</f>
        <v/>
      </c>
      <c r="K36" s="6"/>
      <c r="L36" s="6" t="str">
        <f t="shared" si="0"/>
        <v/>
      </c>
      <c r="M36" s="4"/>
      <c r="O36" s="3" t="str">
        <f>IF($A36="ADD",IF(NOT(ISBLANK(N36)),_xlfn.XLOOKUP(N36,len_adjust_rsn[lookupValue],len_adjust_rsn[lookupKey],"ERROR"),""), "")</f>
        <v/>
      </c>
      <c r="P36" s="6" t="str">
        <f t="shared" si="1"/>
        <v/>
      </c>
      <c r="Q36" s="6"/>
      <c r="R36" s="6" t="str">
        <f t="shared" si="2"/>
        <v/>
      </c>
      <c r="T36" s="3" t="str">
        <f>IF($A36="ADD",IF(NOT(ISBLANK(S36)),_xlfn.XLOOKUP(S36,cattle_stop_material[lookupValue],cattle_stop_material[lookupKey],"ERROR"),""), "")</f>
        <v/>
      </c>
      <c r="V36" s="3" t="str">
        <f>IF($A36="ADD",IF(NOT(ISBLANK(U36)),_xlfn.XLOOKUP(U36,ud_coating_system[lookupValue],ud_coating_system[lookupKey],"ERROR"),""), "")</f>
        <v/>
      </c>
      <c r="W36" s="2" t="str">
        <f t="shared" si="3"/>
        <v/>
      </c>
      <c r="X36" s="4"/>
      <c r="Y36" s="7"/>
      <c r="Z36" s="4" t="str">
        <f t="shared" ca="1" si="4"/>
        <v/>
      </c>
      <c r="AA36" s="4"/>
      <c r="AB36" s="3" t="str">
        <f t="shared" si="5"/>
        <v/>
      </c>
      <c r="AC36" s="3" t="str">
        <f>IF($A36="","",IF((AND($A36="ADD",OR(AB36="",AB36="In Use"))),"5",(_xlfn.XLOOKUP(AB36,ud_asset_status[lookupValue],ud_asset_status[lookupKey],""))))</f>
        <v/>
      </c>
      <c r="AD36" s="7"/>
      <c r="AF36" s="3" t="str">
        <f>IF($A36="ADD",IF(NOT(ISBLANK(AE36)),_xlfn.XLOOKUP(AE36,ar_replace_reason[lookupValue],ar_replace_reason[lookupKey],"ERROR"),""), "")</f>
        <v/>
      </c>
      <c r="AG36" s="3" t="str">
        <f t="shared" si="6"/>
        <v/>
      </c>
      <c r="AH36" s="3" t="str">
        <f>IF($A36="","",IF((AND($A36="ADD",OR(AG36="",AG36="Queenstown-Lakes District Council"))),"70",(_xlfn.XLOOKUP(AG36,ud_organisation_owner[lookupValue],ud_organisation_owner[lookupKey],""))))</f>
        <v/>
      </c>
      <c r="AI36" s="3" t="str">
        <f t="shared" si="7"/>
        <v/>
      </c>
      <c r="AJ36" s="3" t="str">
        <f>IF($A36="","",IF((AND($A36="ADD",OR(AI36="",AI36="Queenstown-Lakes District Council"))),"70",(_xlfn.XLOOKUP(AI36,ud_organisation_owner[lookupValue],ud_organisation_owner[lookupKey],""))))</f>
        <v/>
      </c>
      <c r="AK36" s="3" t="str">
        <f t="shared" si="8"/>
        <v/>
      </c>
      <c r="AL36" s="3" t="str">
        <f>IF($A36="","",IF((AND($A36="ADD",OR(AK36="",AK36="Local Authority"))),"17",(_xlfn.XLOOKUP(AK36,ud_sub_organisation[lookupValue],ud_sub_organisation[lookupKey],""))))</f>
        <v/>
      </c>
      <c r="AM36" s="3" t="str">
        <f t="shared" si="9"/>
        <v/>
      </c>
      <c r="AN36" s="3" t="str">
        <f>IF($A36="","",IF((AND($A36="ADD",OR(AM36="",AM36="Vested assets"))),"12",(_xlfn.XLOOKUP(AM36,ud_work_origin[lookupValue],ud_work_origin[lookupKey],""))))</f>
        <v/>
      </c>
      <c r="AO36" s="8"/>
      <c r="AP36" s="2" t="str">
        <f t="shared" si="10"/>
        <v/>
      </c>
      <c r="AQ36" s="3" t="str">
        <f t="shared" si="11"/>
        <v/>
      </c>
      <c r="AR36" s="3" t="str">
        <f>IF($A36="","",IF((AND($A36="ADD",OR(AQ36="",AQ36="Excellent"))),"1",(_xlfn.XLOOKUP(AQ36,condition[lookupValue],condition[lookupKey],""))))</f>
        <v/>
      </c>
      <c r="AS36" s="7" t="str">
        <f t="shared" si="12"/>
        <v/>
      </c>
      <c r="AT36" s="9"/>
    </row>
    <row r="37" spans="2:46">
      <c r="B37" s="4"/>
      <c r="D37" s="3" t="str">
        <f>IF($A37="ADD",IF(NOT(ISBLANK(C37)),_xlfn.XLOOKUP(C37,roadnames[lookupValue],roadnames[lookupKey],"ERROR"),""), "")</f>
        <v/>
      </c>
      <c r="E37" s="5"/>
      <c r="F37" s="5"/>
      <c r="G37" s="4"/>
      <c r="H37" s="4"/>
      <c r="J37" s="3" t="str">
        <f>IF($A37="ADD",IF(NOT(ISBLANK(I37)),_xlfn.XLOOKUP(I37,ud_position[lookupValue],ud_position[lookupKey],"ERROR"),""), "")</f>
        <v/>
      </c>
      <c r="K37" s="6"/>
      <c r="L37" s="6" t="str">
        <f t="shared" si="0"/>
        <v/>
      </c>
      <c r="M37" s="4"/>
      <c r="O37" s="3" t="str">
        <f>IF($A37="ADD",IF(NOT(ISBLANK(N37)),_xlfn.XLOOKUP(N37,len_adjust_rsn[lookupValue],len_adjust_rsn[lookupKey],"ERROR"),""), "")</f>
        <v/>
      </c>
      <c r="P37" s="6" t="str">
        <f t="shared" si="1"/>
        <v/>
      </c>
      <c r="Q37" s="6"/>
      <c r="R37" s="6" t="str">
        <f t="shared" si="2"/>
        <v/>
      </c>
      <c r="T37" s="3" t="str">
        <f>IF($A37="ADD",IF(NOT(ISBLANK(S37)),_xlfn.XLOOKUP(S37,cattle_stop_material[lookupValue],cattle_stop_material[lookupKey],"ERROR"),""), "")</f>
        <v/>
      </c>
      <c r="V37" s="3" t="str">
        <f>IF($A37="ADD",IF(NOT(ISBLANK(U37)),_xlfn.XLOOKUP(U37,ud_coating_system[lookupValue],ud_coating_system[lookupKey],"ERROR"),""), "")</f>
        <v/>
      </c>
      <c r="W37" s="2" t="str">
        <f t="shared" si="3"/>
        <v/>
      </c>
      <c r="X37" s="4"/>
      <c r="Y37" s="7"/>
      <c r="Z37" s="4" t="str">
        <f t="shared" ca="1" si="4"/>
        <v/>
      </c>
      <c r="AA37" s="4"/>
      <c r="AB37" s="3" t="str">
        <f t="shared" si="5"/>
        <v/>
      </c>
      <c r="AC37" s="3" t="str">
        <f>IF($A37="","",IF((AND($A37="ADD",OR(AB37="",AB37="In Use"))),"5",(_xlfn.XLOOKUP(AB37,ud_asset_status[lookupValue],ud_asset_status[lookupKey],""))))</f>
        <v/>
      </c>
      <c r="AD37" s="7"/>
      <c r="AF37" s="3" t="str">
        <f>IF($A37="ADD",IF(NOT(ISBLANK(AE37)),_xlfn.XLOOKUP(AE37,ar_replace_reason[lookupValue],ar_replace_reason[lookupKey],"ERROR"),""), "")</f>
        <v/>
      </c>
      <c r="AG37" s="3" t="str">
        <f t="shared" si="6"/>
        <v/>
      </c>
      <c r="AH37" s="3" t="str">
        <f>IF($A37="","",IF((AND($A37="ADD",OR(AG37="",AG37="Queenstown-Lakes District Council"))),"70",(_xlfn.XLOOKUP(AG37,ud_organisation_owner[lookupValue],ud_organisation_owner[lookupKey],""))))</f>
        <v/>
      </c>
      <c r="AI37" s="3" t="str">
        <f t="shared" si="7"/>
        <v/>
      </c>
      <c r="AJ37" s="3" t="str">
        <f>IF($A37="","",IF((AND($A37="ADD",OR(AI37="",AI37="Queenstown-Lakes District Council"))),"70",(_xlfn.XLOOKUP(AI37,ud_organisation_owner[lookupValue],ud_organisation_owner[lookupKey],""))))</f>
        <v/>
      </c>
      <c r="AK37" s="3" t="str">
        <f t="shared" si="8"/>
        <v/>
      </c>
      <c r="AL37" s="3" t="str">
        <f>IF($A37="","",IF((AND($A37="ADD",OR(AK37="",AK37="Local Authority"))),"17",(_xlfn.XLOOKUP(AK37,ud_sub_organisation[lookupValue],ud_sub_organisation[lookupKey],""))))</f>
        <v/>
      </c>
      <c r="AM37" s="3" t="str">
        <f t="shared" si="9"/>
        <v/>
      </c>
      <c r="AN37" s="3" t="str">
        <f>IF($A37="","",IF((AND($A37="ADD",OR(AM37="",AM37="Vested assets"))),"12",(_xlfn.XLOOKUP(AM37,ud_work_origin[lookupValue],ud_work_origin[lookupKey],""))))</f>
        <v/>
      </c>
      <c r="AO37" s="8"/>
      <c r="AP37" s="2" t="str">
        <f t="shared" si="10"/>
        <v/>
      </c>
      <c r="AQ37" s="3" t="str">
        <f t="shared" si="11"/>
        <v/>
      </c>
      <c r="AR37" s="3" t="str">
        <f>IF($A37="","",IF((AND($A37="ADD",OR(AQ37="",AQ37="Excellent"))),"1",(_xlfn.XLOOKUP(AQ37,condition[lookupValue],condition[lookupKey],""))))</f>
        <v/>
      </c>
      <c r="AS37" s="7" t="str">
        <f t="shared" si="12"/>
        <v/>
      </c>
      <c r="AT37" s="9"/>
    </row>
    <row r="38" spans="2:46">
      <c r="B38" s="4"/>
      <c r="D38" s="3" t="str">
        <f>IF($A38="ADD",IF(NOT(ISBLANK(C38)),_xlfn.XLOOKUP(C38,roadnames[lookupValue],roadnames[lookupKey],"ERROR"),""), "")</f>
        <v/>
      </c>
      <c r="E38" s="5"/>
      <c r="F38" s="5"/>
      <c r="G38" s="4"/>
      <c r="H38" s="4"/>
      <c r="J38" s="3" t="str">
        <f>IF($A38="ADD",IF(NOT(ISBLANK(I38)),_xlfn.XLOOKUP(I38,ud_position[lookupValue],ud_position[lookupKey],"ERROR"),""), "")</f>
        <v/>
      </c>
      <c r="K38" s="6"/>
      <c r="L38" s="6" t="str">
        <f t="shared" si="0"/>
        <v/>
      </c>
      <c r="M38" s="4"/>
      <c r="O38" s="3" t="str">
        <f>IF($A38="ADD",IF(NOT(ISBLANK(N38)),_xlfn.XLOOKUP(N38,len_adjust_rsn[lookupValue],len_adjust_rsn[lookupKey],"ERROR"),""), "")</f>
        <v/>
      </c>
      <c r="P38" s="6" t="str">
        <f t="shared" si="1"/>
        <v/>
      </c>
      <c r="Q38" s="6"/>
      <c r="R38" s="6" t="str">
        <f t="shared" si="2"/>
        <v/>
      </c>
      <c r="T38" s="3" t="str">
        <f>IF($A38="ADD",IF(NOT(ISBLANK(S38)),_xlfn.XLOOKUP(S38,cattle_stop_material[lookupValue],cattle_stop_material[lookupKey],"ERROR"),""), "")</f>
        <v/>
      </c>
      <c r="V38" s="3" t="str">
        <f>IF($A38="ADD",IF(NOT(ISBLANK(U38)),_xlfn.XLOOKUP(U38,ud_coating_system[lookupValue],ud_coating_system[lookupKey],"ERROR"),""), "")</f>
        <v/>
      </c>
      <c r="W38" s="2" t="str">
        <f t="shared" si="3"/>
        <v/>
      </c>
      <c r="X38" s="4"/>
      <c r="Y38" s="7"/>
      <c r="Z38" s="4" t="str">
        <f t="shared" ca="1" si="4"/>
        <v/>
      </c>
      <c r="AA38" s="4"/>
      <c r="AB38" s="3" t="str">
        <f t="shared" si="5"/>
        <v/>
      </c>
      <c r="AC38" s="3" t="str">
        <f>IF($A38="","",IF((AND($A38="ADD",OR(AB38="",AB38="In Use"))),"5",(_xlfn.XLOOKUP(AB38,ud_asset_status[lookupValue],ud_asset_status[lookupKey],""))))</f>
        <v/>
      </c>
      <c r="AD38" s="7"/>
      <c r="AF38" s="3" t="str">
        <f>IF($A38="ADD",IF(NOT(ISBLANK(AE38)),_xlfn.XLOOKUP(AE38,ar_replace_reason[lookupValue],ar_replace_reason[lookupKey],"ERROR"),""), "")</f>
        <v/>
      </c>
      <c r="AG38" s="3" t="str">
        <f t="shared" si="6"/>
        <v/>
      </c>
      <c r="AH38" s="3" t="str">
        <f>IF($A38="","",IF((AND($A38="ADD",OR(AG38="",AG38="Queenstown-Lakes District Council"))),"70",(_xlfn.XLOOKUP(AG38,ud_organisation_owner[lookupValue],ud_organisation_owner[lookupKey],""))))</f>
        <v/>
      </c>
      <c r="AI38" s="3" t="str">
        <f t="shared" si="7"/>
        <v/>
      </c>
      <c r="AJ38" s="3" t="str">
        <f>IF($A38="","",IF((AND($A38="ADD",OR(AI38="",AI38="Queenstown-Lakes District Council"))),"70",(_xlfn.XLOOKUP(AI38,ud_organisation_owner[lookupValue],ud_organisation_owner[lookupKey],""))))</f>
        <v/>
      </c>
      <c r="AK38" s="3" t="str">
        <f t="shared" si="8"/>
        <v/>
      </c>
      <c r="AL38" s="3" t="str">
        <f>IF($A38="","",IF((AND($A38="ADD",OR(AK38="",AK38="Local Authority"))),"17",(_xlfn.XLOOKUP(AK38,ud_sub_organisation[lookupValue],ud_sub_organisation[lookupKey],""))))</f>
        <v/>
      </c>
      <c r="AM38" s="3" t="str">
        <f t="shared" si="9"/>
        <v/>
      </c>
      <c r="AN38" s="3" t="str">
        <f>IF($A38="","",IF((AND($A38="ADD",OR(AM38="",AM38="Vested assets"))),"12",(_xlfn.XLOOKUP(AM38,ud_work_origin[lookupValue],ud_work_origin[lookupKey],""))))</f>
        <v/>
      </c>
      <c r="AO38" s="8"/>
      <c r="AP38" s="2" t="str">
        <f t="shared" si="10"/>
        <v/>
      </c>
      <c r="AQ38" s="3" t="str">
        <f t="shared" si="11"/>
        <v/>
      </c>
      <c r="AR38" s="3" t="str">
        <f>IF($A38="","",IF((AND($A38="ADD",OR(AQ38="",AQ38="Excellent"))),"1",(_xlfn.XLOOKUP(AQ38,condition[lookupValue],condition[lookupKey],""))))</f>
        <v/>
      </c>
      <c r="AS38" s="7" t="str">
        <f t="shared" si="12"/>
        <v/>
      </c>
      <c r="AT38" s="9"/>
    </row>
    <row r="39" spans="2:46">
      <c r="B39" s="4"/>
      <c r="D39" s="3" t="str">
        <f>IF($A39="ADD",IF(NOT(ISBLANK(C39)),_xlfn.XLOOKUP(C39,roadnames[lookupValue],roadnames[lookupKey],"ERROR"),""), "")</f>
        <v/>
      </c>
      <c r="E39" s="5"/>
      <c r="F39" s="5"/>
      <c r="G39" s="4"/>
      <c r="H39" s="4"/>
      <c r="J39" s="3" t="str">
        <f>IF($A39="ADD",IF(NOT(ISBLANK(I39)),_xlfn.XLOOKUP(I39,ud_position[lookupValue],ud_position[lookupKey],"ERROR"),""), "")</f>
        <v/>
      </c>
      <c r="K39" s="6"/>
      <c r="L39" s="6" t="str">
        <f t="shared" si="0"/>
        <v/>
      </c>
      <c r="M39" s="4"/>
      <c r="O39" s="3" t="str">
        <f>IF($A39="ADD",IF(NOT(ISBLANK(N39)),_xlfn.XLOOKUP(N39,len_adjust_rsn[lookupValue],len_adjust_rsn[lookupKey],"ERROR"),""), "")</f>
        <v/>
      </c>
      <c r="P39" s="6" t="str">
        <f t="shared" si="1"/>
        <v/>
      </c>
      <c r="Q39" s="6"/>
      <c r="R39" s="6" t="str">
        <f t="shared" si="2"/>
        <v/>
      </c>
      <c r="T39" s="3" t="str">
        <f>IF($A39="ADD",IF(NOT(ISBLANK(S39)),_xlfn.XLOOKUP(S39,cattle_stop_material[lookupValue],cattle_stop_material[lookupKey],"ERROR"),""), "")</f>
        <v/>
      </c>
      <c r="V39" s="3" t="str">
        <f>IF($A39="ADD",IF(NOT(ISBLANK(U39)),_xlfn.XLOOKUP(U39,ud_coating_system[lookupValue],ud_coating_system[lookupKey],"ERROR"),""), "")</f>
        <v/>
      </c>
      <c r="W39" s="2" t="str">
        <f t="shared" si="3"/>
        <v/>
      </c>
      <c r="X39" s="4"/>
      <c r="Y39" s="7"/>
      <c r="Z39" s="4" t="str">
        <f t="shared" ca="1" si="4"/>
        <v/>
      </c>
      <c r="AA39" s="4"/>
      <c r="AB39" s="3" t="str">
        <f t="shared" si="5"/>
        <v/>
      </c>
      <c r="AC39" s="3" t="str">
        <f>IF($A39="","",IF((AND($A39="ADD",OR(AB39="",AB39="In Use"))),"5",(_xlfn.XLOOKUP(AB39,ud_asset_status[lookupValue],ud_asset_status[lookupKey],""))))</f>
        <v/>
      </c>
      <c r="AD39" s="7"/>
      <c r="AF39" s="3" t="str">
        <f>IF($A39="ADD",IF(NOT(ISBLANK(AE39)),_xlfn.XLOOKUP(AE39,ar_replace_reason[lookupValue],ar_replace_reason[lookupKey],"ERROR"),""), "")</f>
        <v/>
      </c>
      <c r="AG39" s="3" t="str">
        <f t="shared" si="6"/>
        <v/>
      </c>
      <c r="AH39" s="3" t="str">
        <f>IF($A39="","",IF((AND($A39="ADD",OR(AG39="",AG39="Queenstown-Lakes District Council"))),"70",(_xlfn.XLOOKUP(AG39,ud_organisation_owner[lookupValue],ud_organisation_owner[lookupKey],""))))</f>
        <v/>
      </c>
      <c r="AI39" s="3" t="str">
        <f t="shared" si="7"/>
        <v/>
      </c>
      <c r="AJ39" s="3" t="str">
        <f>IF($A39="","",IF((AND($A39="ADD",OR(AI39="",AI39="Queenstown-Lakes District Council"))),"70",(_xlfn.XLOOKUP(AI39,ud_organisation_owner[lookupValue],ud_organisation_owner[lookupKey],""))))</f>
        <v/>
      </c>
      <c r="AK39" s="3" t="str">
        <f t="shared" si="8"/>
        <v/>
      </c>
      <c r="AL39" s="3" t="str">
        <f>IF($A39="","",IF((AND($A39="ADD",OR(AK39="",AK39="Local Authority"))),"17",(_xlfn.XLOOKUP(AK39,ud_sub_organisation[lookupValue],ud_sub_organisation[lookupKey],""))))</f>
        <v/>
      </c>
      <c r="AM39" s="3" t="str">
        <f t="shared" si="9"/>
        <v/>
      </c>
      <c r="AN39" s="3" t="str">
        <f>IF($A39="","",IF((AND($A39="ADD",OR(AM39="",AM39="Vested assets"))),"12",(_xlfn.XLOOKUP(AM39,ud_work_origin[lookupValue],ud_work_origin[lookupKey],""))))</f>
        <v/>
      </c>
      <c r="AO39" s="8"/>
      <c r="AP39" s="2" t="str">
        <f t="shared" si="10"/>
        <v/>
      </c>
      <c r="AQ39" s="3" t="str">
        <f t="shared" si="11"/>
        <v/>
      </c>
      <c r="AR39" s="3" t="str">
        <f>IF($A39="","",IF((AND($A39="ADD",OR(AQ39="",AQ39="Excellent"))),"1",(_xlfn.XLOOKUP(AQ39,condition[lookupValue],condition[lookupKey],""))))</f>
        <v/>
      </c>
      <c r="AS39" s="7" t="str">
        <f t="shared" si="12"/>
        <v/>
      </c>
      <c r="AT39" s="9"/>
    </row>
    <row r="40" spans="2:46">
      <c r="B40" s="4"/>
      <c r="D40" s="3" t="str">
        <f>IF($A40="ADD",IF(NOT(ISBLANK(C40)),_xlfn.XLOOKUP(C40,roadnames[lookupValue],roadnames[lookupKey],"ERROR"),""), "")</f>
        <v/>
      </c>
      <c r="E40" s="5"/>
      <c r="F40" s="5"/>
      <c r="G40" s="4"/>
      <c r="H40" s="4"/>
      <c r="J40" s="3" t="str">
        <f>IF($A40="ADD",IF(NOT(ISBLANK(I40)),_xlfn.XLOOKUP(I40,ud_position[lookupValue],ud_position[lookupKey],"ERROR"),""), "")</f>
        <v/>
      </c>
      <c r="K40" s="6"/>
      <c r="L40" s="6" t="str">
        <f t="shared" si="0"/>
        <v/>
      </c>
      <c r="M40" s="4"/>
      <c r="O40" s="3" t="str">
        <f>IF($A40="ADD",IF(NOT(ISBLANK(N40)),_xlfn.XLOOKUP(N40,len_adjust_rsn[lookupValue],len_adjust_rsn[lookupKey],"ERROR"),""), "")</f>
        <v/>
      </c>
      <c r="P40" s="6" t="str">
        <f t="shared" si="1"/>
        <v/>
      </c>
      <c r="Q40" s="6"/>
      <c r="R40" s="6" t="str">
        <f t="shared" si="2"/>
        <v/>
      </c>
      <c r="T40" s="3" t="str">
        <f>IF($A40="ADD",IF(NOT(ISBLANK(S40)),_xlfn.XLOOKUP(S40,cattle_stop_material[lookupValue],cattle_stop_material[lookupKey],"ERROR"),""), "")</f>
        <v/>
      </c>
      <c r="V40" s="3" t="str">
        <f>IF($A40="ADD",IF(NOT(ISBLANK(U40)),_xlfn.XLOOKUP(U40,ud_coating_system[lookupValue],ud_coating_system[lookupKey],"ERROR"),""), "")</f>
        <v/>
      </c>
      <c r="W40" s="2" t="str">
        <f t="shared" si="3"/>
        <v/>
      </c>
      <c r="X40" s="4"/>
      <c r="Y40" s="7"/>
      <c r="Z40" s="4" t="str">
        <f t="shared" ca="1" si="4"/>
        <v/>
      </c>
      <c r="AA40" s="4"/>
      <c r="AB40" s="3" t="str">
        <f t="shared" si="5"/>
        <v/>
      </c>
      <c r="AC40" s="3" t="str">
        <f>IF($A40="","",IF((AND($A40="ADD",OR(AB40="",AB40="In Use"))),"5",(_xlfn.XLOOKUP(AB40,ud_asset_status[lookupValue],ud_asset_status[lookupKey],""))))</f>
        <v/>
      </c>
      <c r="AD40" s="7"/>
      <c r="AF40" s="3" t="str">
        <f>IF($A40="ADD",IF(NOT(ISBLANK(AE40)),_xlfn.XLOOKUP(AE40,ar_replace_reason[lookupValue],ar_replace_reason[lookupKey],"ERROR"),""), "")</f>
        <v/>
      </c>
      <c r="AG40" s="3" t="str">
        <f t="shared" si="6"/>
        <v/>
      </c>
      <c r="AH40" s="3" t="str">
        <f>IF($A40="","",IF((AND($A40="ADD",OR(AG40="",AG40="Queenstown-Lakes District Council"))),"70",(_xlfn.XLOOKUP(AG40,ud_organisation_owner[lookupValue],ud_organisation_owner[lookupKey],""))))</f>
        <v/>
      </c>
      <c r="AI40" s="3" t="str">
        <f t="shared" si="7"/>
        <v/>
      </c>
      <c r="AJ40" s="3" t="str">
        <f>IF($A40="","",IF((AND($A40="ADD",OR(AI40="",AI40="Queenstown-Lakes District Council"))),"70",(_xlfn.XLOOKUP(AI40,ud_organisation_owner[lookupValue],ud_organisation_owner[lookupKey],""))))</f>
        <v/>
      </c>
      <c r="AK40" s="3" t="str">
        <f t="shared" si="8"/>
        <v/>
      </c>
      <c r="AL40" s="3" t="str">
        <f>IF($A40="","",IF((AND($A40="ADD",OR(AK40="",AK40="Local Authority"))),"17",(_xlfn.XLOOKUP(AK40,ud_sub_organisation[lookupValue],ud_sub_organisation[lookupKey],""))))</f>
        <v/>
      </c>
      <c r="AM40" s="3" t="str">
        <f t="shared" si="9"/>
        <v/>
      </c>
      <c r="AN40" s="3" t="str">
        <f>IF($A40="","",IF((AND($A40="ADD",OR(AM40="",AM40="Vested assets"))),"12",(_xlfn.XLOOKUP(AM40,ud_work_origin[lookupValue],ud_work_origin[lookupKey],""))))</f>
        <v/>
      </c>
      <c r="AO40" s="8"/>
      <c r="AP40" s="2" t="str">
        <f t="shared" si="10"/>
        <v/>
      </c>
      <c r="AQ40" s="3" t="str">
        <f t="shared" si="11"/>
        <v/>
      </c>
      <c r="AR40" s="3" t="str">
        <f>IF($A40="","",IF((AND($A40="ADD",OR(AQ40="",AQ40="Excellent"))),"1",(_xlfn.XLOOKUP(AQ40,condition[lookupValue],condition[lookupKey],""))))</f>
        <v/>
      </c>
      <c r="AS40" s="7" t="str">
        <f t="shared" si="12"/>
        <v/>
      </c>
      <c r="AT40" s="9"/>
    </row>
    <row r="41" spans="2:46">
      <c r="B41" s="4"/>
      <c r="D41" s="3" t="str">
        <f>IF($A41="ADD",IF(NOT(ISBLANK(C41)),_xlfn.XLOOKUP(C41,roadnames[lookupValue],roadnames[lookupKey],"ERROR"),""), "")</f>
        <v/>
      </c>
      <c r="E41" s="5"/>
      <c r="F41" s="5"/>
      <c r="G41" s="4"/>
      <c r="H41" s="4"/>
      <c r="J41" s="3" t="str">
        <f>IF($A41="ADD",IF(NOT(ISBLANK(I41)),_xlfn.XLOOKUP(I41,ud_position[lookupValue],ud_position[lookupKey],"ERROR"),""), "")</f>
        <v/>
      </c>
      <c r="K41" s="6"/>
      <c r="L41" s="6" t="str">
        <f t="shared" si="0"/>
        <v/>
      </c>
      <c r="M41" s="4"/>
      <c r="O41" s="3" t="str">
        <f>IF($A41="ADD",IF(NOT(ISBLANK(N41)),_xlfn.XLOOKUP(N41,len_adjust_rsn[lookupValue],len_adjust_rsn[lookupKey],"ERROR"),""), "")</f>
        <v/>
      </c>
      <c r="P41" s="6" t="str">
        <f t="shared" si="1"/>
        <v/>
      </c>
      <c r="Q41" s="6"/>
      <c r="R41" s="6" t="str">
        <f t="shared" si="2"/>
        <v/>
      </c>
      <c r="T41" s="3" t="str">
        <f>IF($A41="ADD",IF(NOT(ISBLANK(S41)),_xlfn.XLOOKUP(S41,cattle_stop_material[lookupValue],cattle_stop_material[lookupKey],"ERROR"),""), "")</f>
        <v/>
      </c>
      <c r="V41" s="3" t="str">
        <f>IF($A41="ADD",IF(NOT(ISBLANK(U41)),_xlfn.XLOOKUP(U41,ud_coating_system[lookupValue],ud_coating_system[lookupKey],"ERROR"),""), "")</f>
        <v/>
      </c>
      <c r="W41" s="2" t="str">
        <f t="shared" si="3"/>
        <v/>
      </c>
      <c r="X41" s="4"/>
      <c r="Y41" s="7"/>
      <c r="Z41" s="4" t="str">
        <f t="shared" ca="1" si="4"/>
        <v/>
      </c>
      <c r="AA41" s="4"/>
      <c r="AB41" s="3" t="str">
        <f t="shared" si="5"/>
        <v/>
      </c>
      <c r="AC41" s="3" t="str">
        <f>IF($A41="","",IF((AND($A41="ADD",OR(AB41="",AB41="In Use"))),"5",(_xlfn.XLOOKUP(AB41,ud_asset_status[lookupValue],ud_asset_status[lookupKey],""))))</f>
        <v/>
      </c>
      <c r="AD41" s="7"/>
      <c r="AF41" s="3" t="str">
        <f>IF($A41="ADD",IF(NOT(ISBLANK(AE41)),_xlfn.XLOOKUP(AE41,ar_replace_reason[lookupValue],ar_replace_reason[lookupKey],"ERROR"),""), "")</f>
        <v/>
      </c>
      <c r="AG41" s="3" t="str">
        <f t="shared" si="6"/>
        <v/>
      </c>
      <c r="AH41" s="3" t="str">
        <f>IF($A41="","",IF((AND($A41="ADD",OR(AG41="",AG41="Queenstown-Lakes District Council"))),"70",(_xlfn.XLOOKUP(AG41,ud_organisation_owner[lookupValue],ud_organisation_owner[lookupKey],""))))</f>
        <v/>
      </c>
      <c r="AI41" s="3" t="str">
        <f t="shared" si="7"/>
        <v/>
      </c>
      <c r="AJ41" s="3" t="str">
        <f>IF($A41="","",IF((AND($A41="ADD",OR(AI41="",AI41="Queenstown-Lakes District Council"))),"70",(_xlfn.XLOOKUP(AI41,ud_organisation_owner[lookupValue],ud_organisation_owner[lookupKey],""))))</f>
        <v/>
      </c>
      <c r="AK41" s="3" t="str">
        <f t="shared" si="8"/>
        <v/>
      </c>
      <c r="AL41" s="3" t="str">
        <f>IF($A41="","",IF((AND($A41="ADD",OR(AK41="",AK41="Local Authority"))),"17",(_xlfn.XLOOKUP(AK41,ud_sub_organisation[lookupValue],ud_sub_organisation[lookupKey],""))))</f>
        <v/>
      </c>
      <c r="AM41" s="3" t="str">
        <f t="shared" si="9"/>
        <v/>
      </c>
      <c r="AN41" s="3" t="str">
        <f>IF($A41="","",IF((AND($A41="ADD",OR(AM41="",AM41="Vested assets"))),"12",(_xlfn.XLOOKUP(AM41,ud_work_origin[lookupValue],ud_work_origin[lookupKey],""))))</f>
        <v/>
      </c>
      <c r="AO41" s="8"/>
      <c r="AP41" s="2" t="str">
        <f t="shared" si="10"/>
        <v/>
      </c>
      <c r="AQ41" s="3" t="str">
        <f t="shared" si="11"/>
        <v/>
      </c>
      <c r="AR41" s="3" t="str">
        <f>IF($A41="","",IF((AND($A41="ADD",OR(AQ41="",AQ41="Excellent"))),"1",(_xlfn.XLOOKUP(AQ41,condition[lookupValue],condition[lookupKey],""))))</f>
        <v/>
      </c>
      <c r="AS41" s="7" t="str">
        <f t="shared" si="12"/>
        <v/>
      </c>
      <c r="AT41" s="9"/>
    </row>
    <row r="42" spans="2:46">
      <c r="B42" s="4"/>
      <c r="D42" s="3" t="str">
        <f>IF($A42="ADD",IF(NOT(ISBLANK(C42)),_xlfn.XLOOKUP(C42,roadnames[lookupValue],roadnames[lookupKey],"ERROR"),""), "")</f>
        <v/>
      </c>
      <c r="E42" s="5"/>
      <c r="F42" s="5"/>
      <c r="G42" s="4"/>
      <c r="H42" s="4"/>
      <c r="J42" s="3" t="str">
        <f>IF($A42="ADD",IF(NOT(ISBLANK(I42)),_xlfn.XLOOKUP(I42,ud_position[lookupValue],ud_position[lookupKey],"ERROR"),""), "")</f>
        <v/>
      </c>
      <c r="K42" s="6"/>
      <c r="L42" s="6" t="str">
        <f t="shared" si="0"/>
        <v/>
      </c>
      <c r="M42" s="4"/>
      <c r="O42" s="3" t="str">
        <f>IF($A42="ADD",IF(NOT(ISBLANK(N42)),_xlfn.XLOOKUP(N42,len_adjust_rsn[lookupValue],len_adjust_rsn[lookupKey],"ERROR"),""), "")</f>
        <v/>
      </c>
      <c r="P42" s="6" t="str">
        <f t="shared" si="1"/>
        <v/>
      </c>
      <c r="Q42" s="6"/>
      <c r="R42" s="6" t="str">
        <f t="shared" si="2"/>
        <v/>
      </c>
      <c r="T42" s="3" t="str">
        <f>IF($A42="ADD",IF(NOT(ISBLANK(S42)),_xlfn.XLOOKUP(S42,cattle_stop_material[lookupValue],cattle_stop_material[lookupKey],"ERROR"),""), "")</f>
        <v/>
      </c>
      <c r="V42" s="3" t="str">
        <f>IF($A42="ADD",IF(NOT(ISBLANK(U42)),_xlfn.XLOOKUP(U42,ud_coating_system[lookupValue],ud_coating_system[lookupKey],"ERROR"),""), "")</f>
        <v/>
      </c>
      <c r="W42" s="2" t="str">
        <f t="shared" si="3"/>
        <v/>
      </c>
      <c r="X42" s="4"/>
      <c r="Y42" s="7"/>
      <c r="Z42" s="4" t="str">
        <f t="shared" ca="1" si="4"/>
        <v/>
      </c>
      <c r="AA42" s="4"/>
      <c r="AB42" s="3" t="str">
        <f t="shared" si="5"/>
        <v/>
      </c>
      <c r="AC42" s="3" t="str">
        <f>IF($A42="","",IF((AND($A42="ADD",OR(AB42="",AB42="In Use"))),"5",(_xlfn.XLOOKUP(AB42,ud_asset_status[lookupValue],ud_asset_status[lookupKey],""))))</f>
        <v/>
      </c>
      <c r="AD42" s="7"/>
      <c r="AF42" s="3" t="str">
        <f>IF($A42="ADD",IF(NOT(ISBLANK(AE42)),_xlfn.XLOOKUP(AE42,ar_replace_reason[lookupValue],ar_replace_reason[lookupKey],"ERROR"),""), "")</f>
        <v/>
      </c>
      <c r="AG42" s="3" t="str">
        <f t="shared" si="6"/>
        <v/>
      </c>
      <c r="AH42" s="3" t="str">
        <f>IF($A42="","",IF((AND($A42="ADD",OR(AG42="",AG42="Queenstown-Lakes District Council"))),"70",(_xlfn.XLOOKUP(AG42,ud_organisation_owner[lookupValue],ud_organisation_owner[lookupKey],""))))</f>
        <v/>
      </c>
      <c r="AI42" s="3" t="str">
        <f t="shared" si="7"/>
        <v/>
      </c>
      <c r="AJ42" s="3" t="str">
        <f>IF($A42="","",IF((AND($A42="ADD",OR(AI42="",AI42="Queenstown-Lakes District Council"))),"70",(_xlfn.XLOOKUP(AI42,ud_organisation_owner[lookupValue],ud_organisation_owner[lookupKey],""))))</f>
        <v/>
      </c>
      <c r="AK42" s="3" t="str">
        <f t="shared" si="8"/>
        <v/>
      </c>
      <c r="AL42" s="3" t="str">
        <f>IF($A42="","",IF((AND($A42="ADD",OR(AK42="",AK42="Local Authority"))),"17",(_xlfn.XLOOKUP(AK42,ud_sub_organisation[lookupValue],ud_sub_organisation[lookupKey],""))))</f>
        <v/>
      </c>
      <c r="AM42" s="3" t="str">
        <f t="shared" si="9"/>
        <v/>
      </c>
      <c r="AN42" s="3" t="str">
        <f>IF($A42="","",IF((AND($A42="ADD",OR(AM42="",AM42="Vested assets"))),"12",(_xlfn.XLOOKUP(AM42,ud_work_origin[lookupValue],ud_work_origin[lookupKey],""))))</f>
        <v/>
      </c>
      <c r="AO42" s="8"/>
      <c r="AP42" s="2" t="str">
        <f t="shared" si="10"/>
        <v/>
      </c>
      <c r="AQ42" s="3" t="str">
        <f t="shared" si="11"/>
        <v/>
      </c>
      <c r="AR42" s="3" t="str">
        <f>IF($A42="","",IF((AND($A42="ADD",OR(AQ42="",AQ42="Excellent"))),"1",(_xlfn.XLOOKUP(AQ42,condition[lookupValue],condition[lookupKey],""))))</f>
        <v/>
      </c>
      <c r="AS42" s="7" t="str">
        <f t="shared" si="12"/>
        <v/>
      </c>
      <c r="AT42" s="9"/>
    </row>
    <row r="43" spans="2:46">
      <c r="B43" s="4"/>
      <c r="D43" s="3" t="str">
        <f>IF($A43="ADD",IF(NOT(ISBLANK(C43)),_xlfn.XLOOKUP(C43,roadnames[lookupValue],roadnames[lookupKey],"ERROR"),""), "")</f>
        <v/>
      </c>
      <c r="E43" s="5"/>
      <c r="F43" s="5"/>
      <c r="G43" s="4"/>
      <c r="H43" s="4"/>
      <c r="J43" s="3" t="str">
        <f>IF($A43="ADD",IF(NOT(ISBLANK(I43)),_xlfn.XLOOKUP(I43,ud_position[lookupValue],ud_position[lookupKey],"ERROR"),""), "")</f>
        <v/>
      </c>
      <c r="K43" s="6"/>
      <c r="L43" s="6" t="str">
        <f t="shared" si="0"/>
        <v/>
      </c>
      <c r="M43" s="4"/>
      <c r="O43" s="3" t="str">
        <f>IF($A43="ADD",IF(NOT(ISBLANK(N43)),_xlfn.XLOOKUP(N43,len_adjust_rsn[lookupValue],len_adjust_rsn[lookupKey],"ERROR"),""), "")</f>
        <v/>
      </c>
      <c r="P43" s="6" t="str">
        <f t="shared" si="1"/>
        <v/>
      </c>
      <c r="Q43" s="6"/>
      <c r="R43" s="6" t="str">
        <f t="shared" si="2"/>
        <v/>
      </c>
      <c r="T43" s="3" t="str">
        <f>IF($A43="ADD",IF(NOT(ISBLANK(S43)),_xlfn.XLOOKUP(S43,cattle_stop_material[lookupValue],cattle_stop_material[lookupKey],"ERROR"),""), "")</f>
        <v/>
      </c>
      <c r="V43" s="3" t="str">
        <f>IF($A43="ADD",IF(NOT(ISBLANK(U43)),_xlfn.XLOOKUP(U43,ud_coating_system[lookupValue],ud_coating_system[lookupKey],"ERROR"),""), "")</f>
        <v/>
      </c>
      <c r="W43" s="2" t="str">
        <f t="shared" si="3"/>
        <v/>
      </c>
      <c r="X43" s="4"/>
      <c r="Y43" s="7"/>
      <c r="Z43" s="4" t="str">
        <f t="shared" ca="1" si="4"/>
        <v/>
      </c>
      <c r="AA43" s="4"/>
      <c r="AB43" s="3" t="str">
        <f t="shared" si="5"/>
        <v/>
      </c>
      <c r="AC43" s="3" t="str">
        <f>IF($A43="","",IF((AND($A43="ADD",OR(AB43="",AB43="In Use"))),"5",(_xlfn.XLOOKUP(AB43,ud_asset_status[lookupValue],ud_asset_status[lookupKey],""))))</f>
        <v/>
      </c>
      <c r="AD43" s="7"/>
      <c r="AF43" s="3" t="str">
        <f>IF($A43="ADD",IF(NOT(ISBLANK(AE43)),_xlfn.XLOOKUP(AE43,ar_replace_reason[lookupValue],ar_replace_reason[lookupKey],"ERROR"),""), "")</f>
        <v/>
      </c>
      <c r="AG43" s="3" t="str">
        <f t="shared" si="6"/>
        <v/>
      </c>
      <c r="AH43" s="3" t="str">
        <f>IF($A43="","",IF((AND($A43="ADD",OR(AG43="",AG43="Queenstown-Lakes District Council"))),"70",(_xlfn.XLOOKUP(AG43,ud_organisation_owner[lookupValue],ud_organisation_owner[lookupKey],""))))</f>
        <v/>
      </c>
      <c r="AI43" s="3" t="str">
        <f t="shared" si="7"/>
        <v/>
      </c>
      <c r="AJ43" s="3" t="str">
        <f>IF($A43="","",IF((AND($A43="ADD",OR(AI43="",AI43="Queenstown-Lakes District Council"))),"70",(_xlfn.XLOOKUP(AI43,ud_organisation_owner[lookupValue],ud_organisation_owner[lookupKey],""))))</f>
        <v/>
      </c>
      <c r="AK43" s="3" t="str">
        <f t="shared" si="8"/>
        <v/>
      </c>
      <c r="AL43" s="3" t="str">
        <f>IF($A43="","",IF((AND($A43="ADD",OR(AK43="",AK43="Local Authority"))),"17",(_xlfn.XLOOKUP(AK43,ud_sub_organisation[lookupValue],ud_sub_organisation[lookupKey],""))))</f>
        <v/>
      </c>
      <c r="AM43" s="3" t="str">
        <f t="shared" si="9"/>
        <v/>
      </c>
      <c r="AN43" s="3" t="str">
        <f>IF($A43="","",IF((AND($A43="ADD",OR(AM43="",AM43="Vested assets"))),"12",(_xlfn.XLOOKUP(AM43,ud_work_origin[lookupValue],ud_work_origin[lookupKey],""))))</f>
        <v/>
      </c>
      <c r="AO43" s="8"/>
      <c r="AP43" s="2" t="str">
        <f t="shared" si="10"/>
        <v/>
      </c>
      <c r="AQ43" s="3" t="str">
        <f t="shared" si="11"/>
        <v/>
      </c>
      <c r="AR43" s="3" t="str">
        <f>IF($A43="","",IF((AND($A43="ADD",OR(AQ43="",AQ43="Excellent"))),"1",(_xlfn.XLOOKUP(AQ43,condition[lookupValue],condition[lookupKey],""))))</f>
        <v/>
      </c>
      <c r="AS43" s="7" t="str">
        <f t="shared" si="12"/>
        <v/>
      </c>
      <c r="AT43" s="9"/>
    </row>
    <row r="44" spans="2:46">
      <c r="B44" s="4"/>
      <c r="D44" s="3" t="str">
        <f>IF($A44="ADD",IF(NOT(ISBLANK(C44)),_xlfn.XLOOKUP(C44,roadnames[lookupValue],roadnames[lookupKey],"ERROR"),""), "")</f>
        <v/>
      </c>
      <c r="E44" s="5"/>
      <c r="F44" s="5"/>
      <c r="G44" s="4"/>
      <c r="H44" s="4"/>
      <c r="J44" s="3" t="str">
        <f>IF($A44="ADD",IF(NOT(ISBLANK(I44)),_xlfn.XLOOKUP(I44,ud_position[lookupValue],ud_position[lookupKey],"ERROR"),""), "")</f>
        <v/>
      </c>
      <c r="K44" s="6"/>
      <c r="L44" s="6" t="str">
        <f t="shared" si="0"/>
        <v/>
      </c>
      <c r="M44" s="4"/>
      <c r="O44" s="3" t="str">
        <f>IF($A44="ADD",IF(NOT(ISBLANK(N44)),_xlfn.XLOOKUP(N44,len_adjust_rsn[lookupValue],len_adjust_rsn[lookupKey],"ERROR"),""), "")</f>
        <v/>
      </c>
      <c r="P44" s="6" t="str">
        <f t="shared" si="1"/>
        <v/>
      </c>
      <c r="Q44" s="6"/>
      <c r="R44" s="6" t="str">
        <f t="shared" si="2"/>
        <v/>
      </c>
      <c r="T44" s="3" t="str">
        <f>IF($A44="ADD",IF(NOT(ISBLANK(S44)),_xlfn.XLOOKUP(S44,cattle_stop_material[lookupValue],cattle_stop_material[lookupKey],"ERROR"),""), "")</f>
        <v/>
      </c>
      <c r="V44" s="3" t="str">
        <f>IF($A44="ADD",IF(NOT(ISBLANK(U44)),_xlfn.XLOOKUP(U44,ud_coating_system[lookupValue],ud_coating_system[lookupKey],"ERROR"),""), "")</f>
        <v/>
      </c>
      <c r="W44" s="2" t="str">
        <f t="shared" si="3"/>
        <v/>
      </c>
      <c r="X44" s="4"/>
      <c r="Y44" s="7"/>
      <c r="Z44" s="4" t="str">
        <f t="shared" ca="1" si="4"/>
        <v/>
      </c>
      <c r="AA44" s="4"/>
      <c r="AB44" s="3" t="str">
        <f t="shared" si="5"/>
        <v/>
      </c>
      <c r="AC44" s="3" t="str">
        <f>IF($A44="","",IF((AND($A44="ADD",OR(AB44="",AB44="In Use"))),"5",(_xlfn.XLOOKUP(AB44,ud_asset_status[lookupValue],ud_asset_status[lookupKey],""))))</f>
        <v/>
      </c>
      <c r="AD44" s="7"/>
      <c r="AF44" s="3" t="str">
        <f>IF($A44="ADD",IF(NOT(ISBLANK(AE44)),_xlfn.XLOOKUP(AE44,ar_replace_reason[lookupValue],ar_replace_reason[lookupKey],"ERROR"),""), "")</f>
        <v/>
      </c>
      <c r="AG44" s="3" t="str">
        <f t="shared" si="6"/>
        <v/>
      </c>
      <c r="AH44" s="3" t="str">
        <f>IF($A44="","",IF((AND($A44="ADD",OR(AG44="",AG44="Queenstown-Lakes District Council"))),"70",(_xlfn.XLOOKUP(AG44,ud_organisation_owner[lookupValue],ud_organisation_owner[lookupKey],""))))</f>
        <v/>
      </c>
      <c r="AI44" s="3" t="str">
        <f t="shared" si="7"/>
        <v/>
      </c>
      <c r="AJ44" s="3" t="str">
        <f>IF($A44="","",IF((AND($A44="ADD",OR(AI44="",AI44="Queenstown-Lakes District Council"))),"70",(_xlfn.XLOOKUP(AI44,ud_organisation_owner[lookupValue],ud_organisation_owner[lookupKey],""))))</f>
        <v/>
      </c>
      <c r="AK44" s="3" t="str">
        <f t="shared" si="8"/>
        <v/>
      </c>
      <c r="AL44" s="3" t="str">
        <f>IF($A44="","",IF((AND($A44="ADD",OR(AK44="",AK44="Local Authority"))),"17",(_xlfn.XLOOKUP(AK44,ud_sub_organisation[lookupValue],ud_sub_organisation[lookupKey],""))))</f>
        <v/>
      </c>
      <c r="AM44" s="3" t="str">
        <f t="shared" si="9"/>
        <v/>
      </c>
      <c r="AN44" s="3" t="str">
        <f>IF($A44="","",IF((AND($A44="ADD",OR(AM44="",AM44="Vested assets"))),"12",(_xlfn.XLOOKUP(AM44,ud_work_origin[lookupValue],ud_work_origin[lookupKey],""))))</f>
        <v/>
      </c>
      <c r="AO44" s="8"/>
      <c r="AP44" s="2" t="str">
        <f t="shared" si="10"/>
        <v/>
      </c>
      <c r="AQ44" s="3" t="str">
        <f t="shared" si="11"/>
        <v/>
      </c>
      <c r="AR44" s="3" t="str">
        <f>IF($A44="","",IF((AND($A44="ADD",OR(AQ44="",AQ44="Excellent"))),"1",(_xlfn.XLOOKUP(AQ44,condition[lookupValue],condition[lookupKey],""))))</f>
        <v/>
      </c>
      <c r="AS44" s="7" t="str">
        <f t="shared" si="12"/>
        <v/>
      </c>
      <c r="AT44" s="9"/>
    </row>
    <row r="45" spans="2:46">
      <c r="B45" s="4"/>
      <c r="D45" s="3" t="str">
        <f>IF($A45="ADD",IF(NOT(ISBLANK(C45)),_xlfn.XLOOKUP(C45,roadnames[lookupValue],roadnames[lookupKey],"ERROR"),""), "")</f>
        <v/>
      </c>
      <c r="E45" s="5"/>
      <c r="F45" s="5"/>
      <c r="G45" s="4"/>
      <c r="H45" s="4"/>
      <c r="J45" s="3" t="str">
        <f>IF($A45="ADD",IF(NOT(ISBLANK(I45)),_xlfn.XLOOKUP(I45,ud_position[lookupValue],ud_position[lookupKey],"ERROR"),""), "")</f>
        <v/>
      </c>
      <c r="K45" s="6"/>
      <c r="L45" s="6" t="str">
        <f t="shared" si="0"/>
        <v/>
      </c>
      <c r="M45" s="4"/>
      <c r="O45" s="3" t="str">
        <f>IF($A45="ADD",IF(NOT(ISBLANK(N45)),_xlfn.XLOOKUP(N45,len_adjust_rsn[lookupValue],len_adjust_rsn[lookupKey],"ERROR"),""), "")</f>
        <v/>
      </c>
      <c r="P45" s="6" t="str">
        <f t="shared" si="1"/>
        <v/>
      </c>
      <c r="Q45" s="6"/>
      <c r="R45" s="6" t="str">
        <f t="shared" si="2"/>
        <v/>
      </c>
      <c r="T45" s="3" t="str">
        <f>IF($A45="ADD",IF(NOT(ISBLANK(S45)),_xlfn.XLOOKUP(S45,cattle_stop_material[lookupValue],cattle_stop_material[lookupKey],"ERROR"),""), "")</f>
        <v/>
      </c>
      <c r="V45" s="3" t="str">
        <f>IF($A45="ADD",IF(NOT(ISBLANK(U45)),_xlfn.XLOOKUP(U45,ud_coating_system[lookupValue],ud_coating_system[lookupKey],"ERROR"),""), "")</f>
        <v/>
      </c>
      <c r="W45" s="2" t="str">
        <f t="shared" si="3"/>
        <v/>
      </c>
      <c r="X45" s="4"/>
      <c r="Y45" s="7"/>
      <c r="Z45" s="4" t="str">
        <f t="shared" ca="1" si="4"/>
        <v/>
      </c>
      <c r="AA45" s="4"/>
      <c r="AB45" s="3" t="str">
        <f t="shared" si="5"/>
        <v/>
      </c>
      <c r="AC45" s="3" t="str">
        <f>IF($A45="","",IF((AND($A45="ADD",OR(AB45="",AB45="In Use"))),"5",(_xlfn.XLOOKUP(AB45,ud_asset_status[lookupValue],ud_asset_status[lookupKey],""))))</f>
        <v/>
      </c>
      <c r="AD45" s="7"/>
      <c r="AF45" s="3" t="str">
        <f>IF($A45="ADD",IF(NOT(ISBLANK(AE45)),_xlfn.XLOOKUP(AE45,ar_replace_reason[lookupValue],ar_replace_reason[lookupKey],"ERROR"),""), "")</f>
        <v/>
      </c>
      <c r="AG45" s="3" t="str">
        <f t="shared" si="6"/>
        <v/>
      </c>
      <c r="AH45" s="3" t="str">
        <f>IF($A45="","",IF((AND($A45="ADD",OR(AG45="",AG45="Queenstown-Lakes District Council"))),"70",(_xlfn.XLOOKUP(AG45,ud_organisation_owner[lookupValue],ud_organisation_owner[lookupKey],""))))</f>
        <v/>
      </c>
      <c r="AI45" s="3" t="str">
        <f t="shared" si="7"/>
        <v/>
      </c>
      <c r="AJ45" s="3" t="str">
        <f>IF($A45="","",IF((AND($A45="ADD",OR(AI45="",AI45="Queenstown-Lakes District Council"))),"70",(_xlfn.XLOOKUP(AI45,ud_organisation_owner[lookupValue],ud_organisation_owner[lookupKey],""))))</f>
        <v/>
      </c>
      <c r="AK45" s="3" t="str">
        <f t="shared" si="8"/>
        <v/>
      </c>
      <c r="AL45" s="3" t="str">
        <f>IF($A45="","",IF((AND($A45="ADD",OR(AK45="",AK45="Local Authority"))),"17",(_xlfn.XLOOKUP(AK45,ud_sub_organisation[lookupValue],ud_sub_organisation[lookupKey],""))))</f>
        <v/>
      </c>
      <c r="AM45" s="3" t="str">
        <f t="shared" si="9"/>
        <v/>
      </c>
      <c r="AN45" s="3" t="str">
        <f>IF($A45="","",IF((AND($A45="ADD",OR(AM45="",AM45="Vested assets"))),"12",(_xlfn.XLOOKUP(AM45,ud_work_origin[lookupValue],ud_work_origin[lookupKey],""))))</f>
        <v/>
      </c>
      <c r="AO45" s="8"/>
      <c r="AP45" s="2" t="str">
        <f t="shared" si="10"/>
        <v/>
      </c>
      <c r="AQ45" s="3" t="str">
        <f t="shared" si="11"/>
        <v/>
      </c>
      <c r="AR45" s="3" t="str">
        <f>IF($A45="","",IF((AND($A45="ADD",OR(AQ45="",AQ45="Excellent"))),"1",(_xlfn.XLOOKUP(AQ45,condition[lookupValue],condition[lookupKey],""))))</f>
        <v/>
      </c>
      <c r="AS45" s="7" t="str">
        <f t="shared" si="12"/>
        <v/>
      </c>
      <c r="AT45" s="9"/>
    </row>
    <row r="46" spans="2:46">
      <c r="B46" s="4"/>
      <c r="D46" s="3" t="str">
        <f>IF($A46="ADD",IF(NOT(ISBLANK(C46)),_xlfn.XLOOKUP(C46,roadnames[lookupValue],roadnames[lookupKey],"ERROR"),""), "")</f>
        <v/>
      </c>
      <c r="E46" s="5"/>
      <c r="F46" s="5"/>
      <c r="G46" s="4"/>
      <c r="H46" s="4"/>
      <c r="J46" s="3" t="str">
        <f>IF($A46="ADD",IF(NOT(ISBLANK(I46)),_xlfn.XLOOKUP(I46,ud_position[lookupValue],ud_position[lookupKey],"ERROR"),""), "")</f>
        <v/>
      </c>
      <c r="K46" s="6"/>
      <c r="L46" s="6" t="str">
        <f t="shared" si="0"/>
        <v/>
      </c>
      <c r="M46" s="4"/>
      <c r="O46" s="3" t="str">
        <f>IF($A46="ADD",IF(NOT(ISBLANK(N46)),_xlfn.XLOOKUP(N46,len_adjust_rsn[lookupValue],len_adjust_rsn[lookupKey],"ERROR"),""), "")</f>
        <v/>
      </c>
      <c r="P46" s="6" t="str">
        <f t="shared" si="1"/>
        <v/>
      </c>
      <c r="Q46" s="6"/>
      <c r="R46" s="6" t="str">
        <f t="shared" si="2"/>
        <v/>
      </c>
      <c r="T46" s="3" t="str">
        <f>IF($A46="ADD",IF(NOT(ISBLANK(S46)),_xlfn.XLOOKUP(S46,cattle_stop_material[lookupValue],cattle_stop_material[lookupKey],"ERROR"),""), "")</f>
        <v/>
      </c>
      <c r="V46" s="3" t="str">
        <f>IF($A46="ADD",IF(NOT(ISBLANK(U46)),_xlfn.XLOOKUP(U46,ud_coating_system[lookupValue],ud_coating_system[lookupKey],"ERROR"),""), "")</f>
        <v/>
      </c>
      <c r="W46" s="2" t="str">
        <f t="shared" si="3"/>
        <v/>
      </c>
      <c r="X46" s="4"/>
      <c r="Y46" s="7"/>
      <c r="Z46" s="4" t="str">
        <f t="shared" ca="1" si="4"/>
        <v/>
      </c>
      <c r="AA46" s="4"/>
      <c r="AB46" s="3" t="str">
        <f t="shared" si="5"/>
        <v/>
      </c>
      <c r="AC46" s="3" t="str">
        <f>IF($A46="","",IF((AND($A46="ADD",OR(AB46="",AB46="In Use"))),"5",(_xlfn.XLOOKUP(AB46,ud_asset_status[lookupValue],ud_asset_status[lookupKey],""))))</f>
        <v/>
      </c>
      <c r="AD46" s="7"/>
      <c r="AF46" s="3" t="str">
        <f>IF($A46="ADD",IF(NOT(ISBLANK(AE46)),_xlfn.XLOOKUP(AE46,ar_replace_reason[lookupValue],ar_replace_reason[lookupKey],"ERROR"),""), "")</f>
        <v/>
      </c>
      <c r="AG46" s="3" t="str">
        <f t="shared" si="6"/>
        <v/>
      </c>
      <c r="AH46" s="3" t="str">
        <f>IF($A46="","",IF((AND($A46="ADD",OR(AG46="",AG46="Queenstown-Lakes District Council"))),"70",(_xlfn.XLOOKUP(AG46,ud_organisation_owner[lookupValue],ud_organisation_owner[lookupKey],""))))</f>
        <v/>
      </c>
      <c r="AI46" s="3" t="str">
        <f t="shared" si="7"/>
        <v/>
      </c>
      <c r="AJ46" s="3" t="str">
        <f>IF($A46="","",IF((AND($A46="ADD",OR(AI46="",AI46="Queenstown-Lakes District Council"))),"70",(_xlfn.XLOOKUP(AI46,ud_organisation_owner[lookupValue],ud_organisation_owner[lookupKey],""))))</f>
        <v/>
      </c>
      <c r="AK46" s="3" t="str">
        <f t="shared" si="8"/>
        <v/>
      </c>
      <c r="AL46" s="3" t="str">
        <f>IF($A46="","",IF((AND($A46="ADD",OR(AK46="",AK46="Local Authority"))),"17",(_xlfn.XLOOKUP(AK46,ud_sub_organisation[lookupValue],ud_sub_organisation[lookupKey],""))))</f>
        <v/>
      </c>
      <c r="AM46" s="3" t="str">
        <f t="shared" si="9"/>
        <v/>
      </c>
      <c r="AN46" s="3" t="str">
        <f>IF($A46="","",IF((AND($A46="ADD",OR(AM46="",AM46="Vested assets"))),"12",(_xlfn.XLOOKUP(AM46,ud_work_origin[lookupValue],ud_work_origin[lookupKey],""))))</f>
        <v/>
      </c>
      <c r="AO46" s="8"/>
      <c r="AP46" s="2" t="str">
        <f t="shared" si="10"/>
        <v/>
      </c>
      <c r="AQ46" s="3" t="str">
        <f t="shared" si="11"/>
        <v/>
      </c>
      <c r="AR46" s="3" t="str">
        <f>IF($A46="","",IF((AND($A46="ADD",OR(AQ46="",AQ46="Excellent"))),"1",(_xlfn.XLOOKUP(AQ46,condition[lookupValue],condition[lookupKey],""))))</f>
        <v/>
      </c>
      <c r="AS46" s="7" t="str">
        <f t="shared" si="12"/>
        <v/>
      </c>
      <c r="AT46" s="9"/>
    </row>
    <row r="47" spans="2:46">
      <c r="B47" s="4"/>
      <c r="D47" s="3" t="str">
        <f>IF($A47="ADD",IF(NOT(ISBLANK(C47)),_xlfn.XLOOKUP(C47,roadnames[lookupValue],roadnames[lookupKey],"ERROR"),""), "")</f>
        <v/>
      </c>
      <c r="E47" s="5"/>
      <c r="F47" s="5"/>
      <c r="G47" s="4"/>
      <c r="H47" s="4"/>
      <c r="J47" s="3" t="str">
        <f>IF($A47="ADD",IF(NOT(ISBLANK(I47)),_xlfn.XLOOKUP(I47,ud_position[lookupValue],ud_position[lookupKey],"ERROR"),""), "")</f>
        <v/>
      </c>
      <c r="K47" s="6"/>
      <c r="L47" s="6" t="str">
        <f t="shared" si="0"/>
        <v/>
      </c>
      <c r="M47" s="4"/>
      <c r="O47" s="3" t="str">
        <f>IF($A47="ADD",IF(NOT(ISBLANK(N47)),_xlfn.XLOOKUP(N47,len_adjust_rsn[lookupValue],len_adjust_rsn[lookupKey],"ERROR"),""), "")</f>
        <v/>
      </c>
      <c r="P47" s="6" t="str">
        <f t="shared" si="1"/>
        <v/>
      </c>
      <c r="Q47" s="6"/>
      <c r="R47" s="6" t="str">
        <f t="shared" si="2"/>
        <v/>
      </c>
      <c r="T47" s="3" t="str">
        <f>IF($A47="ADD",IF(NOT(ISBLANK(S47)),_xlfn.XLOOKUP(S47,cattle_stop_material[lookupValue],cattle_stop_material[lookupKey],"ERROR"),""), "")</f>
        <v/>
      </c>
      <c r="V47" s="3" t="str">
        <f>IF($A47="ADD",IF(NOT(ISBLANK(U47)),_xlfn.XLOOKUP(U47,ud_coating_system[lookupValue],ud_coating_system[lookupKey],"ERROR"),""), "")</f>
        <v/>
      </c>
      <c r="W47" s="2" t="str">
        <f t="shared" si="3"/>
        <v/>
      </c>
      <c r="X47" s="4"/>
      <c r="Y47" s="7"/>
      <c r="Z47" s="4" t="str">
        <f t="shared" ca="1" si="4"/>
        <v/>
      </c>
      <c r="AA47" s="4"/>
      <c r="AB47" s="3" t="str">
        <f t="shared" si="5"/>
        <v/>
      </c>
      <c r="AC47" s="3" t="str">
        <f>IF($A47="","",IF((AND($A47="ADD",OR(AB47="",AB47="In Use"))),"5",(_xlfn.XLOOKUP(AB47,ud_asset_status[lookupValue],ud_asset_status[lookupKey],""))))</f>
        <v/>
      </c>
      <c r="AD47" s="7"/>
      <c r="AF47" s="3" t="str">
        <f>IF($A47="ADD",IF(NOT(ISBLANK(AE47)),_xlfn.XLOOKUP(AE47,ar_replace_reason[lookupValue],ar_replace_reason[lookupKey],"ERROR"),""), "")</f>
        <v/>
      </c>
      <c r="AG47" s="3" t="str">
        <f t="shared" si="6"/>
        <v/>
      </c>
      <c r="AH47" s="3" t="str">
        <f>IF($A47="","",IF((AND($A47="ADD",OR(AG47="",AG47="Queenstown-Lakes District Council"))),"70",(_xlfn.XLOOKUP(AG47,ud_organisation_owner[lookupValue],ud_organisation_owner[lookupKey],""))))</f>
        <v/>
      </c>
      <c r="AI47" s="3" t="str">
        <f t="shared" si="7"/>
        <v/>
      </c>
      <c r="AJ47" s="3" t="str">
        <f>IF($A47="","",IF((AND($A47="ADD",OR(AI47="",AI47="Queenstown-Lakes District Council"))),"70",(_xlfn.XLOOKUP(AI47,ud_organisation_owner[lookupValue],ud_organisation_owner[lookupKey],""))))</f>
        <v/>
      </c>
      <c r="AK47" s="3" t="str">
        <f t="shared" si="8"/>
        <v/>
      </c>
      <c r="AL47" s="3" t="str">
        <f>IF($A47="","",IF((AND($A47="ADD",OR(AK47="",AK47="Local Authority"))),"17",(_xlfn.XLOOKUP(AK47,ud_sub_organisation[lookupValue],ud_sub_organisation[lookupKey],""))))</f>
        <v/>
      </c>
      <c r="AM47" s="3" t="str">
        <f t="shared" si="9"/>
        <v/>
      </c>
      <c r="AN47" s="3" t="str">
        <f>IF($A47="","",IF((AND($A47="ADD",OR(AM47="",AM47="Vested assets"))),"12",(_xlfn.XLOOKUP(AM47,ud_work_origin[lookupValue],ud_work_origin[lookupKey],""))))</f>
        <v/>
      </c>
      <c r="AO47" s="8"/>
      <c r="AP47" s="2" t="str">
        <f t="shared" si="10"/>
        <v/>
      </c>
      <c r="AQ47" s="3" t="str">
        <f t="shared" si="11"/>
        <v/>
      </c>
      <c r="AR47" s="3" t="str">
        <f>IF($A47="","",IF((AND($A47="ADD",OR(AQ47="",AQ47="Excellent"))),"1",(_xlfn.XLOOKUP(AQ47,condition[lookupValue],condition[lookupKey],""))))</f>
        <v/>
      </c>
      <c r="AS47" s="7" t="str">
        <f t="shared" si="12"/>
        <v/>
      </c>
      <c r="AT47" s="9"/>
    </row>
    <row r="48" spans="2:46">
      <c r="B48" s="4"/>
      <c r="D48" s="3" t="str">
        <f>IF($A48="ADD",IF(NOT(ISBLANK(C48)),_xlfn.XLOOKUP(C48,roadnames[lookupValue],roadnames[lookupKey],"ERROR"),""), "")</f>
        <v/>
      </c>
      <c r="E48" s="5"/>
      <c r="F48" s="5"/>
      <c r="G48" s="4"/>
      <c r="H48" s="4"/>
      <c r="J48" s="3" t="str">
        <f>IF($A48="ADD",IF(NOT(ISBLANK(I48)),_xlfn.XLOOKUP(I48,ud_position[lookupValue],ud_position[lookupKey],"ERROR"),""), "")</f>
        <v/>
      </c>
      <c r="K48" s="6"/>
      <c r="L48" s="6" t="str">
        <f t="shared" si="0"/>
        <v/>
      </c>
      <c r="M48" s="4"/>
      <c r="O48" s="3" t="str">
        <f>IF($A48="ADD",IF(NOT(ISBLANK(N48)),_xlfn.XLOOKUP(N48,len_adjust_rsn[lookupValue],len_adjust_rsn[lookupKey],"ERROR"),""), "")</f>
        <v/>
      </c>
      <c r="P48" s="6" t="str">
        <f t="shared" si="1"/>
        <v/>
      </c>
      <c r="Q48" s="6"/>
      <c r="R48" s="6" t="str">
        <f t="shared" si="2"/>
        <v/>
      </c>
      <c r="T48" s="3" t="str">
        <f>IF($A48="ADD",IF(NOT(ISBLANK(S48)),_xlfn.XLOOKUP(S48,cattle_stop_material[lookupValue],cattle_stop_material[lookupKey],"ERROR"),""), "")</f>
        <v/>
      </c>
      <c r="V48" s="3" t="str">
        <f>IF($A48="ADD",IF(NOT(ISBLANK(U48)),_xlfn.XLOOKUP(U48,ud_coating_system[lookupValue],ud_coating_system[lookupKey],"ERROR"),""), "")</f>
        <v/>
      </c>
      <c r="W48" s="2" t="str">
        <f t="shared" si="3"/>
        <v/>
      </c>
      <c r="X48" s="4"/>
      <c r="Y48" s="7"/>
      <c r="Z48" s="4" t="str">
        <f t="shared" ca="1" si="4"/>
        <v/>
      </c>
      <c r="AA48" s="4"/>
      <c r="AB48" s="3" t="str">
        <f t="shared" si="5"/>
        <v/>
      </c>
      <c r="AC48" s="3" t="str">
        <f>IF($A48="","",IF((AND($A48="ADD",OR(AB48="",AB48="In Use"))),"5",(_xlfn.XLOOKUP(AB48,ud_asset_status[lookupValue],ud_asset_status[lookupKey],""))))</f>
        <v/>
      </c>
      <c r="AD48" s="7"/>
      <c r="AF48" s="3" t="str">
        <f>IF($A48="ADD",IF(NOT(ISBLANK(AE48)),_xlfn.XLOOKUP(AE48,ar_replace_reason[lookupValue],ar_replace_reason[lookupKey],"ERROR"),""), "")</f>
        <v/>
      </c>
      <c r="AG48" s="3" t="str">
        <f t="shared" si="6"/>
        <v/>
      </c>
      <c r="AH48" s="3" t="str">
        <f>IF($A48="","",IF((AND($A48="ADD",OR(AG48="",AG48="Queenstown-Lakes District Council"))),"70",(_xlfn.XLOOKUP(AG48,ud_organisation_owner[lookupValue],ud_organisation_owner[lookupKey],""))))</f>
        <v/>
      </c>
      <c r="AI48" s="3" t="str">
        <f t="shared" si="7"/>
        <v/>
      </c>
      <c r="AJ48" s="3" t="str">
        <f>IF($A48="","",IF((AND($A48="ADD",OR(AI48="",AI48="Queenstown-Lakes District Council"))),"70",(_xlfn.XLOOKUP(AI48,ud_organisation_owner[lookupValue],ud_organisation_owner[lookupKey],""))))</f>
        <v/>
      </c>
      <c r="AK48" s="3" t="str">
        <f t="shared" si="8"/>
        <v/>
      </c>
      <c r="AL48" s="3" t="str">
        <f>IF($A48="","",IF((AND($A48="ADD",OR(AK48="",AK48="Local Authority"))),"17",(_xlfn.XLOOKUP(AK48,ud_sub_organisation[lookupValue],ud_sub_organisation[lookupKey],""))))</f>
        <v/>
      </c>
      <c r="AM48" s="3" t="str">
        <f t="shared" si="9"/>
        <v/>
      </c>
      <c r="AN48" s="3" t="str">
        <f>IF($A48="","",IF((AND($A48="ADD",OR(AM48="",AM48="Vested assets"))),"12",(_xlfn.XLOOKUP(AM48,ud_work_origin[lookupValue],ud_work_origin[lookupKey],""))))</f>
        <v/>
      </c>
      <c r="AO48" s="8"/>
      <c r="AP48" s="2" t="str">
        <f t="shared" si="10"/>
        <v/>
      </c>
      <c r="AQ48" s="3" t="str">
        <f t="shared" si="11"/>
        <v/>
      </c>
      <c r="AR48" s="3" t="str">
        <f>IF($A48="","",IF((AND($A48="ADD",OR(AQ48="",AQ48="Excellent"))),"1",(_xlfn.XLOOKUP(AQ48,condition[lookupValue],condition[lookupKey],""))))</f>
        <v/>
      </c>
      <c r="AS48" s="7" t="str">
        <f t="shared" si="12"/>
        <v/>
      </c>
      <c r="AT48" s="9"/>
    </row>
    <row r="49" spans="2:46">
      <c r="B49" s="4"/>
      <c r="D49" s="3" t="str">
        <f>IF($A49="ADD",IF(NOT(ISBLANK(C49)),_xlfn.XLOOKUP(C49,roadnames[lookupValue],roadnames[lookupKey],"ERROR"),""), "")</f>
        <v/>
      </c>
      <c r="E49" s="5"/>
      <c r="F49" s="5"/>
      <c r="G49" s="4"/>
      <c r="H49" s="4"/>
      <c r="J49" s="3" t="str">
        <f>IF($A49="ADD",IF(NOT(ISBLANK(I49)),_xlfn.XLOOKUP(I49,ud_position[lookupValue],ud_position[lookupKey],"ERROR"),""), "")</f>
        <v/>
      </c>
      <c r="K49" s="6"/>
      <c r="L49" s="6" t="str">
        <f t="shared" si="0"/>
        <v/>
      </c>
      <c r="M49" s="4"/>
      <c r="O49" s="3" t="str">
        <f>IF($A49="ADD",IF(NOT(ISBLANK(N49)),_xlfn.XLOOKUP(N49,len_adjust_rsn[lookupValue],len_adjust_rsn[lookupKey],"ERROR"),""), "")</f>
        <v/>
      </c>
      <c r="P49" s="6" t="str">
        <f t="shared" si="1"/>
        <v/>
      </c>
      <c r="Q49" s="6"/>
      <c r="R49" s="6" t="str">
        <f t="shared" si="2"/>
        <v/>
      </c>
      <c r="T49" s="3" t="str">
        <f>IF($A49="ADD",IF(NOT(ISBLANK(S49)),_xlfn.XLOOKUP(S49,cattle_stop_material[lookupValue],cattle_stop_material[lookupKey],"ERROR"),""), "")</f>
        <v/>
      </c>
      <c r="V49" s="3" t="str">
        <f>IF($A49="ADD",IF(NOT(ISBLANK(U49)),_xlfn.XLOOKUP(U49,ud_coating_system[lookupValue],ud_coating_system[lookupKey],"ERROR"),""), "")</f>
        <v/>
      </c>
      <c r="W49" s="2" t="str">
        <f t="shared" si="3"/>
        <v/>
      </c>
      <c r="X49" s="4"/>
      <c r="Y49" s="7"/>
      <c r="Z49" s="4" t="str">
        <f t="shared" ca="1" si="4"/>
        <v/>
      </c>
      <c r="AA49" s="4"/>
      <c r="AB49" s="3" t="str">
        <f t="shared" si="5"/>
        <v/>
      </c>
      <c r="AC49" s="3" t="str">
        <f>IF($A49="","",IF((AND($A49="ADD",OR(AB49="",AB49="In Use"))),"5",(_xlfn.XLOOKUP(AB49,ud_asset_status[lookupValue],ud_asset_status[lookupKey],""))))</f>
        <v/>
      </c>
      <c r="AD49" s="7"/>
      <c r="AF49" s="3" t="str">
        <f>IF($A49="ADD",IF(NOT(ISBLANK(AE49)),_xlfn.XLOOKUP(AE49,ar_replace_reason[lookupValue],ar_replace_reason[lookupKey],"ERROR"),""), "")</f>
        <v/>
      </c>
      <c r="AG49" s="3" t="str">
        <f t="shared" si="6"/>
        <v/>
      </c>
      <c r="AH49" s="3" t="str">
        <f>IF($A49="","",IF((AND($A49="ADD",OR(AG49="",AG49="Queenstown-Lakes District Council"))),"70",(_xlfn.XLOOKUP(AG49,ud_organisation_owner[lookupValue],ud_organisation_owner[lookupKey],""))))</f>
        <v/>
      </c>
      <c r="AI49" s="3" t="str">
        <f t="shared" si="7"/>
        <v/>
      </c>
      <c r="AJ49" s="3" t="str">
        <f>IF($A49="","",IF((AND($A49="ADD",OR(AI49="",AI49="Queenstown-Lakes District Council"))),"70",(_xlfn.XLOOKUP(AI49,ud_organisation_owner[lookupValue],ud_organisation_owner[lookupKey],""))))</f>
        <v/>
      </c>
      <c r="AK49" s="3" t="str">
        <f t="shared" si="8"/>
        <v/>
      </c>
      <c r="AL49" s="3" t="str">
        <f>IF($A49="","",IF((AND($A49="ADD",OR(AK49="",AK49="Local Authority"))),"17",(_xlfn.XLOOKUP(AK49,ud_sub_organisation[lookupValue],ud_sub_organisation[lookupKey],""))))</f>
        <v/>
      </c>
      <c r="AM49" s="3" t="str">
        <f t="shared" si="9"/>
        <v/>
      </c>
      <c r="AN49" s="3" t="str">
        <f>IF($A49="","",IF((AND($A49="ADD",OR(AM49="",AM49="Vested assets"))),"12",(_xlfn.XLOOKUP(AM49,ud_work_origin[lookupValue],ud_work_origin[lookupKey],""))))</f>
        <v/>
      </c>
      <c r="AO49" s="8"/>
      <c r="AP49" s="2" t="str">
        <f t="shared" si="10"/>
        <v/>
      </c>
      <c r="AQ49" s="3" t="str">
        <f t="shared" si="11"/>
        <v/>
      </c>
      <c r="AR49" s="3" t="str">
        <f>IF($A49="","",IF((AND($A49="ADD",OR(AQ49="",AQ49="Excellent"))),"1",(_xlfn.XLOOKUP(AQ49,condition[lookupValue],condition[lookupKey],""))))</f>
        <v/>
      </c>
      <c r="AS49" s="7" t="str">
        <f t="shared" si="12"/>
        <v/>
      </c>
      <c r="AT49" s="9"/>
    </row>
    <row r="50" spans="2:46">
      <c r="B50" s="4"/>
      <c r="D50" s="3" t="str">
        <f>IF($A50="ADD",IF(NOT(ISBLANK(C50)),_xlfn.XLOOKUP(C50,roadnames[lookupValue],roadnames[lookupKey],"ERROR"),""), "")</f>
        <v/>
      </c>
      <c r="E50" s="5"/>
      <c r="F50" s="5"/>
      <c r="G50" s="4"/>
      <c r="H50" s="4"/>
      <c r="J50" s="3" t="str">
        <f>IF($A50="ADD",IF(NOT(ISBLANK(I50)),_xlfn.XLOOKUP(I50,ud_position[lookupValue],ud_position[lookupKey],"ERROR"),""), "")</f>
        <v/>
      </c>
      <c r="K50" s="6"/>
      <c r="L50" s="6" t="str">
        <f t="shared" si="0"/>
        <v/>
      </c>
      <c r="M50" s="4"/>
      <c r="O50" s="3" t="str">
        <f>IF($A50="ADD",IF(NOT(ISBLANK(N50)),_xlfn.XLOOKUP(N50,len_adjust_rsn[lookupValue],len_adjust_rsn[lookupKey],"ERROR"),""), "")</f>
        <v/>
      </c>
      <c r="P50" s="6" t="str">
        <f t="shared" si="1"/>
        <v/>
      </c>
      <c r="Q50" s="6"/>
      <c r="R50" s="6" t="str">
        <f t="shared" si="2"/>
        <v/>
      </c>
      <c r="T50" s="3" t="str">
        <f>IF($A50="ADD",IF(NOT(ISBLANK(S50)),_xlfn.XLOOKUP(S50,cattle_stop_material[lookupValue],cattle_stop_material[lookupKey],"ERROR"),""), "")</f>
        <v/>
      </c>
      <c r="V50" s="3" t="str">
        <f>IF($A50="ADD",IF(NOT(ISBLANK(U50)),_xlfn.XLOOKUP(U50,ud_coating_system[lookupValue],ud_coating_system[lookupKey],"ERROR"),""), "")</f>
        <v/>
      </c>
      <c r="W50" s="2" t="str">
        <f t="shared" si="3"/>
        <v/>
      </c>
      <c r="X50" s="4"/>
      <c r="Y50" s="7"/>
      <c r="Z50" s="4" t="str">
        <f t="shared" ca="1" si="4"/>
        <v/>
      </c>
      <c r="AA50" s="4"/>
      <c r="AB50" s="3" t="str">
        <f t="shared" si="5"/>
        <v/>
      </c>
      <c r="AC50" s="3" t="str">
        <f>IF($A50="","",IF((AND($A50="ADD",OR(AB50="",AB50="In Use"))),"5",(_xlfn.XLOOKUP(AB50,ud_asset_status[lookupValue],ud_asset_status[lookupKey],""))))</f>
        <v/>
      </c>
      <c r="AD50" s="7"/>
      <c r="AF50" s="3" t="str">
        <f>IF($A50="ADD",IF(NOT(ISBLANK(AE50)),_xlfn.XLOOKUP(AE50,ar_replace_reason[lookupValue],ar_replace_reason[lookupKey],"ERROR"),""), "")</f>
        <v/>
      </c>
      <c r="AG50" s="3" t="str">
        <f t="shared" si="6"/>
        <v/>
      </c>
      <c r="AH50" s="3" t="str">
        <f>IF($A50="","",IF((AND($A50="ADD",OR(AG50="",AG50="Queenstown-Lakes District Council"))),"70",(_xlfn.XLOOKUP(AG50,ud_organisation_owner[lookupValue],ud_organisation_owner[lookupKey],""))))</f>
        <v/>
      </c>
      <c r="AI50" s="3" t="str">
        <f t="shared" si="7"/>
        <v/>
      </c>
      <c r="AJ50" s="3" t="str">
        <f>IF($A50="","",IF((AND($A50="ADD",OR(AI50="",AI50="Queenstown-Lakes District Council"))),"70",(_xlfn.XLOOKUP(AI50,ud_organisation_owner[lookupValue],ud_organisation_owner[lookupKey],""))))</f>
        <v/>
      </c>
      <c r="AK50" s="3" t="str">
        <f t="shared" si="8"/>
        <v/>
      </c>
      <c r="AL50" s="3" t="str">
        <f>IF($A50="","",IF((AND($A50="ADD",OR(AK50="",AK50="Local Authority"))),"17",(_xlfn.XLOOKUP(AK50,ud_sub_organisation[lookupValue],ud_sub_organisation[lookupKey],""))))</f>
        <v/>
      </c>
      <c r="AM50" s="3" t="str">
        <f t="shared" si="9"/>
        <v/>
      </c>
      <c r="AN50" s="3" t="str">
        <f>IF($A50="","",IF((AND($A50="ADD",OR(AM50="",AM50="Vested assets"))),"12",(_xlfn.XLOOKUP(AM50,ud_work_origin[lookupValue],ud_work_origin[lookupKey],""))))</f>
        <v/>
      </c>
      <c r="AO50" s="8"/>
      <c r="AP50" s="2" t="str">
        <f t="shared" si="10"/>
        <v/>
      </c>
      <c r="AQ50" s="3" t="str">
        <f t="shared" si="11"/>
        <v/>
      </c>
      <c r="AR50" s="3" t="str">
        <f>IF($A50="","",IF((AND($A50="ADD",OR(AQ50="",AQ50="Excellent"))),"1",(_xlfn.XLOOKUP(AQ50,condition[lookupValue],condition[lookupKey],""))))</f>
        <v/>
      </c>
      <c r="AS50" s="7" t="str">
        <f t="shared" si="12"/>
        <v/>
      </c>
      <c r="AT50" s="9"/>
    </row>
    <row r="51" spans="2:46">
      <c r="B51" s="4"/>
      <c r="D51" s="3" t="str">
        <f>IF($A51="ADD",IF(NOT(ISBLANK(C51)),_xlfn.XLOOKUP(C51,roadnames[lookupValue],roadnames[lookupKey],"ERROR"),""), "")</f>
        <v/>
      </c>
      <c r="E51" s="5"/>
      <c r="F51" s="5"/>
      <c r="G51" s="4"/>
      <c r="H51" s="4"/>
      <c r="J51" s="3" t="str">
        <f>IF($A51="ADD",IF(NOT(ISBLANK(I51)),_xlfn.XLOOKUP(I51,ud_position[lookupValue],ud_position[lookupKey],"ERROR"),""), "")</f>
        <v/>
      </c>
      <c r="K51" s="6"/>
      <c r="L51" s="6" t="str">
        <f t="shared" si="0"/>
        <v/>
      </c>
      <c r="M51" s="4"/>
      <c r="O51" s="3" t="str">
        <f>IF($A51="ADD",IF(NOT(ISBLANK(N51)),_xlfn.XLOOKUP(N51,len_adjust_rsn[lookupValue],len_adjust_rsn[lookupKey],"ERROR"),""), "")</f>
        <v/>
      </c>
      <c r="P51" s="6" t="str">
        <f t="shared" si="1"/>
        <v/>
      </c>
      <c r="Q51" s="6"/>
      <c r="R51" s="6" t="str">
        <f t="shared" si="2"/>
        <v/>
      </c>
      <c r="T51" s="3" t="str">
        <f>IF($A51="ADD",IF(NOT(ISBLANK(S51)),_xlfn.XLOOKUP(S51,cattle_stop_material[lookupValue],cattle_stop_material[lookupKey],"ERROR"),""), "")</f>
        <v/>
      </c>
      <c r="V51" s="3" t="str">
        <f>IF($A51="ADD",IF(NOT(ISBLANK(U51)),_xlfn.XLOOKUP(U51,ud_coating_system[lookupValue],ud_coating_system[lookupKey],"ERROR"),""), "")</f>
        <v/>
      </c>
      <c r="W51" s="2" t="str">
        <f t="shared" si="3"/>
        <v/>
      </c>
      <c r="X51" s="4"/>
      <c r="Y51" s="7"/>
      <c r="Z51" s="4" t="str">
        <f t="shared" ca="1" si="4"/>
        <v/>
      </c>
      <c r="AA51" s="4"/>
      <c r="AB51" s="3" t="str">
        <f t="shared" si="5"/>
        <v/>
      </c>
      <c r="AC51" s="3" t="str">
        <f>IF($A51="","",IF((AND($A51="ADD",OR(AB51="",AB51="In Use"))),"5",(_xlfn.XLOOKUP(AB51,ud_asset_status[lookupValue],ud_asset_status[lookupKey],""))))</f>
        <v/>
      </c>
      <c r="AD51" s="7"/>
      <c r="AF51" s="3" t="str">
        <f>IF($A51="ADD",IF(NOT(ISBLANK(AE51)),_xlfn.XLOOKUP(AE51,ar_replace_reason[lookupValue],ar_replace_reason[lookupKey],"ERROR"),""), "")</f>
        <v/>
      </c>
      <c r="AG51" s="3" t="str">
        <f t="shared" si="6"/>
        <v/>
      </c>
      <c r="AH51" s="3" t="str">
        <f>IF($A51="","",IF((AND($A51="ADD",OR(AG51="",AG51="Queenstown-Lakes District Council"))),"70",(_xlfn.XLOOKUP(AG51,ud_organisation_owner[lookupValue],ud_organisation_owner[lookupKey],""))))</f>
        <v/>
      </c>
      <c r="AI51" s="3" t="str">
        <f t="shared" si="7"/>
        <v/>
      </c>
      <c r="AJ51" s="3" t="str">
        <f>IF($A51="","",IF((AND($A51="ADD",OR(AI51="",AI51="Queenstown-Lakes District Council"))),"70",(_xlfn.XLOOKUP(AI51,ud_organisation_owner[lookupValue],ud_organisation_owner[lookupKey],""))))</f>
        <v/>
      </c>
      <c r="AK51" s="3" t="str">
        <f t="shared" si="8"/>
        <v/>
      </c>
      <c r="AL51" s="3" t="str">
        <f>IF($A51="","",IF((AND($A51="ADD",OR(AK51="",AK51="Local Authority"))),"17",(_xlfn.XLOOKUP(AK51,ud_sub_organisation[lookupValue],ud_sub_organisation[lookupKey],""))))</f>
        <v/>
      </c>
      <c r="AM51" s="3" t="str">
        <f t="shared" si="9"/>
        <v/>
      </c>
      <c r="AN51" s="3" t="str">
        <f>IF($A51="","",IF((AND($A51="ADD",OR(AM51="",AM51="Vested assets"))),"12",(_xlfn.XLOOKUP(AM51,ud_work_origin[lookupValue],ud_work_origin[lookupKey],""))))</f>
        <v/>
      </c>
      <c r="AO51" s="8"/>
      <c r="AP51" s="2" t="str">
        <f t="shared" si="10"/>
        <v/>
      </c>
      <c r="AQ51" s="3" t="str">
        <f t="shared" si="11"/>
        <v/>
      </c>
      <c r="AR51" s="3" t="str">
        <f>IF($A51="","",IF((AND($A51="ADD",OR(AQ51="",AQ51="Excellent"))),"1",(_xlfn.XLOOKUP(AQ51,condition[lookupValue],condition[lookupKey],""))))</f>
        <v/>
      </c>
      <c r="AS51" s="7" t="str">
        <f t="shared" si="12"/>
        <v/>
      </c>
      <c r="AT51" s="9"/>
    </row>
    <row r="52" spans="2:46">
      <c r="B52" s="4"/>
      <c r="D52" s="3" t="str">
        <f>IF($A52="ADD",IF(NOT(ISBLANK(C52)),_xlfn.XLOOKUP(C52,roadnames[lookupValue],roadnames[lookupKey],"ERROR"),""), "")</f>
        <v/>
      </c>
      <c r="E52" s="5"/>
      <c r="F52" s="5"/>
      <c r="G52" s="4"/>
      <c r="H52" s="4"/>
      <c r="J52" s="3" t="str">
        <f>IF($A52="ADD",IF(NOT(ISBLANK(I52)),_xlfn.XLOOKUP(I52,ud_position[lookupValue],ud_position[lookupKey],"ERROR"),""), "")</f>
        <v/>
      </c>
      <c r="K52" s="6"/>
      <c r="L52" s="6" t="str">
        <f t="shared" si="0"/>
        <v/>
      </c>
      <c r="M52" s="4"/>
      <c r="O52" s="3" t="str">
        <f>IF($A52="ADD",IF(NOT(ISBLANK(N52)),_xlfn.XLOOKUP(N52,len_adjust_rsn[lookupValue],len_adjust_rsn[lookupKey],"ERROR"),""), "")</f>
        <v/>
      </c>
      <c r="P52" s="6" t="str">
        <f t="shared" si="1"/>
        <v/>
      </c>
      <c r="Q52" s="6"/>
      <c r="R52" s="6" t="str">
        <f t="shared" si="2"/>
        <v/>
      </c>
      <c r="T52" s="3" t="str">
        <f>IF($A52="ADD",IF(NOT(ISBLANK(S52)),_xlfn.XLOOKUP(S52,cattle_stop_material[lookupValue],cattle_stop_material[lookupKey],"ERROR"),""), "")</f>
        <v/>
      </c>
      <c r="V52" s="3" t="str">
        <f>IF($A52="ADD",IF(NOT(ISBLANK(U52)),_xlfn.XLOOKUP(U52,ud_coating_system[lookupValue],ud_coating_system[lookupKey],"ERROR"),""), "")</f>
        <v/>
      </c>
      <c r="W52" s="2" t="str">
        <f t="shared" si="3"/>
        <v/>
      </c>
      <c r="X52" s="4"/>
      <c r="Y52" s="7"/>
      <c r="Z52" s="4" t="str">
        <f t="shared" ca="1" si="4"/>
        <v/>
      </c>
      <c r="AA52" s="4"/>
      <c r="AB52" s="3" t="str">
        <f t="shared" si="5"/>
        <v/>
      </c>
      <c r="AC52" s="3" t="str">
        <f>IF($A52="","",IF((AND($A52="ADD",OR(AB52="",AB52="In Use"))),"5",(_xlfn.XLOOKUP(AB52,ud_asset_status[lookupValue],ud_asset_status[lookupKey],""))))</f>
        <v/>
      </c>
      <c r="AD52" s="7"/>
      <c r="AF52" s="3" t="str">
        <f>IF($A52="ADD",IF(NOT(ISBLANK(AE52)),_xlfn.XLOOKUP(AE52,ar_replace_reason[lookupValue],ar_replace_reason[lookupKey],"ERROR"),""), "")</f>
        <v/>
      </c>
      <c r="AG52" s="3" t="str">
        <f t="shared" si="6"/>
        <v/>
      </c>
      <c r="AH52" s="3" t="str">
        <f>IF($A52="","",IF((AND($A52="ADD",OR(AG52="",AG52="Queenstown-Lakes District Council"))),"70",(_xlfn.XLOOKUP(AG52,ud_organisation_owner[lookupValue],ud_organisation_owner[lookupKey],""))))</f>
        <v/>
      </c>
      <c r="AI52" s="3" t="str">
        <f t="shared" si="7"/>
        <v/>
      </c>
      <c r="AJ52" s="3" t="str">
        <f>IF($A52="","",IF((AND($A52="ADD",OR(AI52="",AI52="Queenstown-Lakes District Council"))),"70",(_xlfn.XLOOKUP(AI52,ud_organisation_owner[lookupValue],ud_organisation_owner[lookupKey],""))))</f>
        <v/>
      </c>
      <c r="AK52" s="3" t="str">
        <f t="shared" si="8"/>
        <v/>
      </c>
      <c r="AL52" s="3" t="str">
        <f>IF($A52="","",IF((AND($A52="ADD",OR(AK52="",AK52="Local Authority"))),"17",(_xlfn.XLOOKUP(AK52,ud_sub_organisation[lookupValue],ud_sub_organisation[lookupKey],""))))</f>
        <v/>
      </c>
      <c r="AM52" s="3" t="str">
        <f t="shared" si="9"/>
        <v/>
      </c>
      <c r="AN52" s="3" t="str">
        <f>IF($A52="","",IF((AND($A52="ADD",OR(AM52="",AM52="Vested assets"))),"12",(_xlfn.XLOOKUP(AM52,ud_work_origin[lookupValue],ud_work_origin[lookupKey],""))))</f>
        <v/>
      </c>
      <c r="AO52" s="8"/>
      <c r="AP52" s="2" t="str">
        <f t="shared" si="10"/>
        <v/>
      </c>
      <c r="AQ52" s="3" t="str">
        <f t="shared" si="11"/>
        <v/>
      </c>
      <c r="AR52" s="3" t="str">
        <f>IF($A52="","",IF((AND($A52="ADD",OR(AQ52="",AQ52="Excellent"))),"1",(_xlfn.XLOOKUP(AQ52,condition[lookupValue],condition[lookupKey],""))))</f>
        <v/>
      </c>
      <c r="AS52" s="7" t="str">
        <f t="shared" si="12"/>
        <v/>
      </c>
      <c r="AT52" s="9"/>
    </row>
    <row r="53" spans="2:46">
      <c r="B53" s="4"/>
      <c r="D53" s="3" t="str">
        <f>IF($A53="ADD",IF(NOT(ISBLANK(C53)),_xlfn.XLOOKUP(C53,roadnames[lookupValue],roadnames[lookupKey],"ERROR"),""), "")</f>
        <v/>
      </c>
      <c r="E53" s="5"/>
      <c r="F53" s="5"/>
      <c r="G53" s="4"/>
      <c r="H53" s="4"/>
      <c r="J53" s="3" t="str">
        <f>IF($A53="ADD",IF(NOT(ISBLANK(I53)),_xlfn.XLOOKUP(I53,ud_position[lookupValue],ud_position[lookupKey],"ERROR"),""), "")</f>
        <v/>
      </c>
      <c r="K53" s="6"/>
      <c r="L53" s="6" t="str">
        <f t="shared" si="0"/>
        <v/>
      </c>
      <c r="M53" s="4"/>
      <c r="O53" s="3" t="str">
        <f>IF($A53="ADD",IF(NOT(ISBLANK(N53)),_xlfn.XLOOKUP(N53,len_adjust_rsn[lookupValue],len_adjust_rsn[lookupKey],"ERROR"),""), "")</f>
        <v/>
      </c>
      <c r="P53" s="6" t="str">
        <f t="shared" si="1"/>
        <v/>
      </c>
      <c r="Q53" s="6"/>
      <c r="R53" s="6" t="str">
        <f t="shared" si="2"/>
        <v/>
      </c>
      <c r="T53" s="3" t="str">
        <f>IF($A53="ADD",IF(NOT(ISBLANK(S53)),_xlfn.XLOOKUP(S53,cattle_stop_material[lookupValue],cattle_stop_material[lookupKey],"ERROR"),""), "")</f>
        <v/>
      </c>
      <c r="V53" s="3" t="str">
        <f>IF($A53="ADD",IF(NOT(ISBLANK(U53)),_xlfn.XLOOKUP(U53,ud_coating_system[lookupValue],ud_coating_system[lookupKey],"ERROR"),""), "")</f>
        <v/>
      </c>
      <c r="W53" s="2" t="str">
        <f t="shared" si="3"/>
        <v/>
      </c>
      <c r="X53" s="4"/>
      <c r="Y53" s="7"/>
      <c r="Z53" s="4" t="str">
        <f t="shared" ca="1" si="4"/>
        <v/>
      </c>
      <c r="AA53" s="4"/>
      <c r="AB53" s="3" t="str">
        <f t="shared" si="5"/>
        <v/>
      </c>
      <c r="AC53" s="3" t="str">
        <f>IF($A53="","",IF((AND($A53="ADD",OR(AB53="",AB53="In Use"))),"5",(_xlfn.XLOOKUP(AB53,ud_asset_status[lookupValue],ud_asset_status[lookupKey],""))))</f>
        <v/>
      </c>
      <c r="AD53" s="7"/>
      <c r="AF53" s="3" t="str">
        <f>IF($A53="ADD",IF(NOT(ISBLANK(AE53)),_xlfn.XLOOKUP(AE53,ar_replace_reason[lookupValue],ar_replace_reason[lookupKey],"ERROR"),""), "")</f>
        <v/>
      </c>
      <c r="AG53" s="3" t="str">
        <f t="shared" si="6"/>
        <v/>
      </c>
      <c r="AH53" s="3" t="str">
        <f>IF($A53="","",IF((AND($A53="ADD",OR(AG53="",AG53="Queenstown-Lakes District Council"))),"70",(_xlfn.XLOOKUP(AG53,ud_organisation_owner[lookupValue],ud_organisation_owner[lookupKey],""))))</f>
        <v/>
      </c>
      <c r="AI53" s="3" t="str">
        <f t="shared" si="7"/>
        <v/>
      </c>
      <c r="AJ53" s="3" t="str">
        <f>IF($A53="","",IF((AND($A53="ADD",OR(AI53="",AI53="Queenstown-Lakes District Council"))),"70",(_xlfn.XLOOKUP(AI53,ud_organisation_owner[lookupValue],ud_organisation_owner[lookupKey],""))))</f>
        <v/>
      </c>
      <c r="AK53" s="3" t="str">
        <f t="shared" si="8"/>
        <v/>
      </c>
      <c r="AL53" s="3" t="str">
        <f>IF($A53="","",IF((AND($A53="ADD",OR(AK53="",AK53="Local Authority"))),"17",(_xlfn.XLOOKUP(AK53,ud_sub_organisation[lookupValue],ud_sub_organisation[lookupKey],""))))</f>
        <v/>
      </c>
      <c r="AM53" s="3" t="str">
        <f t="shared" si="9"/>
        <v/>
      </c>
      <c r="AN53" s="3" t="str">
        <f>IF($A53="","",IF((AND($A53="ADD",OR(AM53="",AM53="Vested assets"))),"12",(_xlfn.XLOOKUP(AM53,ud_work_origin[lookupValue],ud_work_origin[lookupKey],""))))</f>
        <v/>
      </c>
      <c r="AO53" s="8"/>
      <c r="AP53" s="2" t="str">
        <f t="shared" si="10"/>
        <v/>
      </c>
      <c r="AQ53" s="3" t="str">
        <f t="shared" si="11"/>
        <v/>
      </c>
      <c r="AR53" s="3" t="str">
        <f>IF($A53="","",IF((AND($A53="ADD",OR(AQ53="",AQ53="Excellent"))),"1",(_xlfn.XLOOKUP(AQ53,condition[lookupValue],condition[lookupKey],""))))</f>
        <v/>
      </c>
      <c r="AS53" s="7" t="str">
        <f t="shared" si="12"/>
        <v/>
      </c>
      <c r="AT53" s="9"/>
    </row>
    <row r="54" spans="2:46">
      <c r="B54" s="4"/>
      <c r="D54" s="3" t="str">
        <f>IF($A54="ADD",IF(NOT(ISBLANK(C54)),_xlfn.XLOOKUP(C54,roadnames[lookupValue],roadnames[lookupKey],"ERROR"),""), "")</f>
        <v/>
      </c>
      <c r="E54" s="5"/>
      <c r="F54" s="5"/>
      <c r="G54" s="4"/>
      <c r="H54" s="4"/>
      <c r="J54" s="3" t="str">
        <f>IF($A54="ADD",IF(NOT(ISBLANK(I54)),_xlfn.XLOOKUP(I54,ud_position[lookupValue],ud_position[lookupKey],"ERROR"),""), "")</f>
        <v/>
      </c>
      <c r="K54" s="6"/>
      <c r="L54" s="6" t="str">
        <f t="shared" si="0"/>
        <v/>
      </c>
      <c r="M54" s="4"/>
      <c r="O54" s="3" t="str">
        <f>IF($A54="ADD",IF(NOT(ISBLANK(N54)),_xlfn.XLOOKUP(N54,len_adjust_rsn[lookupValue],len_adjust_rsn[lookupKey],"ERROR"),""), "")</f>
        <v/>
      </c>
      <c r="P54" s="6" t="str">
        <f t="shared" si="1"/>
        <v/>
      </c>
      <c r="Q54" s="6"/>
      <c r="R54" s="6" t="str">
        <f t="shared" si="2"/>
        <v/>
      </c>
      <c r="T54" s="3" t="str">
        <f>IF($A54="ADD",IF(NOT(ISBLANK(S54)),_xlfn.XLOOKUP(S54,cattle_stop_material[lookupValue],cattle_stop_material[lookupKey],"ERROR"),""), "")</f>
        <v/>
      </c>
      <c r="V54" s="3" t="str">
        <f>IF($A54="ADD",IF(NOT(ISBLANK(U54)),_xlfn.XLOOKUP(U54,ud_coating_system[lookupValue],ud_coating_system[lookupKey],"ERROR"),""), "")</f>
        <v/>
      </c>
      <c r="W54" s="2" t="str">
        <f t="shared" si="3"/>
        <v/>
      </c>
      <c r="X54" s="4"/>
      <c r="Y54" s="7"/>
      <c r="Z54" s="4" t="str">
        <f t="shared" ca="1" si="4"/>
        <v/>
      </c>
      <c r="AA54" s="4"/>
      <c r="AB54" s="3" t="str">
        <f t="shared" si="5"/>
        <v/>
      </c>
      <c r="AC54" s="3" t="str">
        <f>IF($A54="","",IF((AND($A54="ADD",OR(AB54="",AB54="In Use"))),"5",(_xlfn.XLOOKUP(AB54,ud_asset_status[lookupValue],ud_asset_status[lookupKey],""))))</f>
        <v/>
      </c>
      <c r="AD54" s="7"/>
      <c r="AF54" s="3" t="str">
        <f>IF($A54="ADD",IF(NOT(ISBLANK(AE54)),_xlfn.XLOOKUP(AE54,ar_replace_reason[lookupValue],ar_replace_reason[lookupKey],"ERROR"),""), "")</f>
        <v/>
      </c>
      <c r="AG54" s="3" t="str">
        <f t="shared" si="6"/>
        <v/>
      </c>
      <c r="AH54" s="3" t="str">
        <f>IF($A54="","",IF((AND($A54="ADD",OR(AG54="",AG54="Queenstown-Lakes District Council"))),"70",(_xlfn.XLOOKUP(AG54,ud_organisation_owner[lookupValue],ud_organisation_owner[lookupKey],""))))</f>
        <v/>
      </c>
      <c r="AI54" s="3" t="str">
        <f t="shared" si="7"/>
        <v/>
      </c>
      <c r="AJ54" s="3" t="str">
        <f>IF($A54="","",IF((AND($A54="ADD",OR(AI54="",AI54="Queenstown-Lakes District Council"))),"70",(_xlfn.XLOOKUP(AI54,ud_organisation_owner[lookupValue],ud_organisation_owner[lookupKey],""))))</f>
        <v/>
      </c>
      <c r="AK54" s="3" t="str">
        <f t="shared" si="8"/>
        <v/>
      </c>
      <c r="AL54" s="3" t="str">
        <f>IF($A54="","",IF((AND($A54="ADD",OR(AK54="",AK54="Local Authority"))),"17",(_xlfn.XLOOKUP(AK54,ud_sub_organisation[lookupValue],ud_sub_organisation[lookupKey],""))))</f>
        <v/>
      </c>
      <c r="AM54" s="3" t="str">
        <f t="shared" si="9"/>
        <v/>
      </c>
      <c r="AN54" s="3" t="str">
        <f>IF($A54="","",IF((AND($A54="ADD",OR(AM54="",AM54="Vested assets"))),"12",(_xlfn.XLOOKUP(AM54,ud_work_origin[lookupValue],ud_work_origin[lookupKey],""))))</f>
        <v/>
      </c>
      <c r="AO54" s="8"/>
      <c r="AP54" s="2" t="str">
        <f t="shared" si="10"/>
        <v/>
      </c>
      <c r="AQ54" s="3" t="str">
        <f t="shared" si="11"/>
        <v/>
      </c>
      <c r="AR54" s="3" t="str">
        <f>IF($A54="","",IF((AND($A54="ADD",OR(AQ54="",AQ54="Excellent"))),"1",(_xlfn.XLOOKUP(AQ54,condition[lookupValue],condition[lookupKey],""))))</f>
        <v/>
      </c>
      <c r="AS54" s="7" t="str">
        <f t="shared" si="12"/>
        <v/>
      </c>
      <c r="AT54" s="9"/>
    </row>
    <row r="55" spans="2:46">
      <c r="B55" s="4"/>
      <c r="D55" s="3" t="str">
        <f>IF($A55="ADD",IF(NOT(ISBLANK(C55)),_xlfn.XLOOKUP(C55,roadnames[lookupValue],roadnames[lookupKey],"ERROR"),""), "")</f>
        <v/>
      </c>
      <c r="E55" s="5"/>
      <c r="F55" s="5"/>
      <c r="G55" s="4"/>
      <c r="H55" s="4"/>
      <c r="J55" s="3" t="str">
        <f>IF($A55="ADD",IF(NOT(ISBLANK(I55)),_xlfn.XLOOKUP(I55,ud_position[lookupValue],ud_position[lookupKey],"ERROR"),""), "")</f>
        <v/>
      </c>
      <c r="K55" s="6"/>
      <c r="L55" s="6" t="str">
        <f t="shared" si="0"/>
        <v/>
      </c>
      <c r="M55" s="4"/>
      <c r="O55" s="3" t="str">
        <f>IF($A55="ADD",IF(NOT(ISBLANK(N55)),_xlfn.XLOOKUP(N55,len_adjust_rsn[lookupValue],len_adjust_rsn[lookupKey],"ERROR"),""), "")</f>
        <v/>
      </c>
      <c r="P55" s="6" t="str">
        <f t="shared" si="1"/>
        <v/>
      </c>
      <c r="Q55" s="6"/>
      <c r="R55" s="6" t="str">
        <f t="shared" si="2"/>
        <v/>
      </c>
      <c r="T55" s="3" t="str">
        <f>IF($A55="ADD",IF(NOT(ISBLANK(S55)),_xlfn.XLOOKUP(S55,cattle_stop_material[lookupValue],cattle_stop_material[lookupKey],"ERROR"),""), "")</f>
        <v/>
      </c>
      <c r="V55" s="3" t="str">
        <f>IF($A55="ADD",IF(NOT(ISBLANK(U55)),_xlfn.XLOOKUP(U55,ud_coating_system[lookupValue],ud_coating_system[lookupKey],"ERROR"),""), "")</f>
        <v/>
      </c>
      <c r="W55" s="2" t="str">
        <f t="shared" si="3"/>
        <v/>
      </c>
      <c r="X55" s="4"/>
      <c r="Y55" s="7"/>
      <c r="Z55" s="4" t="str">
        <f t="shared" ca="1" si="4"/>
        <v/>
      </c>
      <c r="AA55" s="4"/>
      <c r="AB55" s="3" t="str">
        <f t="shared" si="5"/>
        <v/>
      </c>
      <c r="AC55" s="3" t="str">
        <f>IF($A55="","",IF((AND($A55="ADD",OR(AB55="",AB55="In Use"))),"5",(_xlfn.XLOOKUP(AB55,ud_asset_status[lookupValue],ud_asset_status[lookupKey],""))))</f>
        <v/>
      </c>
      <c r="AD55" s="7"/>
      <c r="AF55" s="3" t="str">
        <f>IF($A55="ADD",IF(NOT(ISBLANK(AE55)),_xlfn.XLOOKUP(AE55,ar_replace_reason[lookupValue],ar_replace_reason[lookupKey],"ERROR"),""), "")</f>
        <v/>
      </c>
      <c r="AG55" s="3" t="str">
        <f t="shared" si="6"/>
        <v/>
      </c>
      <c r="AH55" s="3" t="str">
        <f>IF($A55="","",IF((AND($A55="ADD",OR(AG55="",AG55="Queenstown-Lakes District Council"))),"70",(_xlfn.XLOOKUP(AG55,ud_organisation_owner[lookupValue],ud_organisation_owner[lookupKey],""))))</f>
        <v/>
      </c>
      <c r="AI55" s="3" t="str">
        <f t="shared" si="7"/>
        <v/>
      </c>
      <c r="AJ55" s="3" t="str">
        <f>IF($A55="","",IF((AND($A55="ADD",OR(AI55="",AI55="Queenstown-Lakes District Council"))),"70",(_xlfn.XLOOKUP(AI55,ud_organisation_owner[lookupValue],ud_organisation_owner[lookupKey],""))))</f>
        <v/>
      </c>
      <c r="AK55" s="3" t="str">
        <f t="shared" si="8"/>
        <v/>
      </c>
      <c r="AL55" s="3" t="str">
        <f>IF($A55="","",IF((AND($A55="ADD",OR(AK55="",AK55="Local Authority"))),"17",(_xlfn.XLOOKUP(AK55,ud_sub_organisation[lookupValue],ud_sub_organisation[lookupKey],""))))</f>
        <v/>
      </c>
      <c r="AM55" s="3" t="str">
        <f t="shared" si="9"/>
        <v/>
      </c>
      <c r="AN55" s="3" t="str">
        <f>IF($A55="","",IF((AND($A55="ADD",OR(AM55="",AM55="Vested assets"))),"12",(_xlfn.XLOOKUP(AM55,ud_work_origin[lookupValue],ud_work_origin[lookupKey],""))))</f>
        <v/>
      </c>
      <c r="AO55" s="8"/>
      <c r="AP55" s="2" t="str">
        <f t="shared" si="10"/>
        <v/>
      </c>
      <c r="AQ55" s="3" t="str">
        <f t="shared" si="11"/>
        <v/>
      </c>
      <c r="AR55" s="3" t="str">
        <f>IF($A55="","",IF((AND($A55="ADD",OR(AQ55="",AQ55="Excellent"))),"1",(_xlfn.XLOOKUP(AQ55,condition[lookupValue],condition[lookupKey],""))))</f>
        <v/>
      </c>
      <c r="AS55" s="7" t="str">
        <f t="shared" si="12"/>
        <v/>
      </c>
      <c r="AT55" s="9"/>
    </row>
    <row r="56" spans="2:46">
      <c r="B56" s="4"/>
      <c r="D56" s="3" t="str">
        <f>IF($A56="ADD",IF(NOT(ISBLANK(C56)),_xlfn.XLOOKUP(C56,roadnames[lookupValue],roadnames[lookupKey],"ERROR"),""), "")</f>
        <v/>
      </c>
      <c r="E56" s="5"/>
      <c r="F56" s="5"/>
      <c r="G56" s="4"/>
      <c r="H56" s="4"/>
      <c r="J56" s="3" t="str">
        <f>IF($A56="ADD",IF(NOT(ISBLANK(I56)),_xlfn.XLOOKUP(I56,ud_position[lookupValue],ud_position[lookupKey],"ERROR"),""), "")</f>
        <v/>
      </c>
      <c r="K56" s="6"/>
      <c r="L56" s="6" t="str">
        <f t="shared" si="0"/>
        <v/>
      </c>
      <c r="M56" s="4"/>
      <c r="O56" s="3" t="str">
        <f>IF($A56="ADD",IF(NOT(ISBLANK(N56)),_xlfn.XLOOKUP(N56,len_adjust_rsn[lookupValue],len_adjust_rsn[lookupKey],"ERROR"),""), "")</f>
        <v/>
      </c>
      <c r="P56" s="6" t="str">
        <f t="shared" si="1"/>
        <v/>
      </c>
      <c r="Q56" s="6"/>
      <c r="R56" s="6" t="str">
        <f t="shared" si="2"/>
        <v/>
      </c>
      <c r="T56" s="3" t="str">
        <f>IF($A56="ADD",IF(NOT(ISBLANK(S56)),_xlfn.XLOOKUP(S56,cattle_stop_material[lookupValue],cattle_stop_material[lookupKey],"ERROR"),""), "")</f>
        <v/>
      </c>
      <c r="V56" s="3" t="str">
        <f>IF($A56="ADD",IF(NOT(ISBLANK(U56)),_xlfn.XLOOKUP(U56,ud_coating_system[lookupValue],ud_coating_system[lookupKey],"ERROR"),""), "")</f>
        <v/>
      </c>
      <c r="W56" s="2" t="str">
        <f t="shared" si="3"/>
        <v/>
      </c>
      <c r="X56" s="4"/>
      <c r="Y56" s="7"/>
      <c r="Z56" s="4" t="str">
        <f t="shared" ca="1" si="4"/>
        <v/>
      </c>
      <c r="AA56" s="4"/>
      <c r="AB56" s="3" t="str">
        <f t="shared" si="5"/>
        <v/>
      </c>
      <c r="AC56" s="3" t="str">
        <f>IF($A56="","",IF((AND($A56="ADD",OR(AB56="",AB56="In Use"))),"5",(_xlfn.XLOOKUP(AB56,ud_asset_status[lookupValue],ud_asset_status[lookupKey],""))))</f>
        <v/>
      </c>
      <c r="AD56" s="7"/>
      <c r="AF56" s="3" t="str">
        <f>IF($A56="ADD",IF(NOT(ISBLANK(AE56)),_xlfn.XLOOKUP(AE56,ar_replace_reason[lookupValue],ar_replace_reason[lookupKey],"ERROR"),""), "")</f>
        <v/>
      </c>
      <c r="AG56" s="3" t="str">
        <f t="shared" si="6"/>
        <v/>
      </c>
      <c r="AH56" s="3" t="str">
        <f>IF($A56="","",IF((AND($A56="ADD",OR(AG56="",AG56="Queenstown-Lakes District Council"))),"70",(_xlfn.XLOOKUP(AG56,ud_organisation_owner[lookupValue],ud_organisation_owner[lookupKey],""))))</f>
        <v/>
      </c>
      <c r="AI56" s="3" t="str">
        <f t="shared" si="7"/>
        <v/>
      </c>
      <c r="AJ56" s="3" t="str">
        <f>IF($A56="","",IF((AND($A56="ADD",OR(AI56="",AI56="Queenstown-Lakes District Council"))),"70",(_xlfn.XLOOKUP(AI56,ud_organisation_owner[lookupValue],ud_organisation_owner[lookupKey],""))))</f>
        <v/>
      </c>
      <c r="AK56" s="3" t="str">
        <f t="shared" si="8"/>
        <v/>
      </c>
      <c r="AL56" s="3" t="str">
        <f>IF($A56="","",IF((AND($A56="ADD",OR(AK56="",AK56="Local Authority"))),"17",(_xlfn.XLOOKUP(AK56,ud_sub_organisation[lookupValue],ud_sub_organisation[lookupKey],""))))</f>
        <v/>
      </c>
      <c r="AM56" s="3" t="str">
        <f t="shared" si="9"/>
        <v/>
      </c>
      <c r="AN56" s="3" t="str">
        <f>IF($A56="","",IF((AND($A56="ADD",OR(AM56="",AM56="Vested assets"))),"12",(_xlfn.XLOOKUP(AM56,ud_work_origin[lookupValue],ud_work_origin[lookupKey],""))))</f>
        <v/>
      </c>
      <c r="AO56" s="8"/>
      <c r="AP56" s="2" t="str">
        <f t="shared" si="10"/>
        <v/>
      </c>
      <c r="AQ56" s="3" t="str">
        <f t="shared" si="11"/>
        <v/>
      </c>
      <c r="AR56" s="3" t="str">
        <f>IF($A56="","",IF((AND($A56="ADD",OR(AQ56="",AQ56="Excellent"))),"1",(_xlfn.XLOOKUP(AQ56,condition[lookupValue],condition[lookupKey],""))))</f>
        <v/>
      </c>
      <c r="AS56" s="7" t="str">
        <f t="shared" si="12"/>
        <v/>
      </c>
      <c r="AT56" s="9"/>
    </row>
    <row r="57" spans="2:46">
      <c r="B57" s="4"/>
      <c r="D57" s="3" t="str">
        <f>IF($A57="ADD",IF(NOT(ISBLANK(C57)),_xlfn.XLOOKUP(C57,roadnames[lookupValue],roadnames[lookupKey],"ERROR"),""), "")</f>
        <v/>
      </c>
      <c r="E57" s="5"/>
      <c r="F57" s="5"/>
      <c r="G57" s="4"/>
      <c r="H57" s="4"/>
      <c r="J57" s="3" t="str">
        <f>IF($A57="ADD",IF(NOT(ISBLANK(I57)),_xlfn.XLOOKUP(I57,ud_position[lookupValue],ud_position[lookupKey],"ERROR"),""), "")</f>
        <v/>
      </c>
      <c r="K57" s="6"/>
      <c r="L57" s="6" t="str">
        <f t="shared" si="0"/>
        <v/>
      </c>
      <c r="M57" s="4"/>
      <c r="O57" s="3" t="str">
        <f>IF($A57="ADD",IF(NOT(ISBLANK(N57)),_xlfn.XLOOKUP(N57,len_adjust_rsn[lookupValue],len_adjust_rsn[lookupKey],"ERROR"),""), "")</f>
        <v/>
      </c>
      <c r="P57" s="6" t="str">
        <f t="shared" si="1"/>
        <v/>
      </c>
      <c r="Q57" s="6"/>
      <c r="R57" s="6" t="str">
        <f t="shared" si="2"/>
        <v/>
      </c>
      <c r="T57" s="3" t="str">
        <f>IF($A57="ADD",IF(NOT(ISBLANK(S57)),_xlfn.XLOOKUP(S57,cattle_stop_material[lookupValue],cattle_stop_material[lookupKey],"ERROR"),""), "")</f>
        <v/>
      </c>
      <c r="V57" s="3" t="str">
        <f>IF($A57="ADD",IF(NOT(ISBLANK(U57)),_xlfn.XLOOKUP(U57,ud_coating_system[lookupValue],ud_coating_system[lookupKey],"ERROR"),""), "")</f>
        <v/>
      </c>
      <c r="W57" s="2" t="str">
        <f t="shared" si="3"/>
        <v/>
      </c>
      <c r="X57" s="4"/>
      <c r="Y57" s="7"/>
      <c r="Z57" s="4" t="str">
        <f t="shared" ca="1" si="4"/>
        <v/>
      </c>
      <c r="AA57" s="4"/>
      <c r="AB57" s="3" t="str">
        <f t="shared" si="5"/>
        <v/>
      </c>
      <c r="AC57" s="3" t="str">
        <f>IF($A57="","",IF((AND($A57="ADD",OR(AB57="",AB57="In Use"))),"5",(_xlfn.XLOOKUP(AB57,ud_asset_status[lookupValue],ud_asset_status[lookupKey],""))))</f>
        <v/>
      </c>
      <c r="AD57" s="7"/>
      <c r="AF57" s="3" t="str">
        <f>IF($A57="ADD",IF(NOT(ISBLANK(AE57)),_xlfn.XLOOKUP(AE57,ar_replace_reason[lookupValue],ar_replace_reason[lookupKey],"ERROR"),""), "")</f>
        <v/>
      </c>
      <c r="AG57" s="3" t="str">
        <f t="shared" si="6"/>
        <v/>
      </c>
      <c r="AH57" s="3" t="str">
        <f>IF($A57="","",IF((AND($A57="ADD",OR(AG57="",AG57="Queenstown-Lakes District Council"))),"70",(_xlfn.XLOOKUP(AG57,ud_organisation_owner[lookupValue],ud_organisation_owner[lookupKey],""))))</f>
        <v/>
      </c>
      <c r="AI57" s="3" t="str">
        <f t="shared" si="7"/>
        <v/>
      </c>
      <c r="AJ57" s="3" t="str">
        <f>IF($A57="","",IF((AND($A57="ADD",OR(AI57="",AI57="Queenstown-Lakes District Council"))),"70",(_xlfn.XLOOKUP(AI57,ud_organisation_owner[lookupValue],ud_organisation_owner[lookupKey],""))))</f>
        <v/>
      </c>
      <c r="AK57" s="3" t="str">
        <f t="shared" si="8"/>
        <v/>
      </c>
      <c r="AL57" s="3" t="str">
        <f>IF($A57="","",IF((AND($A57="ADD",OR(AK57="",AK57="Local Authority"))),"17",(_xlfn.XLOOKUP(AK57,ud_sub_organisation[lookupValue],ud_sub_organisation[lookupKey],""))))</f>
        <v/>
      </c>
      <c r="AM57" s="3" t="str">
        <f t="shared" si="9"/>
        <v/>
      </c>
      <c r="AN57" s="3" t="str">
        <f>IF($A57="","",IF((AND($A57="ADD",OR(AM57="",AM57="Vested assets"))),"12",(_xlfn.XLOOKUP(AM57,ud_work_origin[lookupValue],ud_work_origin[lookupKey],""))))</f>
        <v/>
      </c>
      <c r="AO57" s="8"/>
      <c r="AP57" s="2" t="str">
        <f t="shared" si="10"/>
        <v/>
      </c>
      <c r="AQ57" s="3" t="str">
        <f t="shared" si="11"/>
        <v/>
      </c>
      <c r="AR57" s="3" t="str">
        <f>IF($A57="","",IF((AND($A57="ADD",OR(AQ57="",AQ57="Excellent"))),"1",(_xlfn.XLOOKUP(AQ57,condition[lookupValue],condition[lookupKey],""))))</f>
        <v/>
      </c>
      <c r="AS57" s="7" t="str">
        <f t="shared" si="12"/>
        <v/>
      </c>
      <c r="AT57" s="9"/>
    </row>
    <row r="58" spans="2:46">
      <c r="B58" s="4"/>
      <c r="D58" s="3" t="str">
        <f>IF($A58="ADD",IF(NOT(ISBLANK(C58)),_xlfn.XLOOKUP(C58,roadnames[lookupValue],roadnames[lookupKey],"ERROR"),""), "")</f>
        <v/>
      </c>
      <c r="E58" s="5"/>
      <c r="F58" s="5"/>
      <c r="G58" s="4"/>
      <c r="H58" s="4"/>
      <c r="J58" s="3" t="str">
        <f>IF($A58="ADD",IF(NOT(ISBLANK(I58)),_xlfn.XLOOKUP(I58,ud_position[lookupValue],ud_position[lookupKey],"ERROR"),""), "")</f>
        <v/>
      </c>
      <c r="K58" s="6"/>
      <c r="L58" s="6" t="str">
        <f t="shared" si="0"/>
        <v/>
      </c>
      <c r="M58" s="4"/>
      <c r="O58" s="3" t="str">
        <f>IF($A58="ADD",IF(NOT(ISBLANK(N58)),_xlfn.XLOOKUP(N58,len_adjust_rsn[lookupValue],len_adjust_rsn[lookupKey],"ERROR"),""), "")</f>
        <v/>
      </c>
      <c r="P58" s="6" t="str">
        <f t="shared" si="1"/>
        <v/>
      </c>
      <c r="Q58" s="6"/>
      <c r="R58" s="6" t="str">
        <f t="shared" si="2"/>
        <v/>
      </c>
      <c r="T58" s="3" t="str">
        <f>IF($A58="ADD",IF(NOT(ISBLANK(S58)),_xlfn.XLOOKUP(S58,cattle_stop_material[lookupValue],cattle_stop_material[lookupKey],"ERROR"),""), "")</f>
        <v/>
      </c>
      <c r="V58" s="3" t="str">
        <f>IF($A58="ADD",IF(NOT(ISBLANK(U58)),_xlfn.XLOOKUP(U58,ud_coating_system[lookupValue],ud_coating_system[lookupKey],"ERROR"),""), "")</f>
        <v/>
      </c>
      <c r="W58" s="2" t="str">
        <f t="shared" si="3"/>
        <v/>
      </c>
      <c r="X58" s="4"/>
      <c r="Y58" s="7"/>
      <c r="Z58" s="4" t="str">
        <f t="shared" ca="1" si="4"/>
        <v/>
      </c>
      <c r="AA58" s="4"/>
      <c r="AB58" s="3" t="str">
        <f t="shared" si="5"/>
        <v/>
      </c>
      <c r="AC58" s="3" t="str">
        <f>IF($A58="","",IF((AND($A58="ADD",OR(AB58="",AB58="In Use"))),"5",(_xlfn.XLOOKUP(AB58,ud_asset_status[lookupValue],ud_asset_status[lookupKey],""))))</f>
        <v/>
      </c>
      <c r="AD58" s="7"/>
      <c r="AF58" s="3" t="str">
        <f>IF($A58="ADD",IF(NOT(ISBLANK(AE58)),_xlfn.XLOOKUP(AE58,ar_replace_reason[lookupValue],ar_replace_reason[lookupKey],"ERROR"),""), "")</f>
        <v/>
      </c>
      <c r="AG58" s="3" t="str">
        <f t="shared" si="6"/>
        <v/>
      </c>
      <c r="AH58" s="3" t="str">
        <f>IF($A58="","",IF((AND($A58="ADD",OR(AG58="",AG58="Queenstown-Lakes District Council"))),"70",(_xlfn.XLOOKUP(AG58,ud_organisation_owner[lookupValue],ud_organisation_owner[lookupKey],""))))</f>
        <v/>
      </c>
      <c r="AI58" s="3" t="str">
        <f t="shared" si="7"/>
        <v/>
      </c>
      <c r="AJ58" s="3" t="str">
        <f>IF($A58="","",IF((AND($A58="ADD",OR(AI58="",AI58="Queenstown-Lakes District Council"))),"70",(_xlfn.XLOOKUP(AI58,ud_organisation_owner[lookupValue],ud_organisation_owner[lookupKey],""))))</f>
        <v/>
      </c>
      <c r="AK58" s="3" t="str">
        <f t="shared" si="8"/>
        <v/>
      </c>
      <c r="AL58" s="3" t="str">
        <f>IF($A58="","",IF((AND($A58="ADD",OR(AK58="",AK58="Local Authority"))),"17",(_xlfn.XLOOKUP(AK58,ud_sub_organisation[lookupValue],ud_sub_organisation[lookupKey],""))))</f>
        <v/>
      </c>
      <c r="AM58" s="3" t="str">
        <f t="shared" si="9"/>
        <v/>
      </c>
      <c r="AN58" s="3" t="str">
        <f>IF($A58="","",IF((AND($A58="ADD",OR(AM58="",AM58="Vested assets"))),"12",(_xlfn.XLOOKUP(AM58,ud_work_origin[lookupValue],ud_work_origin[lookupKey],""))))</f>
        <v/>
      </c>
      <c r="AO58" s="8"/>
      <c r="AP58" s="2" t="str">
        <f t="shared" si="10"/>
        <v/>
      </c>
      <c r="AQ58" s="3" t="str">
        <f t="shared" si="11"/>
        <v/>
      </c>
      <c r="AR58" s="3" t="str">
        <f>IF($A58="","",IF((AND($A58="ADD",OR(AQ58="",AQ58="Excellent"))),"1",(_xlfn.XLOOKUP(AQ58,condition[lookupValue],condition[lookupKey],""))))</f>
        <v/>
      </c>
      <c r="AS58" s="7" t="str">
        <f t="shared" si="12"/>
        <v/>
      </c>
      <c r="AT58" s="9"/>
    </row>
    <row r="59" spans="2:46">
      <c r="B59" s="4"/>
      <c r="D59" s="3" t="str">
        <f>IF($A59="ADD",IF(NOT(ISBLANK(C59)),_xlfn.XLOOKUP(C59,roadnames[lookupValue],roadnames[lookupKey],"ERROR"),""), "")</f>
        <v/>
      </c>
      <c r="E59" s="5"/>
      <c r="F59" s="5"/>
      <c r="G59" s="4"/>
      <c r="H59" s="4"/>
      <c r="J59" s="3" t="str">
        <f>IF($A59="ADD",IF(NOT(ISBLANK(I59)),_xlfn.XLOOKUP(I59,ud_position[lookupValue],ud_position[lookupKey],"ERROR"),""), "")</f>
        <v/>
      </c>
      <c r="K59" s="6"/>
      <c r="L59" s="6" t="str">
        <f t="shared" si="0"/>
        <v/>
      </c>
      <c r="M59" s="4"/>
      <c r="O59" s="3" t="str">
        <f>IF($A59="ADD",IF(NOT(ISBLANK(N59)),_xlfn.XLOOKUP(N59,len_adjust_rsn[lookupValue],len_adjust_rsn[lookupKey],"ERROR"),""), "")</f>
        <v/>
      </c>
      <c r="P59" s="6" t="str">
        <f t="shared" si="1"/>
        <v/>
      </c>
      <c r="Q59" s="6"/>
      <c r="R59" s="6" t="str">
        <f t="shared" si="2"/>
        <v/>
      </c>
      <c r="T59" s="3" t="str">
        <f>IF($A59="ADD",IF(NOT(ISBLANK(S59)),_xlfn.XLOOKUP(S59,cattle_stop_material[lookupValue],cattle_stop_material[lookupKey],"ERROR"),""), "")</f>
        <v/>
      </c>
      <c r="V59" s="3" t="str">
        <f>IF($A59="ADD",IF(NOT(ISBLANK(U59)),_xlfn.XLOOKUP(U59,ud_coating_system[lookupValue],ud_coating_system[lookupKey],"ERROR"),""), "")</f>
        <v/>
      </c>
      <c r="W59" s="2" t="str">
        <f t="shared" si="3"/>
        <v/>
      </c>
      <c r="X59" s="4"/>
      <c r="Y59" s="7"/>
      <c r="Z59" s="4" t="str">
        <f t="shared" ca="1" si="4"/>
        <v/>
      </c>
      <c r="AA59" s="4"/>
      <c r="AB59" s="3" t="str">
        <f t="shared" si="5"/>
        <v/>
      </c>
      <c r="AC59" s="3" t="str">
        <f>IF($A59="","",IF((AND($A59="ADD",OR(AB59="",AB59="In Use"))),"5",(_xlfn.XLOOKUP(AB59,ud_asset_status[lookupValue],ud_asset_status[lookupKey],""))))</f>
        <v/>
      </c>
      <c r="AD59" s="7"/>
      <c r="AF59" s="3" t="str">
        <f>IF($A59="ADD",IF(NOT(ISBLANK(AE59)),_xlfn.XLOOKUP(AE59,ar_replace_reason[lookupValue],ar_replace_reason[lookupKey],"ERROR"),""), "")</f>
        <v/>
      </c>
      <c r="AG59" s="3" t="str">
        <f t="shared" si="6"/>
        <v/>
      </c>
      <c r="AH59" s="3" t="str">
        <f>IF($A59="","",IF((AND($A59="ADD",OR(AG59="",AG59="Queenstown-Lakes District Council"))),"70",(_xlfn.XLOOKUP(AG59,ud_organisation_owner[lookupValue],ud_organisation_owner[lookupKey],""))))</f>
        <v/>
      </c>
      <c r="AI59" s="3" t="str">
        <f t="shared" si="7"/>
        <v/>
      </c>
      <c r="AJ59" s="3" t="str">
        <f>IF($A59="","",IF((AND($A59="ADD",OR(AI59="",AI59="Queenstown-Lakes District Council"))),"70",(_xlfn.XLOOKUP(AI59,ud_organisation_owner[lookupValue],ud_organisation_owner[lookupKey],""))))</f>
        <v/>
      </c>
      <c r="AK59" s="3" t="str">
        <f t="shared" si="8"/>
        <v/>
      </c>
      <c r="AL59" s="3" t="str">
        <f>IF($A59="","",IF((AND($A59="ADD",OR(AK59="",AK59="Local Authority"))),"17",(_xlfn.XLOOKUP(AK59,ud_sub_organisation[lookupValue],ud_sub_organisation[lookupKey],""))))</f>
        <v/>
      </c>
      <c r="AM59" s="3" t="str">
        <f t="shared" si="9"/>
        <v/>
      </c>
      <c r="AN59" s="3" t="str">
        <f>IF($A59="","",IF((AND($A59="ADD",OR(AM59="",AM59="Vested assets"))),"12",(_xlfn.XLOOKUP(AM59,ud_work_origin[lookupValue],ud_work_origin[lookupKey],""))))</f>
        <v/>
      </c>
      <c r="AO59" s="8"/>
      <c r="AP59" s="2" t="str">
        <f t="shared" si="10"/>
        <v/>
      </c>
      <c r="AQ59" s="3" t="str">
        <f t="shared" si="11"/>
        <v/>
      </c>
      <c r="AR59" s="3" t="str">
        <f>IF($A59="","",IF((AND($A59="ADD",OR(AQ59="",AQ59="Excellent"))),"1",(_xlfn.XLOOKUP(AQ59,condition[lookupValue],condition[lookupKey],""))))</f>
        <v/>
      </c>
      <c r="AS59" s="7" t="str">
        <f t="shared" si="12"/>
        <v/>
      </c>
      <c r="AT59" s="9"/>
    </row>
    <row r="60" spans="2:46">
      <c r="B60" s="4"/>
      <c r="D60" s="3" t="str">
        <f>IF($A60="ADD",IF(NOT(ISBLANK(C60)),_xlfn.XLOOKUP(C60,roadnames[lookupValue],roadnames[lookupKey],"ERROR"),""), "")</f>
        <v/>
      </c>
      <c r="E60" s="5"/>
      <c r="F60" s="5"/>
      <c r="G60" s="4"/>
      <c r="H60" s="4"/>
      <c r="J60" s="3" t="str">
        <f>IF($A60="ADD",IF(NOT(ISBLANK(I60)),_xlfn.XLOOKUP(I60,ud_position[lookupValue],ud_position[lookupKey],"ERROR"),""), "")</f>
        <v/>
      </c>
      <c r="K60" s="6"/>
      <c r="L60" s="6" t="str">
        <f t="shared" si="0"/>
        <v/>
      </c>
      <c r="M60" s="4"/>
      <c r="O60" s="3" t="str">
        <f>IF($A60="ADD",IF(NOT(ISBLANK(N60)),_xlfn.XLOOKUP(N60,len_adjust_rsn[lookupValue],len_adjust_rsn[lookupKey],"ERROR"),""), "")</f>
        <v/>
      </c>
      <c r="P60" s="6" t="str">
        <f t="shared" si="1"/>
        <v/>
      </c>
      <c r="Q60" s="6"/>
      <c r="R60" s="6" t="str">
        <f t="shared" si="2"/>
        <v/>
      </c>
      <c r="T60" s="3" t="str">
        <f>IF($A60="ADD",IF(NOT(ISBLANK(S60)),_xlfn.XLOOKUP(S60,cattle_stop_material[lookupValue],cattle_stop_material[lookupKey],"ERROR"),""), "")</f>
        <v/>
      </c>
      <c r="V60" s="3" t="str">
        <f>IF($A60="ADD",IF(NOT(ISBLANK(U60)),_xlfn.XLOOKUP(U60,ud_coating_system[lookupValue],ud_coating_system[lookupKey],"ERROR"),""), "")</f>
        <v/>
      </c>
      <c r="W60" s="2" t="str">
        <f t="shared" si="3"/>
        <v/>
      </c>
      <c r="X60" s="4"/>
      <c r="Y60" s="7"/>
      <c r="Z60" s="4" t="str">
        <f t="shared" ca="1" si="4"/>
        <v/>
      </c>
      <c r="AA60" s="4"/>
      <c r="AB60" s="3" t="str">
        <f t="shared" si="5"/>
        <v/>
      </c>
      <c r="AC60" s="3" t="str">
        <f>IF($A60="","",IF((AND($A60="ADD",OR(AB60="",AB60="In Use"))),"5",(_xlfn.XLOOKUP(AB60,ud_asset_status[lookupValue],ud_asset_status[lookupKey],""))))</f>
        <v/>
      </c>
      <c r="AD60" s="7"/>
      <c r="AF60" s="3" t="str">
        <f>IF($A60="ADD",IF(NOT(ISBLANK(AE60)),_xlfn.XLOOKUP(AE60,ar_replace_reason[lookupValue],ar_replace_reason[lookupKey],"ERROR"),""), "")</f>
        <v/>
      </c>
      <c r="AG60" s="3" t="str">
        <f t="shared" si="6"/>
        <v/>
      </c>
      <c r="AH60" s="3" t="str">
        <f>IF($A60="","",IF((AND($A60="ADD",OR(AG60="",AG60="Queenstown-Lakes District Council"))),"70",(_xlfn.XLOOKUP(AG60,ud_organisation_owner[lookupValue],ud_organisation_owner[lookupKey],""))))</f>
        <v/>
      </c>
      <c r="AI60" s="3" t="str">
        <f t="shared" si="7"/>
        <v/>
      </c>
      <c r="AJ60" s="3" t="str">
        <f>IF($A60="","",IF((AND($A60="ADD",OR(AI60="",AI60="Queenstown-Lakes District Council"))),"70",(_xlfn.XLOOKUP(AI60,ud_organisation_owner[lookupValue],ud_organisation_owner[lookupKey],""))))</f>
        <v/>
      </c>
      <c r="AK60" s="3" t="str">
        <f t="shared" si="8"/>
        <v/>
      </c>
      <c r="AL60" s="3" t="str">
        <f>IF($A60="","",IF((AND($A60="ADD",OR(AK60="",AK60="Local Authority"))),"17",(_xlfn.XLOOKUP(AK60,ud_sub_organisation[lookupValue],ud_sub_organisation[lookupKey],""))))</f>
        <v/>
      </c>
      <c r="AM60" s="3" t="str">
        <f t="shared" si="9"/>
        <v/>
      </c>
      <c r="AN60" s="3" t="str">
        <f>IF($A60="","",IF((AND($A60="ADD",OR(AM60="",AM60="Vested assets"))),"12",(_xlfn.XLOOKUP(AM60,ud_work_origin[lookupValue],ud_work_origin[lookupKey],""))))</f>
        <v/>
      </c>
      <c r="AO60" s="8"/>
      <c r="AP60" s="2" t="str">
        <f t="shared" si="10"/>
        <v/>
      </c>
      <c r="AQ60" s="3" t="str">
        <f t="shared" si="11"/>
        <v/>
      </c>
      <c r="AR60" s="3" t="str">
        <f>IF($A60="","",IF((AND($A60="ADD",OR(AQ60="",AQ60="Excellent"))),"1",(_xlfn.XLOOKUP(AQ60,condition[lookupValue],condition[lookupKey],""))))</f>
        <v/>
      </c>
      <c r="AS60" s="7" t="str">
        <f t="shared" si="12"/>
        <v/>
      </c>
      <c r="AT60" s="9"/>
    </row>
    <row r="61" spans="2:46">
      <c r="B61" s="4"/>
      <c r="D61" s="3" t="str">
        <f>IF($A61="ADD",IF(NOT(ISBLANK(C61)),_xlfn.XLOOKUP(C61,roadnames[lookupValue],roadnames[lookupKey],"ERROR"),""), "")</f>
        <v/>
      </c>
      <c r="E61" s="5"/>
      <c r="F61" s="5"/>
      <c r="G61" s="4"/>
      <c r="H61" s="4"/>
      <c r="J61" s="3" t="str">
        <f>IF($A61="ADD",IF(NOT(ISBLANK(I61)),_xlfn.XLOOKUP(I61,ud_position[lookupValue],ud_position[lookupKey],"ERROR"),""), "")</f>
        <v/>
      </c>
      <c r="K61" s="6"/>
      <c r="L61" s="6" t="str">
        <f t="shared" si="0"/>
        <v/>
      </c>
      <c r="M61" s="4"/>
      <c r="O61" s="3" t="str">
        <f>IF($A61="ADD",IF(NOT(ISBLANK(N61)),_xlfn.XLOOKUP(N61,len_adjust_rsn[lookupValue],len_adjust_rsn[lookupKey],"ERROR"),""), "")</f>
        <v/>
      </c>
      <c r="P61" s="6" t="str">
        <f t="shared" si="1"/>
        <v/>
      </c>
      <c r="Q61" s="6"/>
      <c r="R61" s="6" t="str">
        <f t="shared" si="2"/>
        <v/>
      </c>
      <c r="T61" s="3" t="str">
        <f>IF($A61="ADD",IF(NOT(ISBLANK(S61)),_xlfn.XLOOKUP(S61,cattle_stop_material[lookupValue],cattle_stop_material[lookupKey],"ERROR"),""), "")</f>
        <v/>
      </c>
      <c r="V61" s="3" t="str">
        <f>IF($A61="ADD",IF(NOT(ISBLANK(U61)),_xlfn.XLOOKUP(U61,ud_coating_system[lookupValue],ud_coating_system[lookupKey],"ERROR"),""), "")</f>
        <v/>
      </c>
      <c r="W61" s="2" t="str">
        <f t="shared" si="3"/>
        <v/>
      </c>
      <c r="X61" s="4"/>
      <c r="Y61" s="7"/>
      <c r="Z61" s="4" t="str">
        <f t="shared" ca="1" si="4"/>
        <v/>
      </c>
      <c r="AA61" s="4"/>
      <c r="AB61" s="3" t="str">
        <f t="shared" si="5"/>
        <v/>
      </c>
      <c r="AC61" s="3" t="str">
        <f>IF($A61="","",IF((AND($A61="ADD",OR(AB61="",AB61="In Use"))),"5",(_xlfn.XLOOKUP(AB61,ud_asset_status[lookupValue],ud_asset_status[lookupKey],""))))</f>
        <v/>
      </c>
      <c r="AD61" s="7"/>
      <c r="AF61" s="3" t="str">
        <f>IF($A61="ADD",IF(NOT(ISBLANK(AE61)),_xlfn.XLOOKUP(AE61,ar_replace_reason[lookupValue],ar_replace_reason[lookupKey],"ERROR"),""), "")</f>
        <v/>
      </c>
      <c r="AG61" s="3" t="str">
        <f t="shared" si="6"/>
        <v/>
      </c>
      <c r="AH61" s="3" t="str">
        <f>IF($A61="","",IF((AND($A61="ADD",OR(AG61="",AG61="Queenstown-Lakes District Council"))),"70",(_xlfn.XLOOKUP(AG61,ud_organisation_owner[lookupValue],ud_organisation_owner[lookupKey],""))))</f>
        <v/>
      </c>
      <c r="AI61" s="3" t="str">
        <f t="shared" si="7"/>
        <v/>
      </c>
      <c r="AJ61" s="3" t="str">
        <f>IF($A61="","",IF((AND($A61="ADD",OR(AI61="",AI61="Queenstown-Lakes District Council"))),"70",(_xlfn.XLOOKUP(AI61,ud_organisation_owner[lookupValue],ud_organisation_owner[lookupKey],""))))</f>
        <v/>
      </c>
      <c r="AK61" s="3" t="str">
        <f t="shared" si="8"/>
        <v/>
      </c>
      <c r="AL61" s="3" t="str">
        <f>IF($A61="","",IF((AND($A61="ADD",OR(AK61="",AK61="Local Authority"))),"17",(_xlfn.XLOOKUP(AK61,ud_sub_organisation[lookupValue],ud_sub_organisation[lookupKey],""))))</f>
        <v/>
      </c>
      <c r="AM61" s="3" t="str">
        <f t="shared" si="9"/>
        <v/>
      </c>
      <c r="AN61" s="3" t="str">
        <f>IF($A61="","",IF((AND($A61="ADD",OR(AM61="",AM61="Vested assets"))),"12",(_xlfn.XLOOKUP(AM61,ud_work_origin[lookupValue],ud_work_origin[lookupKey],""))))</f>
        <v/>
      </c>
      <c r="AO61" s="8"/>
      <c r="AP61" s="2" t="str">
        <f t="shared" si="10"/>
        <v/>
      </c>
      <c r="AQ61" s="3" t="str">
        <f t="shared" si="11"/>
        <v/>
      </c>
      <c r="AR61" s="3" t="str">
        <f>IF($A61="","",IF((AND($A61="ADD",OR(AQ61="",AQ61="Excellent"))),"1",(_xlfn.XLOOKUP(AQ61,condition[lookupValue],condition[lookupKey],""))))</f>
        <v/>
      </c>
      <c r="AS61" s="7" t="str">
        <f t="shared" si="12"/>
        <v/>
      </c>
      <c r="AT61" s="9"/>
    </row>
    <row r="62" spans="2:46">
      <c r="B62" s="4"/>
      <c r="D62" s="3" t="str">
        <f>IF($A62="ADD",IF(NOT(ISBLANK(C62)),_xlfn.XLOOKUP(C62,roadnames[lookupValue],roadnames[lookupKey],"ERROR"),""), "")</f>
        <v/>
      </c>
      <c r="E62" s="5"/>
      <c r="F62" s="5"/>
      <c r="G62" s="4"/>
      <c r="H62" s="4"/>
      <c r="J62" s="3" t="str">
        <f>IF($A62="ADD",IF(NOT(ISBLANK(I62)),_xlfn.XLOOKUP(I62,ud_position[lookupValue],ud_position[lookupKey],"ERROR"),""), "")</f>
        <v/>
      </c>
      <c r="K62" s="6"/>
      <c r="L62" s="6" t="str">
        <f t="shared" si="0"/>
        <v/>
      </c>
      <c r="M62" s="4"/>
      <c r="O62" s="3" t="str">
        <f>IF($A62="ADD",IF(NOT(ISBLANK(N62)),_xlfn.XLOOKUP(N62,len_adjust_rsn[lookupValue],len_adjust_rsn[lookupKey],"ERROR"),""), "")</f>
        <v/>
      </c>
      <c r="P62" s="6" t="str">
        <f t="shared" si="1"/>
        <v/>
      </c>
      <c r="Q62" s="6"/>
      <c r="R62" s="6" t="str">
        <f t="shared" si="2"/>
        <v/>
      </c>
      <c r="T62" s="3" t="str">
        <f>IF($A62="ADD",IF(NOT(ISBLANK(S62)),_xlfn.XLOOKUP(S62,cattle_stop_material[lookupValue],cattle_stop_material[lookupKey],"ERROR"),""), "")</f>
        <v/>
      </c>
      <c r="V62" s="3" t="str">
        <f>IF($A62="ADD",IF(NOT(ISBLANK(U62)),_xlfn.XLOOKUP(U62,ud_coating_system[lookupValue],ud_coating_system[lookupKey],"ERROR"),""), "")</f>
        <v/>
      </c>
      <c r="W62" s="2" t="str">
        <f t="shared" si="3"/>
        <v/>
      </c>
      <c r="X62" s="4"/>
      <c r="Y62" s="7"/>
      <c r="Z62" s="4" t="str">
        <f t="shared" ca="1" si="4"/>
        <v/>
      </c>
      <c r="AA62" s="4"/>
      <c r="AB62" s="3" t="str">
        <f t="shared" si="5"/>
        <v/>
      </c>
      <c r="AC62" s="3" t="str">
        <f>IF($A62="","",IF((AND($A62="ADD",OR(AB62="",AB62="In Use"))),"5",(_xlfn.XLOOKUP(AB62,ud_asset_status[lookupValue],ud_asset_status[lookupKey],""))))</f>
        <v/>
      </c>
      <c r="AD62" s="7"/>
      <c r="AF62" s="3" t="str">
        <f>IF($A62="ADD",IF(NOT(ISBLANK(AE62)),_xlfn.XLOOKUP(AE62,ar_replace_reason[lookupValue],ar_replace_reason[lookupKey],"ERROR"),""), "")</f>
        <v/>
      </c>
      <c r="AG62" s="3" t="str">
        <f t="shared" si="6"/>
        <v/>
      </c>
      <c r="AH62" s="3" t="str">
        <f>IF($A62="","",IF((AND($A62="ADD",OR(AG62="",AG62="Queenstown-Lakes District Council"))),"70",(_xlfn.XLOOKUP(AG62,ud_organisation_owner[lookupValue],ud_organisation_owner[lookupKey],""))))</f>
        <v/>
      </c>
      <c r="AI62" s="3" t="str">
        <f t="shared" si="7"/>
        <v/>
      </c>
      <c r="AJ62" s="3" t="str">
        <f>IF($A62="","",IF((AND($A62="ADD",OR(AI62="",AI62="Queenstown-Lakes District Council"))),"70",(_xlfn.XLOOKUP(AI62,ud_organisation_owner[lookupValue],ud_organisation_owner[lookupKey],""))))</f>
        <v/>
      </c>
      <c r="AK62" s="3" t="str">
        <f t="shared" si="8"/>
        <v/>
      </c>
      <c r="AL62" s="3" t="str">
        <f>IF($A62="","",IF((AND($A62="ADD",OR(AK62="",AK62="Local Authority"))),"17",(_xlfn.XLOOKUP(AK62,ud_sub_organisation[lookupValue],ud_sub_organisation[lookupKey],""))))</f>
        <v/>
      </c>
      <c r="AM62" s="3" t="str">
        <f t="shared" si="9"/>
        <v/>
      </c>
      <c r="AN62" s="3" t="str">
        <f>IF($A62="","",IF((AND($A62="ADD",OR(AM62="",AM62="Vested assets"))),"12",(_xlfn.XLOOKUP(AM62,ud_work_origin[lookupValue],ud_work_origin[lookupKey],""))))</f>
        <v/>
      </c>
      <c r="AO62" s="8"/>
      <c r="AP62" s="2" t="str">
        <f t="shared" si="10"/>
        <v/>
      </c>
      <c r="AQ62" s="3" t="str">
        <f t="shared" si="11"/>
        <v/>
      </c>
      <c r="AR62" s="3" t="str">
        <f>IF($A62="","",IF((AND($A62="ADD",OR(AQ62="",AQ62="Excellent"))),"1",(_xlfn.XLOOKUP(AQ62,condition[lookupValue],condition[lookupKey],""))))</f>
        <v/>
      </c>
      <c r="AS62" s="7" t="str">
        <f t="shared" si="12"/>
        <v/>
      </c>
      <c r="AT62" s="9"/>
    </row>
    <row r="63" spans="2:46">
      <c r="B63" s="4"/>
      <c r="D63" s="3" t="str">
        <f>IF($A63="ADD",IF(NOT(ISBLANK(C63)),_xlfn.XLOOKUP(C63,roadnames[lookupValue],roadnames[lookupKey],"ERROR"),""), "")</f>
        <v/>
      </c>
      <c r="E63" s="5"/>
      <c r="F63" s="5"/>
      <c r="G63" s="4"/>
      <c r="H63" s="4"/>
      <c r="J63" s="3" t="str">
        <f>IF($A63="ADD",IF(NOT(ISBLANK(I63)),_xlfn.XLOOKUP(I63,ud_position[lookupValue],ud_position[lookupKey],"ERROR"),""), "")</f>
        <v/>
      </c>
      <c r="K63" s="6"/>
      <c r="L63" s="6" t="str">
        <f t="shared" si="0"/>
        <v/>
      </c>
      <c r="M63" s="4"/>
      <c r="O63" s="3" t="str">
        <f>IF($A63="ADD",IF(NOT(ISBLANK(N63)),_xlfn.XLOOKUP(N63,len_adjust_rsn[lookupValue],len_adjust_rsn[lookupKey],"ERROR"),""), "")</f>
        <v/>
      </c>
      <c r="P63" s="6" t="str">
        <f t="shared" si="1"/>
        <v/>
      </c>
      <c r="Q63" s="6"/>
      <c r="R63" s="6" t="str">
        <f t="shared" si="2"/>
        <v/>
      </c>
      <c r="T63" s="3" t="str">
        <f>IF($A63="ADD",IF(NOT(ISBLANK(S63)),_xlfn.XLOOKUP(S63,cattle_stop_material[lookupValue],cattle_stop_material[lookupKey],"ERROR"),""), "")</f>
        <v/>
      </c>
      <c r="V63" s="3" t="str">
        <f>IF($A63="ADD",IF(NOT(ISBLANK(U63)),_xlfn.XLOOKUP(U63,ud_coating_system[lookupValue],ud_coating_system[lookupKey],"ERROR"),""), "")</f>
        <v/>
      </c>
      <c r="W63" s="2" t="str">
        <f t="shared" si="3"/>
        <v/>
      </c>
      <c r="X63" s="4"/>
      <c r="Y63" s="7"/>
      <c r="Z63" s="4" t="str">
        <f t="shared" ca="1" si="4"/>
        <v/>
      </c>
      <c r="AA63" s="4"/>
      <c r="AB63" s="3" t="str">
        <f t="shared" si="5"/>
        <v/>
      </c>
      <c r="AC63" s="3" t="str">
        <f>IF($A63="","",IF((AND($A63="ADD",OR(AB63="",AB63="In Use"))),"5",(_xlfn.XLOOKUP(AB63,ud_asset_status[lookupValue],ud_asset_status[lookupKey],""))))</f>
        <v/>
      </c>
      <c r="AD63" s="7"/>
      <c r="AF63" s="3" t="str">
        <f>IF($A63="ADD",IF(NOT(ISBLANK(AE63)),_xlfn.XLOOKUP(AE63,ar_replace_reason[lookupValue],ar_replace_reason[lookupKey],"ERROR"),""), "")</f>
        <v/>
      </c>
      <c r="AG63" s="3" t="str">
        <f t="shared" si="6"/>
        <v/>
      </c>
      <c r="AH63" s="3" t="str">
        <f>IF($A63="","",IF((AND($A63="ADD",OR(AG63="",AG63="Queenstown-Lakes District Council"))),"70",(_xlfn.XLOOKUP(AG63,ud_organisation_owner[lookupValue],ud_organisation_owner[lookupKey],""))))</f>
        <v/>
      </c>
      <c r="AI63" s="3" t="str">
        <f t="shared" si="7"/>
        <v/>
      </c>
      <c r="AJ63" s="3" t="str">
        <f>IF($A63="","",IF((AND($A63="ADD",OR(AI63="",AI63="Queenstown-Lakes District Council"))),"70",(_xlfn.XLOOKUP(AI63,ud_organisation_owner[lookupValue],ud_organisation_owner[lookupKey],""))))</f>
        <v/>
      </c>
      <c r="AK63" s="3" t="str">
        <f t="shared" si="8"/>
        <v/>
      </c>
      <c r="AL63" s="3" t="str">
        <f>IF($A63="","",IF((AND($A63="ADD",OR(AK63="",AK63="Local Authority"))),"17",(_xlfn.XLOOKUP(AK63,ud_sub_organisation[lookupValue],ud_sub_organisation[lookupKey],""))))</f>
        <v/>
      </c>
      <c r="AM63" s="3" t="str">
        <f t="shared" si="9"/>
        <v/>
      </c>
      <c r="AN63" s="3" t="str">
        <f>IF($A63="","",IF((AND($A63="ADD",OR(AM63="",AM63="Vested assets"))),"12",(_xlfn.XLOOKUP(AM63,ud_work_origin[lookupValue],ud_work_origin[lookupKey],""))))</f>
        <v/>
      </c>
      <c r="AO63" s="8"/>
      <c r="AP63" s="2" t="str">
        <f t="shared" si="10"/>
        <v/>
      </c>
      <c r="AQ63" s="3" t="str">
        <f t="shared" si="11"/>
        <v/>
      </c>
      <c r="AR63" s="3" t="str">
        <f>IF($A63="","",IF((AND($A63="ADD",OR(AQ63="",AQ63="Excellent"))),"1",(_xlfn.XLOOKUP(AQ63,condition[lookupValue],condition[lookupKey],""))))</f>
        <v/>
      </c>
      <c r="AS63" s="7" t="str">
        <f t="shared" si="12"/>
        <v/>
      </c>
      <c r="AT63" s="9"/>
    </row>
    <row r="64" spans="2:46">
      <c r="B64" s="4"/>
      <c r="D64" s="3" t="str">
        <f>IF($A64="ADD",IF(NOT(ISBLANK(C64)),_xlfn.XLOOKUP(C64,roadnames[lookupValue],roadnames[lookupKey],"ERROR"),""), "")</f>
        <v/>
      </c>
      <c r="E64" s="5"/>
      <c r="F64" s="5"/>
      <c r="G64" s="4"/>
      <c r="H64" s="4"/>
      <c r="J64" s="3" t="str">
        <f>IF($A64="ADD",IF(NOT(ISBLANK(I64)),_xlfn.XLOOKUP(I64,ud_position[lookupValue],ud_position[lookupKey],"ERROR"),""), "")</f>
        <v/>
      </c>
      <c r="K64" s="6"/>
      <c r="L64" s="6" t="str">
        <f t="shared" si="0"/>
        <v/>
      </c>
      <c r="M64" s="4"/>
      <c r="O64" s="3" t="str">
        <f>IF($A64="ADD",IF(NOT(ISBLANK(N64)),_xlfn.XLOOKUP(N64,len_adjust_rsn[lookupValue],len_adjust_rsn[lookupKey],"ERROR"),""), "")</f>
        <v/>
      </c>
      <c r="P64" s="6" t="str">
        <f t="shared" si="1"/>
        <v/>
      </c>
      <c r="Q64" s="6"/>
      <c r="R64" s="6" t="str">
        <f t="shared" si="2"/>
        <v/>
      </c>
      <c r="T64" s="3" t="str">
        <f>IF($A64="ADD",IF(NOT(ISBLANK(S64)),_xlfn.XLOOKUP(S64,cattle_stop_material[lookupValue],cattle_stop_material[lookupKey],"ERROR"),""), "")</f>
        <v/>
      </c>
      <c r="V64" s="3" t="str">
        <f>IF($A64="ADD",IF(NOT(ISBLANK(U64)),_xlfn.XLOOKUP(U64,ud_coating_system[lookupValue],ud_coating_system[lookupKey],"ERROR"),""), "")</f>
        <v/>
      </c>
      <c r="W64" s="2" t="str">
        <f t="shared" si="3"/>
        <v/>
      </c>
      <c r="X64" s="4"/>
      <c r="Y64" s="7"/>
      <c r="Z64" s="4" t="str">
        <f t="shared" ca="1" si="4"/>
        <v/>
      </c>
      <c r="AA64" s="4"/>
      <c r="AB64" s="3" t="str">
        <f t="shared" si="5"/>
        <v/>
      </c>
      <c r="AC64" s="3" t="str">
        <f>IF($A64="","",IF((AND($A64="ADD",OR(AB64="",AB64="In Use"))),"5",(_xlfn.XLOOKUP(AB64,ud_asset_status[lookupValue],ud_asset_status[lookupKey],""))))</f>
        <v/>
      </c>
      <c r="AD64" s="7"/>
      <c r="AF64" s="3" t="str">
        <f>IF($A64="ADD",IF(NOT(ISBLANK(AE64)),_xlfn.XLOOKUP(AE64,ar_replace_reason[lookupValue],ar_replace_reason[lookupKey],"ERROR"),""), "")</f>
        <v/>
      </c>
      <c r="AG64" s="3" t="str">
        <f t="shared" si="6"/>
        <v/>
      </c>
      <c r="AH64" s="3" t="str">
        <f>IF($A64="","",IF((AND($A64="ADD",OR(AG64="",AG64="Queenstown-Lakes District Council"))),"70",(_xlfn.XLOOKUP(AG64,ud_organisation_owner[lookupValue],ud_organisation_owner[lookupKey],""))))</f>
        <v/>
      </c>
      <c r="AI64" s="3" t="str">
        <f t="shared" si="7"/>
        <v/>
      </c>
      <c r="AJ64" s="3" t="str">
        <f>IF($A64="","",IF((AND($A64="ADD",OR(AI64="",AI64="Queenstown-Lakes District Council"))),"70",(_xlfn.XLOOKUP(AI64,ud_organisation_owner[lookupValue],ud_organisation_owner[lookupKey],""))))</f>
        <v/>
      </c>
      <c r="AK64" s="3" t="str">
        <f t="shared" si="8"/>
        <v/>
      </c>
      <c r="AL64" s="3" t="str">
        <f>IF($A64="","",IF((AND($A64="ADD",OR(AK64="",AK64="Local Authority"))),"17",(_xlfn.XLOOKUP(AK64,ud_sub_organisation[lookupValue],ud_sub_organisation[lookupKey],""))))</f>
        <v/>
      </c>
      <c r="AM64" s="3" t="str">
        <f t="shared" si="9"/>
        <v/>
      </c>
      <c r="AN64" s="3" t="str">
        <f>IF($A64="","",IF((AND($A64="ADD",OR(AM64="",AM64="Vested assets"))),"12",(_xlfn.XLOOKUP(AM64,ud_work_origin[lookupValue],ud_work_origin[lookupKey],""))))</f>
        <v/>
      </c>
      <c r="AO64" s="8"/>
      <c r="AP64" s="2" t="str">
        <f t="shared" si="10"/>
        <v/>
      </c>
      <c r="AQ64" s="3" t="str">
        <f t="shared" si="11"/>
        <v/>
      </c>
      <c r="AR64" s="3" t="str">
        <f>IF($A64="","",IF((AND($A64="ADD",OR(AQ64="",AQ64="Excellent"))),"1",(_xlfn.XLOOKUP(AQ64,condition[lookupValue],condition[lookupKey],""))))</f>
        <v/>
      </c>
      <c r="AS64" s="7" t="str">
        <f t="shared" si="12"/>
        <v/>
      </c>
      <c r="AT64" s="9"/>
    </row>
    <row r="65" spans="2:46">
      <c r="B65" s="4"/>
      <c r="D65" s="3" t="str">
        <f>IF($A65="ADD",IF(NOT(ISBLANK(C65)),_xlfn.XLOOKUP(C65,roadnames[lookupValue],roadnames[lookupKey],"ERROR"),""), "")</f>
        <v/>
      </c>
      <c r="E65" s="5"/>
      <c r="F65" s="5"/>
      <c r="G65" s="4"/>
      <c r="H65" s="4"/>
      <c r="J65" s="3" t="str">
        <f>IF($A65="ADD",IF(NOT(ISBLANK(I65)),_xlfn.XLOOKUP(I65,ud_position[lookupValue],ud_position[lookupKey],"ERROR"),""), "")</f>
        <v/>
      </c>
      <c r="K65" s="6"/>
      <c r="L65" s="6" t="str">
        <f t="shared" si="0"/>
        <v/>
      </c>
      <c r="M65" s="4"/>
      <c r="O65" s="3" t="str">
        <f>IF($A65="ADD",IF(NOT(ISBLANK(N65)),_xlfn.XLOOKUP(N65,len_adjust_rsn[lookupValue],len_adjust_rsn[lookupKey],"ERROR"),""), "")</f>
        <v/>
      </c>
      <c r="P65" s="6" t="str">
        <f t="shared" si="1"/>
        <v/>
      </c>
      <c r="Q65" s="6"/>
      <c r="R65" s="6" t="str">
        <f t="shared" si="2"/>
        <v/>
      </c>
      <c r="T65" s="3" t="str">
        <f>IF($A65="ADD",IF(NOT(ISBLANK(S65)),_xlfn.XLOOKUP(S65,cattle_stop_material[lookupValue],cattle_stop_material[lookupKey],"ERROR"),""), "")</f>
        <v/>
      </c>
      <c r="V65" s="3" t="str">
        <f>IF($A65="ADD",IF(NOT(ISBLANK(U65)),_xlfn.XLOOKUP(U65,ud_coating_system[lookupValue],ud_coating_system[lookupKey],"ERROR"),""), "")</f>
        <v/>
      </c>
      <c r="W65" s="2" t="str">
        <f t="shared" si="3"/>
        <v/>
      </c>
      <c r="X65" s="4"/>
      <c r="Y65" s="7"/>
      <c r="Z65" s="4" t="str">
        <f t="shared" ca="1" si="4"/>
        <v/>
      </c>
      <c r="AA65" s="4"/>
      <c r="AB65" s="3" t="str">
        <f t="shared" si="5"/>
        <v/>
      </c>
      <c r="AC65" s="3" t="str">
        <f>IF($A65="","",IF((AND($A65="ADD",OR(AB65="",AB65="In Use"))),"5",(_xlfn.XLOOKUP(AB65,ud_asset_status[lookupValue],ud_asset_status[lookupKey],""))))</f>
        <v/>
      </c>
      <c r="AD65" s="7"/>
      <c r="AF65" s="3" t="str">
        <f>IF($A65="ADD",IF(NOT(ISBLANK(AE65)),_xlfn.XLOOKUP(AE65,ar_replace_reason[lookupValue],ar_replace_reason[lookupKey],"ERROR"),""), "")</f>
        <v/>
      </c>
      <c r="AG65" s="3" t="str">
        <f t="shared" si="6"/>
        <v/>
      </c>
      <c r="AH65" s="3" t="str">
        <f>IF($A65="","",IF((AND($A65="ADD",OR(AG65="",AG65="Queenstown-Lakes District Council"))),"70",(_xlfn.XLOOKUP(AG65,ud_organisation_owner[lookupValue],ud_organisation_owner[lookupKey],""))))</f>
        <v/>
      </c>
      <c r="AI65" s="3" t="str">
        <f t="shared" si="7"/>
        <v/>
      </c>
      <c r="AJ65" s="3" t="str">
        <f>IF($A65="","",IF((AND($A65="ADD",OR(AI65="",AI65="Queenstown-Lakes District Council"))),"70",(_xlfn.XLOOKUP(AI65,ud_organisation_owner[lookupValue],ud_organisation_owner[lookupKey],""))))</f>
        <v/>
      </c>
      <c r="AK65" s="3" t="str">
        <f t="shared" si="8"/>
        <v/>
      </c>
      <c r="AL65" s="3" t="str">
        <f>IF($A65="","",IF((AND($A65="ADD",OR(AK65="",AK65="Local Authority"))),"17",(_xlfn.XLOOKUP(AK65,ud_sub_organisation[lookupValue],ud_sub_organisation[lookupKey],""))))</f>
        <v/>
      </c>
      <c r="AM65" s="3" t="str">
        <f t="shared" si="9"/>
        <v/>
      </c>
      <c r="AN65" s="3" t="str">
        <f>IF($A65="","",IF((AND($A65="ADD",OR(AM65="",AM65="Vested assets"))),"12",(_xlfn.XLOOKUP(AM65,ud_work_origin[lookupValue],ud_work_origin[lookupKey],""))))</f>
        <v/>
      </c>
      <c r="AO65" s="8"/>
      <c r="AP65" s="2" t="str">
        <f t="shared" si="10"/>
        <v/>
      </c>
      <c r="AQ65" s="3" t="str">
        <f t="shared" si="11"/>
        <v/>
      </c>
      <c r="AR65" s="3" t="str">
        <f>IF($A65="","",IF((AND($A65="ADD",OR(AQ65="",AQ65="Excellent"))),"1",(_xlfn.XLOOKUP(AQ65,condition[lookupValue],condition[lookupKey],""))))</f>
        <v/>
      </c>
      <c r="AS65" s="7" t="str">
        <f t="shared" si="12"/>
        <v/>
      </c>
      <c r="AT65" s="9"/>
    </row>
    <row r="66" spans="2:46">
      <c r="B66" s="4"/>
      <c r="D66" s="3" t="str">
        <f>IF($A66="ADD",IF(NOT(ISBLANK(C66)),_xlfn.XLOOKUP(C66,roadnames[lookupValue],roadnames[lookupKey],"ERROR"),""), "")</f>
        <v/>
      </c>
      <c r="E66" s="5"/>
      <c r="F66" s="5"/>
      <c r="G66" s="4"/>
      <c r="H66" s="4"/>
      <c r="J66" s="3" t="str">
        <f>IF($A66="ADD",IF(NOT(ISBLANK(I66)),_xlfn.XLOOKUP(I66,ud_position[lookupValue],ud_position[lookupKey],"ERROR"),""), "")</f>
        <v/>
      </c>
      <c r="K66" s="6"/>
      <c r="L66" s="6" t="str">
        <f t="shared" si="0"/>
        <v/>
      </c>
      <c r="M66" s="4"/>
      <c r="O66" s="3" t="str">
        <f>IF($A66="ADD",IF(NOT(ISBLANK(N66)),_xlfn.XLOOKUP(N66,len_adjust_rsn[lookupValue],len_adjust_rsn[lookupKey],"ERROR"),""), "")</f>
        <v/>
      </c>
      <c r="P66" s="6" t="str">
        <f t="shared" si="1"/>
        <v/>
      </c>
      <c r="Q66" s="6"/>
      <c r="R66" s="6" t="str">
        <f t="shared" si="2"/>
        <v/>
      </c>
      <c r="T66" s="3" t="str">
        <f>IF($A66="ADD",IF(NOT(ISBLANK(S66)),_xlfn.XLOOKUP(S66,cattle_stop_material[lookupValue],cattle_stop_material[lookupKey],"ERROR"),""), "")</f>
        <v/>
      </c>
      <c r="V66" s="3" t="str">
        <f>IF($A66="ADD",IF(NOT(ISBLANK(U66)),_xlfn.XLOOKUP(U66,ud_coating_system[lookupValue],ud_coating_system[lookupKey],"ERROR"),""), "")</f>
        <v/>
      </c>
      <c r="W66" s="2" t="str">
        <f t="shared" si="3"/>
        <v/>
      </c>
      <c r="X66" s="4"/>
      <c r="Y66" s="7"/>
      <c r="Z66" s="4" t="str">
        <f t="shared" ca="1" si="4"/>
        <v/>
      </c>
      <c r="AA66" s="4"/>
      <c r="AB66" s="3" t="str">
        <f t="shared" si="5"/>
        <v/>
      </c>
      <c r="AC66" s="3" t="str">
        <f>IF($A66="","",IF((AND($A66="ADD",OR(AB66="",AB66="In Use"))),"5",(_xlfn.XLOOKUP(AB66,ud_asset_status[lookupValue],ud_asset_status[lookupKey],""))))</f>
        <v/>
      </c>
      <c r="AD66" s="7"/>
      <c r="AF66" s="3" t="str">
        <f>IF($A66="ADD",IF(NOT(ISBLANK(AE66)),_xlfn.XLOOKUP(AE66,ar_replace_reason[lookupValue],ar_replace_reason[lookupKey],"ERROR"),""), "")</f>
        <v/>
      </c>
      <c r="AG66" s="3" t="str">
        <f t="shared" si="6"/>
        <v/>
      </c>
      <c r="AH66" s="3" t="str">
        <f>IF($A66="","",IF((AND($A66="ADD",OR(AG66="",AG66="Queenstown-Lakes District Council"))),"70",(_xlfn.XLOOKUP(AG66,ud_organisation_owner[lookupValue],ud_organisation_owner[lookupKey],""))))</f>
        <v/>
      </c>
      <c r="AI66" s="3" t="str">
        <f t="shared" si="7"/>
        <v/>
      </c>
      <c r="AJ66" s="3" t="str">
        <f>IF($A66="","",IF((AND($A66="ADD",OR(AI66="",AI66="Queenstown-Lakes District Council"))),"70",(_xlfn.XLOOKUP(AI66,ud_organisation_owner[lookupValue],ud_organisation_owner[lookupKey],""))))</f>
        <v/>
      </c>
      <c r="AK66" s="3" t="str">
        <f t="shared" si="8"/>
        <v/>
      </c>
      <c r="AL66" s="3" t="str">
        <f>IF($A66="","",IF((AND($A66="ADD",OR(AK66="",AK66="Local Authority"))),"17",(_xlfn.XLOOKUP(AK66,ud_sub_organisation[lookupValue],ud_sub_organisation[lookupKey],""))))</f>
        <v/>
      </c>
      <c r="AM66" s="3" t="str">
        <f t="shared" si="9"/>
        <v/>
      </c>
      <c r="AN66" s="3" t="str">
        <f>IF($A66="","",IF((AND($A66="ADD",OR(AM66="",AM66="Vested assets"))),"12",(_xlfn.XLOOKUP(AM66,ud_work_origin[lookupValue],ud_work_origin[lookupKey],""))))</f>
        <v/>
      </c>
      <c r="AO66" s="8"/>
      <c r="AP66" s="2" t="str">
        <f t="shared" si="10"/>
        <v/>
      </c>
      <c r="AQ66" s="3" t="str">
        <f t="shared" si="11"/>
        <v/>
      </c>
      <c r="AR66" s="3" t="str">
        <f>IF($A66="","",IF((AND($A66="ADD",OR(AQ66="",AQ66="Excellent"))),"1",(_xlfn.XLOOKUP(AQ66,condition[lookupValue],condition[lookupKey],""))))</f>
        <v/>
      </c>
      <c r="AS66" s="7" t="str">
        <f t="shared" si="12"/>
        <v/>
      </c>
      <c r="AT66" s="9"/>
    </row>
    <row r="67" spans="2:46">
      <c r="B67" s="4"/>
      <c r="D67" s="3" t="str">
        <f>IF($A67="ADD",IF(NOT(ISBLANK(C67)),_xlfn.XLOOKUP(C67,roadnames[lookupValue],roadnames[lookupKey],"ERROR"),""), "")</f>
        <v/>
      </c>
      <c r="E67" s="5"/>
      <c r="F67" s="5"/>
      <c r="G67" s="4"/>
      <c r="H67" s="4"/>
      <c r="J67" s="3" t="str">
        <f>IF($A67="ADD",IF(NOT(ISBLANK(I67)),_xlfn.XLOOKUP(I67,ud_position[lookupValue],ud_position[lookupKey],"ERROR"),""), "")</f>
        <v/>
      </c>
      <c r="K67" s="6"/>
      <c r="L67" s="6" t="str">
        <f t="shared" si="0"/>
        <v/>
      </c>
      <c r="M67" s="4"/>
      <c r="O67" s="3" t="str">
        <f>IF($A67="ADD",IF(NOT(ISBLANK(N67)),_xlfn.XLOOKUP(N67,len_adjust_rsn[lookupValue],len_adjust_rsn[lookupKey],"ERROR"),""), "")</f>
        <v/>
      </c>
      <c r="P67" s="6" t="str">
        <f t="shared" si="1"/>
        <v/>
      </c>
      <c r="Q67" s="6"/>
      <c r="R67" s="6" t="str">
        <f t="shared" si="2"/>
        <v/>
      </c>
      <c r="T67" s="3" t="str">
        <f>IF($A67="ADD",IF(NOT(ISBLANK(S67)),_xlfn.XLOOKUP(S67,cattle_stop_material[lookupValue],cattle_stop_material[lookupKey],"ERROR"),""), "")</f>
        <v/>
      </c>
      <c r="V67" s="3" t="str">
        <f>IF($A67="ADD",IF(NOT(ISBLANK(U67)),_xlfn.XLOOKUP(U67,ud_coating_system[lookupValue],ud_coating_system[lookupKey],"ERROR"),""), "")</f>
        <v/>
      </c>
      <c r="W67" s="2" t="str">
        <f t="shared" si="3"/>
        <v/>
      </c>
      <c r="X67" s="4"/>
      <c r="Y67" s="7"/>
      <c r="Z67" s="4" t="str">
        <f t="shared" ca="1" si="4"/>
        <v/>
      </c>
      <c r="AA67" s="4"/>
      <c r="AB67" s="3" t="str">
        <f t="shared" si="5"/>
        <v/>
      </c>
      <c r="AC67" s="3" t="str">
        <f>IF($A67="","",IF((AND($A67="ADD",OR(AB67="",AB67="In Use"))),"5",(_xlfn.XLOOKUP(AB67,ud_asset_status[lookupValue],ud_asset_status[lookupKey],""))))</f>
        <v/>
      </c>
      <c r="AD67" s="7"/>
      <c r="AF67" s="3" t="str">
        <f>IF($A67="ADD",IF(NOT(ISBLANK(AE67)),_xlfn.XLOOKUP(AE67,ar_replace_reason[lookupValue],ar_replace_reason[lookupKey],"ERROR"),""), "")</f>
        <v/>
      </c>
      <c r="AG67" s="3" t="str">
        <f t="shared" si="6"/>
        <v/>
      </c>
      <c r="AH67" s="3" t="str">
        <f>IF($A67="","",IF((AND($A67="ADD",OR(AG67="",AG67="Queenstown-Lakes District Council"))),"70",(_xlfn.XLOOKUP(AG67,ud_organisation_owner[lookupValue],ud_organisation_owner[lookupKey],""))))</f>
        <v/>
      </c>
      <c r="AI67" s="3" t="str">
        <f t="shared" si="7"/>
        <v/>
      </c>
      <c r="AJ67" s="3" t="str">
        <f>IF($A67="","",IF((AND($A67="ADD",OR(AI67="",AI67="Queenstown-Lakes District Council"))),"70",(_xlfn.XLOOKUP(AI67,ud_organisation_owner[lookupValue],ud_organisation_owner[lookupKey],""))))</f>
        <v/>
      </c>
      <c r="AK67" s="3" t="str">
        <f t="shared" si="8"/>
        <v/>
      </c>
      <c r="AL67" s="3" t="str">
        <f>IF($A67="","",IF((AND($A67="ADD",OR(AK67="",AK67="Local Authority"))),"17",(_xlfn.XLOOKUP(AK67,ud_sub_organisation[lookupValue],ud_sub_organisation[lookupKey],""))))</f>
        <v/>
      </c>
      <c r="AM67" s="3" t="str">
        <f t="shared" si="9"/>
        <v/>
      </c>
      <c r="AN67" s="3" t="str">
        <f>IF($A67="","",IF((AND($A67="ADD",OR(AM67="",AM67="Vested assets"))),"12",(_xlfn.XLOOKUP(AM67,ud_work_origin[lookupValue],ud_work_origin[lookupKey],""))))</f>
        <v/>
      </c>
      <c r="AO67" s="8"/>
      <c r="AP67" s="2" t="str">
        <f t="shared" si="10"/>
        <v/>
      </c>
      <c r="AQ67" s="3" t="str">
        <f t="shared" si="11"/>
        <v/>
      </c>
      <c r="AR67" s="3" t="str">
        <f>IF($A67="","",IF((AND($A67="ADD",OR(AQ67="",AQ67="Excellent"))),"1",(_xlfn.XLOOKUP(AQ67,condition[lookupValue],condition[lookupKey],""))))</f>
        <v/>
      </c>
      <c r="AS67" s="7" t="str">
        <f t="shared" si="12"/>
        <v/>
      </c>
      <c r="AT67" s="9"/>
    </row>
    <row r="68" spans="2:46">
      <c r="B68" s="4"/>
      <c r="D68" s="3" t="str">
        <f>IF($A68="ADD",IF(NOT(ISBLANK(C68)),_xlfn.XLOOKUP(C68,roadnames[lookupValue],roadnames[lookupKey],"ERROR"),""), "")</f>
        <v/>
      </c>
      <c r="E68" s="5"/>
      <c r="F68" s="5"/>
      <c r="G68" s="4"/>
      <c r="H68" s="4"/>
      <c r="J68" s="3" t="str">
        <f>IF($A68="ADD",IF(NOT(ISBLANK(I68)),_xlfn.XLOOKUP(I68,ud_position[lookupValue],ud_position[lookupKey],"ERROR"),""), "")</f>
        <v/>
      </c>
      <c r="K68" s="6"/>
      <c r="L68" s="6" t="str">
        <f t="shared" si="0"/>
        <v/>
      </c>
      <c r="M68" s="4"/>
      <c r="O68" s="3" t="str">
        <f>IF($A68="ADD",IF(NOT(ISBLANK(N68)),_xlfn.XLOOKUP(N68,len_adjust_rsn[lookupValue],len_adjust_rsn[lookupKey],"ERROR"),""), "")</f>
        <v/>
      </c>
      <c r="P68" s="6" t="str">
        <f t="shared" si="1"/>
        <v/>
      </c>
      <c r="Q68" s="6"/>
      <c r="R68" s="6" t="str">
        <f t="shared" si="2"/>
        <v/>
      </c>
      <c r="T68" s="3" t="str">
        <f>IF($A68="ADD",IF(NOT(ISBLANK(S68)),_xlfn.XLOOKUP(S68,cattle_stop_material[lookupValue],cattle_stop_material[lookupKey],"ERROR"),""), "")</f>
        <v/>
      </c>
      <c r="V68" s="3" t="str">
        <f>IF($A68="ADD",IF(NOT(ISBLANK(U68)),_xlfn.XLOOKUP(U68,ud_coating_system[lookupValue],ud_coating_system[lookupKey],"ERROR"),""), "")</f>
        <v/>
      </c>
      <c r="W68" s="2" t="str">
        <f t="shared" si="3"/>
        <v/>
      </c>
      <c r="X68" s="4"/>
      <c r="Y68" s="7"/>
      <c r="Z68" s="4" t="str">
        <f t="shared" ca="1" si="4"/>
        <v/>
      </c>
      <c r="AA68" s="4"/>
      <c r="AB68" s="3" t="str">
        <f t="shared" si="5"/>
        <v/>
      </c>
      <c r="AC68" s="3" t="str">
        <f>IF($A68="","",IF((AND($A68="ADD",OR(AB68="",AB68="In Use"))),"5",(_xlfn.XLOOKUP(AB68,ud_asset_status[lookupValue],ud_asset_status[lookupKey],""))))</f>
        <v/>
      </c>
      <c r="AD68" s="7"/>
      <c r="AF68" s="3" t="str">
        <f>IF($A68="ADD",IF(NOT(ISBLANK(AE68)),_xlfn.XLOOKUP(AE68,ar_replace_reason[lookupValue],ar_replace_reason[lookupKey],"ERROR"),""), "")</f>
        <v/>
      </c>
      <c r="AG68" s="3" t="str">
        <f t="shared" si="6"/>
        <v/>
      </c>
      <c r="AH68" s="3" t="str">
        <f>IF($A68="","",IF((AND($A68="ADD",OR(AG68="",AG68="Queenstown-Lakes District Council"))),"70",(_xlfn.XLOOKUP(AG68,ud_organisation_owner[lookupValue],ud_organisation_owner[lookupKey],""))))</f>
        <v/>
      </c>
      <c r="AI68" s="3" t="str">
        <f t="shared" si="7"/>
        <v/>
      </c>
      <c r="AJ68" s="3" t="str">
        <f>IF($A68="","",IF((AND($A68="ADD",OR(AI68="",AI68="Queenstown-Lakes District Council"))),"70",(_xlfn.XLOOKUP(AI68,ud_organisation_owner[lookupValue],ud_organisation_owner[lookupKey],""))))</f>
        <v/>
      </c>
      <c r="AK68" s="3" t="str">
        <f t="shared" si="8"/>
        <v/>
      </c>
      <c r="AL68" s="3" t="str">
        <f>IF($A68="","",IF((AND($A68="ADD",OR(AK68="",AK68="Local Authority"))),"17",(_xlfn.XLOOKUP(AK68,ud_sub_organisation[lookupValue],ud_sub_organisation[lookupKey],""))))</f>
        <v/>
      </c>
      <c r="AM68" s="3" t="str">
        <f t="shared" si="9"/>
        <v/>
      </c>
      <c r="AN68" s="3" t="str">
        <f>IF($A68="","",IF((AND($A68="ADD",OR(AM68="",AM68="Vested assets"))),"12",(_xlfn.XLOOKUP(AM68,ud_work_origin[lookupValue],ud_work_origin[lookupKey],""))))</f>
        <v/>
      </c>
      <c r="AO68" s="8"/>
      <c r="AP68" s="2" t="str">
        <f t="shared" si="10"/>
        <v/>
      </c>
      <c r="AQ68" s="3" t="str">
        <f t="shared" si="11"/>
        <v/>
      </c>
      <c r="AR68" s="3" t="str">
        <f>IF($A68="","",IF((AND($A68="ADD",OR(AQ68="",AQ68="Excellent"))),"1",(_xlfn.XLOOKUP(AQ68,condition[lookupValue],condition[lookupKey],""))))</f>
        <v/>
      </c>
      <c r="AS68" s="7" t="str">
        <f t="shared" si="12"/>
        <v/>
      </c>
      <c r="AT68" s="9"/>
    </row>
    <row r="69" spans="2:46">
      <c r="B69" s="4"/>
      <c r="D69" s="3" t="str">
        <f>IF($A69="ADD",IF(NOT(ISBLANK(C69)),_xlfn.XLOOKUP(C69,roadnames[lookupValue],roadnames[lookupKey],"ERROR"),""), "")</f>
        <v/>
      </c>
      <c r="E69" s="5"/>
      <c r="F69" s="5"/>
      <c r="G69" s="4"/>
      <c r="H69" s="4"/>
      <c r="J69" s="3" t="str">
        <f>IF($A69="ADD",IF(NOT(ISBLANK(I69)),_xlfn.XLOOKUP(I69,ud_position[lookupValue],ud_position[lookupKey],"ERROR"),""), "")</f>
        <v/>
      </c>
      <c r="K69" s="6"/>
      <c r="L69" s="6" t="str">
        <f t="shared" si="0"/>
        <v/>
      </c>
      <c r="M69" s="4"/>
      <c r="O69" s="3" t="str">
        <f>IF($A69="ADD",IF(NOT(ISBLANK(N69)),_xlfn.XLOOKUP(N69,len_adjust_rsn[lookupValue],len_adjust_rsn[lookupKey],"ERROR"),""), "")</f>
        <v/>
      </c>
      <c r="P69" s="6" t="str">
        <f t="shared" si="1"/>
        <v/>
      </c>
      <c r="Q69" s="6"/>
      <c r="R69" s="6" t="str">
        <f t="shared" si="2"/>
        <v/>
      </c>
      <c r="T69" s="3" t="str">
        <f>IF($A69="ADD",IF(NOT(ISBLANK(S69)),_xlfn.XLOOKUP(S69,cattle_stop_material[lookupValue],cattle_stop_material[lookupKey],"ERROR"),""), "")</f>
        <v/>
      </c>
      <c r="V69" s="3" t="str">
        <f>IF($A69="ADD",IF(NOT(ISBLANK(U69)),_xlfn.XLOOKUP(U69,ud_coating_system[lookupValue],ud_coating_system[lookupKey],"ERROR"),""), "")</f>
        <v/>
      </c>
      <c r="W69" s="2" t="str">
        <f t="shared" si="3"/>
        <v/>
      </c>
      <c r="X69" s="4"/>
      <c r="Y69" s="7"/>
      <c r="Z69" s="4" t="str">
        <f t="shared" ca="1" si="4"/>
        <v/>
      </c>
      <c r="AA69" s="4"/>
      <c r="AB69" s="3" t="str">
        <f t="shared" si="5"/>
        <v/>
      </c>
      <c r="AC69" s="3" t="str">
        <f>IF($A69="","",IF((AND($A69="ADD",OR(AB69="",AB69="In Use"))),"5",(_xlfn.XLOOKUP(AB69,ud_asset_status[lookupValue],ud_asset_status[lookupKey],""))))</f>
        <v/>
      </c>
      <c r="AD69" s="7"/>
      <c r="AF69" s="3" t="str">
        <f>IF($A69="ADD",IF(NOT(ISBLANK(AE69)),_xlfn.XLOOKUP(AE69,ar_replace_reason[lookupValue],ar_replace_reason[lookupKey],"ERROR"),""), "")</f>
        <v/>
      </c>
      <c r="AG69" s="3" t="str">
        <f t="shared" si="6"/>
        <v/>
      </c>
      <c r="AH69" s="3" t="str">
        <f>IF($A69="","",IF((AND($A69="ADD",OR(AG69="",AG69="Queenstown-Lakes District Council"))),"70",(_xlfn.XLOOKUP(AG69,ud_organisation_owner[lookupValue],ud_organisation_owner[lookupKey],""))))</f>
        <v/>
      </c>
      <c r="AI69" s="3" t="str">
        <f t="shared" si="7"/>
        <v/>
      </c>
      <c r="AJ69" s="3" t="str">
        <f>IF($A69="","",IF((AND($A69="ADD",OR(AI69="",AI69="Queenstown-Lakes District Council"))),"70",(_xlfn.XLOOKUP(AI69,ud_organisation_owner[lookupValue],ud_organisation_owner[lookupKey],""))))</f>
        <v/>
      </c>
      <c r="AK69" s="3" t="str">
        <f t="shared" si="8"/>
        <v/>
      </c>
      <c r="AL69" s="3" t="str">
        <f>IF($A69="","",IF((AND($A69="ADD",OR(AK69="",AK69="Local Authority"))),"17",(_xlfn.XLOOKUP(AK69,ud_sub_organisation[lookupValue],ud_sub_organisation[lookupKey],""))))</f>
        <v/>
      </c>
      <c r="AM69" s="3" t="str">
        <f t="shared" si="9"/>
        <v/>
      </c>
      <c r="AN69" s="3" t="str">
        <f>IF($A69="","",IF((AND($A69="ADD",OR(AM69="",AM69="Vested assets"))),"12",(_xlfn.XLOOKUP(AM69,ud_work_origin[lookupValue],ud_work_origin[lookupKey],""))))</f>
        <v/>
      </c>
      <c r="AO69" s="8"/>
      <c r="AP69" s="2" t="str">
        <f t="shared" si="10"/>
        <v/>
      </c>
      <c r="AQ69" s="3" t="str">
        <f t="shared" si="11"/>
        <v/>
      </c>
      <c r="AR69" s="3" t="str">
        <f>IF($A69="","",IF((AND($A69="ADD",OR(AQ69="",AQ69="Excellent"))),"1",(_xlfn.XLOOKUP(AQ69,condition[lookupValue],condition[lookupKey],""))))</f>
        <v/>
      </c>
      <c r="AS69" s="7" t="str">
        <f t="shared" si="12"/>
        <v/>
      </c>
      <c r="AT69" s="9"/>
    </row>
    <row r="70" spans="2:46">
      <c r="B70" s="4"/>
      <c r="D70" s="3" t="str">
        <f>IF($A70="ADD",IF(NOT(ISBLANK(C70)),_xlfn.XLOOKUP(C70,roadnames[lookupValue],roadnames[lookupKey],"ERROR"),""), "")</f>
        <v/>
      </c>
      <c r="E70" s="5"/>
      <c r="F70" s="5"/>
      <c r="G70" s="4"/>
      <c r="H70" s="4"/>
      <c r="J70" s="3" t="str">
        <f>IF($A70="ADD",IF(NOT(ISBLANK(I70)),_xlfn.XLOOKUP(I70,ud_position[lookupValue],ud_position[lookupKey],"ERROR"),""), "")</f>
        <v/>
      </c>
      <c r="K70" s="6"/>
      <c r="L70" s="6" t="str">
        <f t="shared" si="0"/>
        <v/>
      </c>
      <c r="M70" s="4"/>
      <c r="O70" s="3" t="str">
        <f>IF($A70="ADD",IF(NOT(ISBLANK(N70)),_xlfn.XLOOKUP(N70,len_adjust_rsn[lookupValue],len_adjust_rsn[lookupKey],"ERROR"),""), "")</f>
        <v/>
      </c>
      <c r="P70" s="6" t="str">
        <f t="shared" si="1"/>
        <v/>
      </c>
      <c r="Q70" s="6"/>
      <c r="R70" s="6" t="str">
        <f t="shared" si="2"/>
        <v/>
      </c>
      <c r="T70" s="3" t="str">
        <f>IF($A70="ADD",IF(NOT(ISBLANK(S70)),_xlfn.XLOOKUP(S70,cattle_stop_material[lookupValue],cattle_stop_material[lookupKey],"ERROR"),""), "")</f>
        <v/>
      </c>
      <c r="V70" s="3" t="str">
        <f>IF($A70="ADD",IF(NOT(ISBLANK(U70)),_xlfn.XLOOKUP(U70,ud_coating_system[lookupValue],ud_coating_system[lookupKey],"ERROR"),""), "")</f>
        <v/>
      </c>
      <c r="W70" s="2" t="str">
        <f t="shared" si="3"/>
        <v/>
      </c>
      <c r="X70" s="4"/>
      <c r="Y70" s="7"/>
      <c r="Z70" s="4" t="str">
        <f t="shared" ca="1" si="4"/>
        <v/>
      </c>
      <c r="AA70" s="4"/>
      <c r="AB70" s="3" t="str">
        <f t="shared" si="5"/>
        <v/>
      </c>
      <c r="AC70" s="3" t="str">
        <f>IF($A70="","",IF((AND($A70="ADD",OR(AB70="",AB70="In Use"))),"5",(_xlfn.XLOOKUP(AB70,ud_asset_status[lookupValue],ud_asset_status[lookupKey],""))))</f>
        <v/>
      </c>
      <c r="AD70" s="7"/>
      <c r="AF70" s="3" t="str">
        <f>IF($A70="ADD",IF(NOT(ISBLANK(AE70)),_xlfn.XLOOKUP(AE70,ar_replace_reason[lookupValue],ar_replace_reason[lookupKey],"ERROR"),""), "")</f>
        <v/>
      </c>
      <c r="AG70" s="3" t="str">
        <f t="shared" si="6"/>
        <v/>
      </c>
      <c r="AH70" s="3" t="str">
        <f>IF($A70="","",IF((AND($A70="ADD",OR(AG70="",AG70="Queenstown-Lakes District Council"))),"70",(_xlfn.XLOOKUP(AG70,ud_organisation_owner[lookupValue],ud_organisation_owner[lookupKey],""))))</f>
        <v/>
      </c>
      <c r="AI70" s="3" t="str">
        <f t="shared" si="7"/>
        <v/>
      </c>
      <c r="AJ70" s="3" t="str">
        <f>IF($A70="","",IF((AND($A70="ADD",OR(AI70="",AI70="Queenstown-Lakes District Council"))),"70",(_xlfn.XLOOKUP(AI70,ud_organisation_owner[lookupValue],ud_organisation_owner[lookupKey],""))))</f>
        <v/>
      </c>
      <c r="AK70" s="3" t="str">
        <f t="shared" si="8"/>
        <v/>
      </c>
      <c r="AL70" s="3" t="str">
        <f>IF($A70="","",IF((AND($A70="ADD",OR(AK70="",AK70="Local Authority"))),"17",(_xlfn.XLOOKUP(AK70,ud_sub_organisation[lookupValue],ud_sub_organisation[lookupKey],""))))</f>
        <v/>
      </c>
      <c r="AM70" s="3" t="str">
        <f t="shared" si="9"/>
        <v/>
      </c>
      <c r="AN70" s="3" t="str">
        <f>IF($A70="","",IF((AND($A70="ADD",OR(AM70="",AM70="Vested assets"))),"12",(_xlfn.XLOOKUP(AM70,ud_work_origin[lookupValue],ud_work_origin[lookupKey],""))))</f>
        <v/>
      </c>
      <c r="AO70" s="8"/>
      <c r="AP70" s="2" t="str">
        <f t="shared" si="10"/>
        <v/>
      </c>
      <c r="AQ70" s="3" t="str">
        <f t="shared" si="11"/>
        <v/>
      </c>
      <c r="AR70" s="3" t="str">
        <f>IF($A70="","",IF((AND($A70="ADD",OR(AQ70="",AQ70="Excellent"))),"1",(_xlfn.XLOOKUP(AQ70,condition[lookupValue],condition[lookupKey],""))))</f>
        <v/>
      </c>
      <c r="AS70" s="7" t="str">
        <f t="shared" si="12"/>
        <v/>
      </c>
      <c r="AT70" s="9"/>
    </row>
    <row r="71" spans="2:46">
      <c r="B71" s="4"/>
      <c r="D71" s="3" t="str">
        <f>IF($A71="ADD",IF(NOT(ISBLANK(C71)),_xlfn.XLOOKUP(C71,roadnames[lookupValue],roadnames[lookupKey],"ERROR"),""), "")</f>
        <v/>
      </c>
      <c r="E71" s="5"/>
      <c r="F71" s="5"/>
      <c r="G71" s="4"/>
      <c r="H71" s="4"/>
      <c r="J71" s="3" t="str">
        <f>IF($A71="ADD",IF(NOT(ISBLANK(I71)),_xlfn.XLOOKUP(I71,ud_position[lookupValue],ud_position[lookupKey],"ERROR"),""), "")</f>
        <v/>
      </c>
      <c r="K71" s="6"/>
      <c r="L71" s="6" t="str">
        <f t="shared" si="0"/>
        <v/>
      </c>
      <c r="M71" s="4"/>
      <c r="O71" s="3" t="str">
        <f>IF($A71="ADD",IF(NOT(ISBLANK(N71)),_xlfn.XLOOKUP(N71,len_adjust_rsn[lookupValue],len_adjust_rsn[lookupKey],"ERROR"),""), "")</f>
        <v/>
      </c>
      <c r="P71" s="6" t="str">
        <f t="shared" si="1"/>
        <v/>
      </c>
      <c r="Q71" s="6"/>
      <c r="R71" s="6" t="str">
        <f t="shared" si="2"/>
        <v/>
      </c>
      <c r="T71" s="3" t="str">
        <f>IF($A71="ADD",IF(NOT(ISBLANK(S71)),_xlfn.XLOOKUP(S71,cattle_stop_material[lookupValue],cattle_stop_material[lookupKey],"ERROR"),""), "")</f>
        <v/>
      </c>
      <c r="V71" s="3" t="str">
        <f>IF($A71="ADD",IF(NOT(ISBLANK(U71)),_xlfn.XLOOKUP(U71,ud_coating_system[lookupValue],ud_coating_system[lookupKey],"ERROR"),""), "")</f>
        <v/>
      </c>
      <c r="W71" s="2" t="str">
        <f t="shared" si="3"/>
        <v/>
      </c>
      <c r="X71" s="4"/>
      <c r="Y71" s="7"/>
      <c r="Z71" s="4" t="str">
        <f t="shared" ca="1" si="4"/>
        <v/>
      </c>
      <c r="AA71" s="4"/>
      <c r="AB71" s="3" t="str">
        <f t="shared" si="5"/>
        <v/>
      </c>
      <c r="AC71" s="3" t="str">
        <f>IF($A71="","",IF((AND($A71="ADD",OR(AB71="",AB71="In Use"))),"5",(_xlfn.XLOOKUP(AB71,ud_asset_status[lookupValue],ud_asset_status[lookupKey],""))))</f>
        <v/>
      </c>
      <c r="AD71" s="7"/>
      <c r="AF71" s="3" t="str">
        <f>IF($A71="ADD",IF(NOT(ISBLANK(AE71)),_xlfn.XLOOKUP(AE71,ar_replace_reason[lookupValue],ar_replace_reason[lookupKey],"ERROR"),""), "")</f>
        <v/>
      </c>
      <c r="AG71" s="3" t="str">
        <f t="shared" si="6"/>
        <v/>
      </c>
      <c r="AH71" s="3" t="str">
        <f>IF($A71="","",IF((AND($A71="ADD",OR(AG71="",AG71="Queenstown-Lakes District Council"))),"70",(_xlfn.XLOOKUP(AG71,ud_organisation_owner[lookupValue],ud_organisation_owner[lookupKey],""))))</f>
        <v/>
      </c>
      <c r="AI71" s="3" t="str">
        <f t="shared" si="7"/>
        <v/>
      </c>
      <c r="AJ71" s="3" t="str">
        <f>IF($A71="","",IF((AND($A71="ADD",OR(AI71="",AI71="Queenstown-Lakes District Council"))),"70",(_xlfn.XLOOKUP(AI71,ud_organisation_owner[lookupValue],ud_organisation_owner[lookupKey],""))))</f>
        <v/>
      </c>
      <c r="AK71" s="3" t="str">
        <f t="shared" si="8"/>
        <v/>
      </c>
      <c r="AL71" s="3" t="str">
        <f>IF($A71="","",IF((AND($A71="ADD",OR(AK71="",AK71="Local Authority"))),"17",(_xlfn.XLOOKUP(AK71,ud_sub_organisation[lookupValue],ud_sub_organisation[lookupKey],""))))</f>
        <v/>
      </c>
      <c r="AM71" s="3" t="str">
        <f t="shared" si="9"/>
        <v/>
      </c>
      <c r="AN71" s="3" t="str">
        <f>IF($A71="","",IF((AND($A71="ADD",OR(AM71="",AM71="Vested assets"))),"12",(_xlfn.XLOOKUP(AM71,ud_work_origin[lookupValue],ud_work_origin[lookupKey],""))))</f>
        <v/>
      </c>
      <c r="AO71" s="8"/>
      <c r="AP71" s="2" t="str">
        <f t="shared" si="10"/>
        <v/>
      </c>
      <c r="AQ71" s="3" t="str">
        <f t="shared" si="11"/>
        <v/>
      </c>
      <c r="AR71" s="3" t="str">
        <f>IF($A71="","",IF((AND($A71="ADD",OR(AQ71="",AQ71="Excellent"))),"1",(_xlfn.XLOOKUP(AQ71,condition[lookupValue],condition[lookupKey],""))))</f>
        <v/>
      </c>
      <c r="AS71" s="7" t="str">
        <f t="shared" si="12"/>
        <v/>
      </c>
      <c r="AT71" s="9"/>
    </row>
    <row r="72" spans="2:46">
      <c r="B72" s="4"/>
      <c r="D72" s="3" t="str">
        <f>IF($A72="ADD",IF(NOT(ISBLANK(C72)),_xlfn.XLOOKUP(C72,roadnames[lookupValue],roadnames[lookupKey],"ERROR"),""), "")</f>
        <v/>
      </c>
      <c r="E72" s="5"/>
      <c r="F72" s="5"/>
      <c r="G72" s="4"/>
      <c r="H72" s="4"/>
      <c r="J72" s="3" t="str">
        <f>IF($A72="ADD",IF(NOT(ISBLANK(I72)),_xlfn.XLOOKUP(I72,ud_position[lookupValue],ud_position[lookupKey],"ERROR"),""), "")</f>
        <v/>
      </c>
      <c r="K72" s="6"/>
      <c r="L72" s="6" t="str">
        <f t="shared" si="0"/>
        <v/>
      </c>
      <c r="M72" s="4"/>
      <c r="O72" s="3" t="str">
        <f>IF($A72="ADD",IF(NOT(ISBLANK(N72)),_xlfn.XLOOKUP(N72,len_adjust_rsn[lookupValue],len_adjust_rsn[lookupKey],"ERROR"),""), "")</f>
        <v/>
      </c>
      <c r="P72" s="6" t="str">
        <f t="shared" si="1"/>
        <v/>
      </c>
      <c r="Q72" s="6"/>
      <c r="R72" s="6" t="str">
        <f t="shared" si="2"/>
        <v/>
      </c>
      <c r="T72" s="3" t="str">
        <f>IF($A72="ADD",IF(NOT(ISBLANK(S72)),_xlfn.XLOOKUP(S72,cattle_stop_material[lookupValue],cattle_stop_material[lookupKey],"ERROR"),""), "")</f>
        <v/>
      </c>
      <c r="V72" s="3" t="str">
        <f>IF($A72="ADD",IF(NOT(ISBLANK(U72)),_xlfn.XLOOKUP(U72,ud_coating_system[lookupValue],ud_coating_system[lookupKey],"ERROR"),""), "")</f>
        <v/>
      </c>
      <c r="W72" s="2" t="str">
        <f t="shared" si="3"/>
        <v/>
      </c>
      <c r="X72" s="4"/>
      <c r="Y72" s="7"/>
      <c r="Z72" s="4" t="str">
        <f t="shared" ca="1" si="4"/>
        <v/>
      </c>
      <c r="AA72" s="4"/>
      <c r="AB72" s="3" t="str">
        <f t="shared" si="5"/>
        <v/>
      </c>
      <c r="AC72" s="3" t="str">
        <f>IF($A72="","",IF((AND($A72="ADD",OR(AB72="",AB72="In Use"))),"5",(_xlfn.XLOOKUP(AB72,ud_asset_status[lookupValue],ud_asset_status[lookupKey],""))))</f>
        <v/>
      </c>
      <c r="AD72" s="7"/>
      <c r="AF72" s="3" t="str">
        <f>IF($A72="ADD",IF(NOT(ISBLANK(AE72)),_xlfn.XLOOKUP(AE72,ar_replace_reason[lookupValue],ar_replace_reason[lookupKey],"ERROR"),""), "")</f>
        <v/>
      </c>
      <c r="AG72" s="3" t="str">
        <f t="shared" si="6"/>
        <v/>
      </c>
      <c r="AH72" s="3" t="str">
        <f>IF($A72="","",IF((AND($A72="ADD",OR(AG72="",AG72="Queenstown-Lakes District Council"))),"70",(_xlfn.XLOOKUP(AG72,ud_organisation_owner[lookupValue],ud_organisation_owner[lookupKey],""))))</f>
        <v/>
      </c>
      <c r="AI72" s="3" t="str">
        <f t="shared" si="7"/>
        <v/>
      </c>
      <c r="AJ72" s="3" t="str">
        <f>IF($A72="","",IF((AND($A72="ADD",OR(AI72="",AI72="Queenstown-Lakes District Council"))),"70",(_xlfn.XLOOKUP(AI72,ud_organisation_owner[lookupValue],ud_organisation_owner[lookupKey],""))))</f>
        <v/>
      </c>
      <c r="AK72" s="3" t="str">
        <f t="shared" si="8"/>
        <v/>
      </c>
      <c r="AL72" s="3" t="str">
        <f>IF($A72="","",IF((AND($A72="ADD",OR(AK72="",AK72="Local Authority"))),"17",(_xlfn.XLOOKUP(AK72,ud_sub_organisation[lookupValue],ud_sub_organisation[lookupKey],""))))</f>
        <v/>
      </c>
      <c r="AM72" s="3" t="str">
        <f t="shared" si="9"/>
        <v/>
      </c>
      <c r="AN72" s="3" t="str">
        <f>IF($A72="","",IF((AND($A72="ADD",OR(AM72="",AM72="Vested assets"))),"12",(_xlfn.XLOOKUP(AM72,ud_work_origin[lookupValue],ud_work_origin[lookupKey],""))))</f>
        <v/>
      </c>
      <c r="AO72" s="8"/>
      <c r="AP72" s="2" t="str">
        <f t="shared" si="10"/>
        <v/>
      </c>
      <c r="AQ72" s="3" t="str">
        <f t="shared" si="11"/>
        <v/>
      </c>
      <c r="AR72" s="3" t="str">
        <f>IF($A72="","",IF((AND($A72="ADD",OR(AQ72="",AQ72="Excellent"))),"1",(_xlfn.XLOOKUP(AQ72,condition[lookupValue],condition[lookupKey],""))))</f>
        <v/>
      </c>
      <c r="AS72" s="7" t="str">
        <f t="shared" si="12"/>
        <v/>
      </c>
      <c r="AT72" s="9"/>
    </row>
    <row r="73" spans="2:46">
      <c r="B73" s="4"/>
      <c r="D73" s="3" t="str">
        <f>IF($A73="ADD",IF(NOT(ISBLANK(C73)),_xlfn.XLOOKUP(C73,roadnames[lookupValue],roadnames[lookupKey],"ERROR"),""), "")</f>
        <v/>
      </c>
      <c r="E73" s="5"/>
      <c r="F73" s="5"/>
      <c r="G73" s="4"/>
      <c r="H73" s="4"/>
      <c r="J73" s="3" t="str">
        <f>IF($A73="ADD",IF(NOT(ISBLANK(I73)),_xlfn.XLOOKUP(I73,ud_position[lookupValue],ud_position[lookupKey],"ERROR"),""), "")</f>
        <v/>
      </c>
      <c r="K73" s="6"/>
      <c r="L73" s="6" t="str">
        <f t="shared" si="0"/>
        <v/>
      </c>
      <c r="M73" s="4"/>
      <c r="O73" s="3" t="str">
        <f>IF($A73="ADD",IF(NOT(ISBLANK(N73)),_xlfn.XLOOKUP(N73,len_adjust_rsn[lookupValue],len_adjust_rsn[lookupKey],"ERROR"),""), "")</f>
        <v/>
      </c>
      <c r="P73" s="6" t="str">
        <f t="shared" si="1"/>
        <v/>
      </c>
      <c r="Q73" s="6"/>
      <c r="R73" s="6" t="str">
        <f t="shared" si="2"/>
        <v/>
      </c>
      <c r="T73" s="3" t="str">
        <f>IF($A73="ADD",IF(NOT(ISBLANK(S73)),_xlfn.XLOOKUP(S73,cattle_stop_material[lookupValue],cattle_stop_material[lookupKey],"ERROR"),""), "")</f>
        <v/>
      </c>
      <c r="V73" s="3" t="str">
        <f>IF($A73="ADD",IF(NOT(ISBLANK(U73)),_xlfn.XLOOKUP(U73,ud_coating_system[lookupValue],ud_coating_system[lookupKey],"ERROR"),""), "")</f>
        <v/>
      </c>
      <c r="W73" s="2" t="str">
        <f t="shared" si="3"/>
        <v/>
      </c>
      <c r="X73" s="4"/>
      <c r="Y73" s="7"/>
      <c r="Z73" s="4" t="str">
        <f t="shared" ca="1" si="4"/>
        <v/>
      </c>
      <c r="AA73" s="4"/>
      <c r="AB73" s="3" t="str">
        <f t="shared" si="5"/>
        <v/>
      </c>
      <c r="AC73" s="3" t="str">
        <f>IF($A73="","",IF((AND($A73="ADD",OR(AB73="",AB73="In Use"))),"5",(_xlfn.XLOOKUP(AB73,ud_asset_status[lookupValue],ud_asset_status[lookupKey],""))))</f>
        <v/>
      </c>
      <c r="AD73" s="7"/>
      <c r="AF73" s="3" t="str">
        <f>IF($A73="ADD",IF(NOT(ISBLANK(AE73)),_xlfn.XLOOKUP(AE73,ar_replace_reason[lookupValue],ar_replace_reason[lookupKey],"ERROR"),""), "")</f>
        <v/>
      </c>
      <c r="AG73" s="3" t="str">
        <f t="shared" si="6"/>
        <v/>
      </c>
      <c r="AH73" s="3" t="str">
        <f>IF($A73="","",IF((AND($A73="ADD",OR(AG73="",AG73="Queenstown-Lakes District Council"))),"70",(_xlfn.XLOOKUP(AG73,ud_organisation_owner[lookupValue],ud_organisation_owner[lookupKey],""))))</f>
        <v/>
      </c>
      <c r="AI73" s="3" t="str">
        <f t="shared" si="7"/>
        <v/>
      </c>
      <c r="AJ73" s="3" t="str">
        <f>IF($A73="","",IF((AND($A73="ADD",OR(AI73="",AI73="Queenstown-Lakes District Council"))),"70",(_xlfn.XLOOKUP(AI73,ud_organisation_owner[lookupValue],ud_organisation_owner[lookupKey],""))))</f>
        <v/>
      </c>
      <c r="AK73" s="3" t="str">
        <f t="shared" si="8"/>
        <v/>
      </c>
      <c r="AL73" s="3" t="str">
        <f>IF($A73="","",IF((AND($A73="ADD",OR(AK73="",AK73="Local Authority"))),"17",(_xlfn.XLOOKUP(AK73,ud_sub_organisation[lookupValue],ud_sub_organisation[lookupKey],""))))</f>
        <v/>
      </c>
      <c r="AM73" s="3" t="str">
        <f t="shared" si="9"/>
        <v/>
      </c>
      <c r="AN73" s="3" t="str">
        <f>IF($A73="","",IF((AND($A73="ADD",OR(AM73="",AM73="Vested assets"))),"12",(_xlfn.XLOOKUP(AM73,ud_work_origin[lookupValue],ud_work_origin[lookupKey],""))))</f>
        <v/>
      </c>
      <c r="AO73" s="8"/>
      <c r="AP73" s="2" t="str">
        <f t="shared" si="10"/>
        <v/>
      </c>
      <c r="AQ73" s="3" t="str">
        <f t="shared" si="11"/>
        <v/>
      </c>
      <c r="AR73" s="3" t="str">
        <f>IF($A73="","",IF((AND($A73="ADD",OR(AQ73="",AQ73="Excellent"))),"1",(_xlfn.XLOOKUP(AQ73,condition[lookupValue],condition[lookupKey],""))))</f>
        <v/>
      </c>
      <c r="AS73" s="7" t="str">
        <f t="shared" si="12"/>
        <v/>
      </c>
      <c r="AT73" s="9"/>
    </row>
    <row r="74" spans="2:46">
      <c r="B74" s="4"/>
      <c r="D74" s="3" t="str">
        <f>IF($A74="ADD",IF(NOT(ISBLANK(C74)),_xlfn.XLOOKUP(C74,roadnames[lookupValue],roadnames[lookupKey],"ERROR"),""), "")</f>
        <v/>
      </c>
      <c r="E74" s="5"/>
      <c r="F74" s="5"/>
      <c r="G74" s="4"/>
      <c r="H74" s="4"/>
      <c r="J74" s="3" t="str">
        <f>IF($A74="ADD",IF(NOT(ISBLANK(I74)),_xlfn.XLOOKUP(I74,ud_position[lookupValue],ud_position[lookupKey],"ERROR"),""), "")</f>
        <v/>
      </c>
      <c r="K74" s="6"/>
      <c r="L74" s="6" t="str">
        <f t="shared" si="0"/>
        <v/>
      </c>
      <c r="M74" s="4"/>
      <c r="O74" s="3" t="str">
        <f>IF($A74="ADD",IF(NOT(ISBLANK(N74)),_xlfn.XLOOKUP(N74,len_adjust_rsn[lookupValue],len_adjust_rsn[lookupKey],"ERROR"),""), "")</f>
        <v/>
      </c>
      <c r="P74" s="6" t="str">
        <f t="shared" si="1"/>
        <v/>
      </c>
      <c r="Q74" s="6"/>
      <c r="R74" s="6" t="str">
        <f t="shared" si="2"/>
        <v/>
      </c>
      <c r="T74" s="3" t="str">
        <f>IF($A74="ADD",IF(NOT(ISBLANK(S74)),_xlfn.XLOOKUP(S74,cattle_stop_material[lookupValue],cattle_stop_material[lookupKey],"ERROR"),""), "")</f>
        <v/>
      </c>
      <c r="V74" s="3" t="str">
        <f>IF($A74="ADD",IF(NOT(ISBLANK(U74)),_xlfn.XLOOKUP(U74,ud_coating_system[lookupValue],ud_coating_system[lookupKey],"ERROR"),""), "")</f>
        <v/>
      </c>
      <c r="W74" s="2" t="str">
        <f t="shared" si="3"/>
        <v/>
      </c>
      <c r="X74" s="4"/>
      <c r="Y74" s="7"/>
      <c r="Z74" s="4" t="str">
        <f t="shared" ca="1" si="4"/>
        <v/>
      </c>
      <c r="AA74" s="4"/>
      <c r="AB74" s="3" t="str">
        <f t="shared" si="5"/>
        <v/>
      </c>
      <c r="AC74" s="3" t="str">
        <f>IF($A74="","",IF((AND($A74="ADD",OR(AB74="",AB74="In Use"))),"5",(_xlfn.XLOOKUP(AB74,ud_asset_status[lookupValue],ud_asset_status[lookupKey],""))))</f>
        <v/>
      </c>
      <c r="AD74" s="7"/>
      <c r="AF74" s="3" t="str">
        <f>IF($A74="ADD",IF(NOT(ISBLANK(AE74)),_xlfn.XLOOKUP(AE74,ar_replace_reason[lookupValue],ar_replace_reason[lookupKey],"ERROR"),""), "")</f>
        <v/>
      </c>
      <c r="AG74" s="3" t="str">
        <f t="shared" si="6"/>
        <v/>
      </c>
      <c r="AH74" s="3" t="str">
        <f>IF($A74="","",IF((AND($A74="ADD",OR(AG74="",AG74="Queenstown-Lakes District Council"))),"70",(_xlfn.XLOOKUP(AG74,ud_organisation_owner[lookupValue],ud_organisation_owner[lookupKey],""))))</f>
        <v/>
      </c>
      <c r="AI74" s="3" t="str">
        <f t="shared" si="7"/>
        <v/>
      </c>
      <c r="AJ74" s="3" t="str">
        <f>IF($A74="","",IF((AND($A74="ADD",OR(AI74="",AI74="Queenstown-Lakes District Council"))),"70",(_xlfn.XLOOKUP(AI74,ud_organisation_owner[lookupValue],ud_organisation_owner[lookupKey],""))))</f>
        <v/>
      </c>
      <c r="AK74" s="3" t="str">
        <f t="shared" si="8"/>
        <v/>
      </c>
      <c r="AL74" s="3" t="str">
        <f>IF($A74="","",IF((AND($A74="ADD",OR(AK74="",AK74="Local Authority"))),"17",(_xlfn.XLOOKUP(AK74,ud_sub_organisation[lookupValue],ud_sub_organisation[lookupKey],""))))</f>
        <v/>
      </c>
      <c r="AM74" s="3" t="str">
        <f t="shared" si="9"/>
        <v/>
      </c>
      <c r="AN74" s="3" t="str">
        <f>IF($A74="","",IF((AND($A74="ADD",OR(AM74="",AM74="Vested assets"))),"12",(_xlfn.XLOOKUP(AM74,ud_work_origin[lookupValue],ud_work_origin[lookupKey],""))))</f>
        <v/>
      </c>
      <c r="AO74" s="8"/>
      <c r="AP74" s="2" t="str">
        <f t="shared" si="10"/>
        <v/>
      </c>
      <c r="AQ74" s="3" t="str">
        <f t="shared" si="11"/>
        <v/>
      </c>
      <c r="AR74" s="3" t="str">
        <f>IF($A74="","",IF((AND($A74="ADD",OR(AQ74="",AQ74="Excellent"))),"1",(_xlfn.XLOOKUP(AQ74,condition[lookupValue],condition[lookupKey],""))))</f>
        <v/>
      </c>
      <c r="AS74" s="7" t="str">
        <f t="shared" si="12"/>
        <v/>
      </c>
      <c r="AT74" s="9"/>
    </row>
    <row r="75" spans="2:46">
      <c r="B75" s="4"/>
      <c r="D75" s="3" t="str">
        <f>IF($A75="ADD",IF(NOT(ISBLANK(C75)),_xlfn.XLOOKUP(C75,roadnames[lookupValue],roadnames[lookupKey],"ERROR"),""), "")</f>
        <v/>
      </c>
      <c r="E75" s="5"/>
      <c r="F75" s="5"/>
      <c r="G75" s="4"/>
      <c r="H75" s="4"/>
      <c r="J75" s="3" t="str">
        <f>IF($A75="ADD",IF(NOT(ISBLANK(I75)),_xlfn.XLOOKUP(I75,ud_position[lookupValue],ud_position[lookupKey],"ERROR"),""), "")</f>
        <v/>
      </c>
      <c r="K75" s="6"/>
      <c r="L75" s="6" t="str">
        <f t="shared" ref="L75:L100" si="13">IF(H75&lt;&gt;"",H75-G75,"")</f>
        <v/>
      </c>
      <c r="M75" s="4"/>
      <c r="O75" s="3" t="str">
        <f>IF($A75="ADD",IF(NOT(ISBLANK(N75)),_xlfn.XLOOKUP(N75,len_adjust_rsn[lookupValue],len_adjust_rsn[lookupKey],"ERROR"),""), "")</f>
        <v/>
      </c>
      <c r="P75" s="6" t="str">
        <f t="shared" ref="P75:P100" si="14">IF(K75&lt;&gt;"",L75*K75,"")</f>
        <v/>
      </c>
      <c r="Q75" s="6"/>
      <c r="R75" s="6" t="str">
        <f t="shared" ref="R75:R100" si="15">IF(Q75&lt;&gt;"",P75+Q75,P75)</f>
        <v/>
      </c>
      <c r="T75" s="3" t="str">
        <f>IF($A75="ADD",IF(NOT(ISBLANK(S75)),_xlfn.XLOOKUP(S75,cattle_stop_material[lookupValue],cattle_stop_material[lookupKey],"ERROR"),""), "")</f>
        <v/>
      </c>
      <c r="V75" s="3" t="str">
        <f>IF($A75="ADD",IF(NOT(ISBLANK(U75)),_xlfn.XLOOKUP(U75,ud_coating_system[lookupValue],ud_coating_system[lookupKey],"ERROR"),""), "")</f>
        <v/>
      </c>
      <c r="W75" s="2" t="str">
        <f t="shared" ref="W75:W100" si="16">IF($A75="ADD","FALSE","")</f>
        <v/>
      </c>
      <c r="X75" s="4"/>
      <c r="Y75" s="7"/>
      <c r="Z75" s="4" t="str">
        <f t="shared" ref="Z75:Z100" ca="1" si="17">IF(Y75&lt;&gt;"", DATEDIF(Y75, TODAY(),"Y"),"")</f>
        <v/>
      </c>
      <c r="AA75" s="4"/>
      <c r="AB75" s="3" t="str">
        <f t="shared" ref="AB75:AB100" si="18">IF($A75="ADD","In Use","")</f>
        <v/>
      </c>
      <c r="AC75" s="3" t="str">
        <f>IF($A75="","",IF((AND($A75="ADD",OR(AB75="",AB75="In Use"))),"5",(_xlfn.XLOOKUP(AB75,ud_asset_status[lookupValue],ud_asset_status[lookupKey],""))))</f>
        <v/>
      </c>
      <c r="AD75" s="7"/>
      <c r="AF75" s="3" t="str">
        <f>IF($A75="ADD",IF(NOT(ISBLANK(AE75)),_xlfn.XLOOKUP(AE75,ar_replace_reason[lookupValue],ar_replace_reason[lookupKey],"ERROR"),""), "")</f>
        <v/>
      </c>
      <c r="AG75" s="3" t="str">
        <f t="shared" ref="AG75:AG100" si="19">IF($A75="ADD","Queenstown-Lakes District Council","")</f>
        <v/>
      </c>
      <c r="AH75" s="3" t="str">
        <f>IF($A75="","",IF((AND($A75="ADD",OR(AG75="",AG75="Queenstown-Lakes District Council"))),"70",(_xlfn.XLOOKUP(AG75,ud_organisation_owner[lookupValue],ud_organisation_owner[lookupKey],""))))</f>
        <v/>
      </c>
      <c r="AI75" s="3" t="str">
        <f t="shared" ref="AI75:AI100" si="20">IF($A75="ADD","Queenstown-Lakes District Council","")</f>
        <v/>
      </c>
      <c r="AJ75" s="3" t="str">
        <f>IF($A75="","",IF((AND($A75="ADD",OR(AI75="",AI75="Queenstown-Lakes District Council"))),"70",(_xlfn.XLOOKUP(AI75,ud_organisation_owner[lookupValue],ud_organisation_owner[lookupKey],""))))</f>
        <v/>
      </c>
      <c r="AK75" s="3" t="str">
        <f t="shared" ref="AK75:AK100" si="21">IF($A75="ADD","Local Authority","")</f>
        <v/>
      </c>
      <c r="AL75" s="3" t="str">
        <f>IF($A75="","",IF((AND($A75="ADD",OR(AK75="",AK75="Local Authority"))),"17",(_xlfn.XLOOKUP(AK75,ud_sub_organisation[lookupValue],ud_sub_organisation[lookupKey],""))))</f>
        <v/>
      </c>
      <c r="AM75" s="3" t="str">
        <f t="shared" ref="AM75:AM100" si="22">IF($A75="ADD","Vested assets","")</f>
        <v/>
      </c>
      <c r="AN75" s="3" t="str">
        <f>IF($A75="","",IF((AND($A75="ADD",OR(AM75="",AM75="Vested assets"))),"12",(_xlfn.XLOOKUP(AM75,ud_work_origin[lookupValue],ud_work_origin[lookupKey],""))))</f>
        <v/>
      </c>
      <c r="AO75" s="8"/>
      <c r="AP75" s="2" t="str">
        <f t="shared" ref="AP75:AP100" si="23">IF($A75="ADD","TRUE","")</f>
        <v/>
      </c>
      <c r="AQ75" s="3" t="str">
        <f t="shared" ref="AQ75:AQ100" si="24">IF($A75="ADD","Excellent","")</f>
        <v/>
      </c>
      <c r="AR75" s="3" t="str">
        <f>IF($A75="","",IF((AND($A75="ADD",OR(AQ75="",AQ75="Excellent"))),"1",(_xlfn.XLOOKUP(AQ75,condition[lookupValue],condition[lookupKey],""))))</f>
        <v/>
      </c>
      <c r="AS75" s="7" t="str">
        <f t="shared" ref="AS75:AS100" si="25">IF(Y75&lt;&gt;"",Y75,"")</f>
        <v/>
      </c>
      <c r="AT75" s="9"/>
    </row>
    <row r="76" spans="2:46">
      <c r="B76" s="4"/>
      <c r="D76" s="3" t="str">
        <f>IF($A76="ADD",IF(NOT(ISBLANK(C76)),_xlfn.XLOOKUP(C76,roadnames[lookupValue],roadnames[lookupKey],"ERROR"),""), "")</f>
        <v/>
      </c>
      <c r="E76" s="5"/>
      <c r="F76" s="5"/>
      <c r="G76" s="4"/>
      <c r="H76" s="4"/>
      <c r="J76" s="3" t="str">
        <f>IF($A76="ADD",IF(NOT(ISBLANK(I76)),_xlfn.XLOOKUP(I76,ud_position[lookupValue],ud_position[lookupKey],"ERROR"),""), "")</f>
        <v/>
      </c>
      <c r="K76" s="6"/>
      <c r="L76" s="6" t="str">
        <f t="shared" si="13"/>
        <v/>
      </c>
      <c r="M76" s="4"/>
      <c r="O76" s="3" t="str">
        <f>IF($A76="ADD",IF(NOT(ISBLANK(N76)),_xlfn.XLOOKUP(N76,len_adjust_rsn[lookupValue],len_adjust_rsn[lookupKey],"ERROR"),""), "")</f>
        <v/>
      </c>
      <c r="P76" s="6" t="str">
        <f t="shared" si="14"/>
        <v/>
      </c>
      <c r="Q76" s="6"/>
      <c r="R76" s="6" t="str">
        <f t="shared" si="15"/>
        <v/>
      </c>
      <c r="T76" s="3" t="str">
        <f>IF($A76="ADD",IF(NOT(ISBLANK(S76)),_xlfn.XLOOKUP(S76,cattle_stop_material[lookupValue],cattle_stop_material[lookupKey],"ERROR"),""), "")</f>
        <v/>
      </c>
      <c r="V76" s="3" t="str">
        <f>IF($A76="ADD",IF(NOT(ISBLANK(U76)),_xlfn.XLOOKUP(U76,ud_coating_system[lookupValue],ud_coating_system[lookupKey],"ERROR"),""), "")</f>
        <v/>
      </c>
      <c r="W76" s="2" t="str">
        <f t="shared" si="16"/>
        <v/>
      </c>
      <c r="X76" s="4"/>
      <c r="Y76" s="7"/>
      <c r="Z76" s="4" t="str">
        <f t="shared" ca="1" si="17"/>
        <v/>
      </c>
      <c r="AA76" s="4"/>
      <c r="AB76" s="3" t="str">
        <f t="shared" si="18"/>
        <v/>
      </c>
      <c r="AC76" s="3" t="str">
        <f>IF($A76="","",IF((AND($A76="ADD",OR(AB76="",AB76="In Use"))),"5",(_xlfn.XLOOKUP(AB76,ud_asset_status[lookupValue],ud_asset_status[lookupKey],""))))</f>
        <v/>
      </c>
      <c r="AD76" s="7"/>
      <c r="AF76" s="3" t="str">
        <f>IF($A76="ADD",IF(NOT(ISBLANK(AE76)),_xlfn.XLOOKUP(AE76,ar_replace_reason[lookupValue],ar_replace_reason[lookupKey],"ERROR"),""), "")</f>
        <v/>
      </c>
      <c r="AG76" s="3" t="str">
        <f t="shared" si="19"/>
        <v/>
      </c>
      <c r="AH76" s="3" t="str">
        <f>IF($A76="","",IF((AND($A76="ADD",OR(AG76="",AG76="Queenstown-Lakes District Council"))),"70",(_xlfn.XLOOKUP(AG76,ud_organisation_owner[lookupValue],ud_organisation_owner[lookupKey],""))))</f>
        <v/>
      </c>
      <c r="AI76" s="3" t="str">
        <f t="shared" si="20"/>
        <v/>
      </c>
      <c r="AJ76" s="3" t="str">
        <f>IF($A76="","",IF((AND($A76="ADD",OR(AI76="",AI76="Queenstown-Lakes District Council"))),"70",(_xlfn.XLOOKUP(AI76,ud_organisation_owner[lookupValue],ud_organisation_owner[lookupKey],""))))</f>
        <v/>
      </c>
      <c r="AK76" s="3" t="str">
        <f t="shared" si="21"/>
        <v/>
      </c>
      <c r="AL76" s="3" t="str">
        <f>IF($A76="","",IF((AND($A76="ADD",OR(AK76="",AK76="Local Authority"))),"17",(_xlfn.XLOOKUP(AK76,ud_sub_organisation[lookupValue],ud_sub_organisation[lookupKey],""))))</f>
        <v/>
      </c>
      <c r="AM76" s="3" t="str">
        <f t="shared" si="22"/>
        <v/>
      </c>
      <c r="AN76" s="3" t="str">
        <f>IF($A76="","",IF((AND($A76="ADD",OR(AM76="",AM76="Vested assets"))),"12",(_xlfn.XLOOKUP(AM76,ud_work_origin[lookupValue],ud_work_origin[lookupKey],""))))</f>
        <v/>
      </c>
      <c r="AO76" s="8"/>
      <c r="AP76" s="2" t="str">
        <f t="shared" si="23"/>
        <v/>
      </c>
      <c r="AQ76" s="3" t="str">
        <f t="shared" si="24"/>
        <v/>
      </c>
      <c r="AR76" s="3" t="str">
        <f>IF($A76="","",IF((AND($A76="ADD",OR(AQ76="",AQ76="Excellent"))),"1",(_xlfn.XLOOKUP(AQ76,condition[lookupValue],condition[lookupKey],""))))</f>
        <v/>
      </c>
      <c r="AS76" s="7" t="str">
        <f t="shared" si="25"/>
        <v/>
      </c>
      <c r="AT76" s="9"/>
    </row>
    <row r="77" spans="2:46">
      <c r="B77" s="4"/>
      <c r="D77" s="3" t="str">
        <f>IF($A77="ADD",IF(NOT(ISBLANK(C77)),_xlfn.XLOOKUP(C77,roadnames[lookupValue],roadnames[lookupKey],"ERROR"),""), "")</f>
        <v/>
      </c>
      <c r="E77" s="5"/>
      <c r="F77" s="5"/>
      <c r="G77" s="4"/>
      <c r="H77" s="4"/>
      <c r="J77" s="3" t="str">
        <f>IF($A77="ADD",IF(NOT(ISBLANK(I77)),_xlfn.XLOOKUP(I77,ud_position[lookupValue],ud_position[lookupKey],"ERROR"),""), "")</f>
        <v/>
      </c>
      <c r="K77" s="6"/>
      <c r="L77" s="6" t="str">
        <f t="shared" si="13"/>
        <v/>
      </c>
      <c r="M77" s="4"/>
      <c r="O77" s="3" t="str">
        <f>IF($A77="ADD",IF(NOT(ISBLANK(N77)),_xlfn.XLOOKUP(N77,len_adjust_rsn[lookupValue],len_adjust_rsn[lookupKey],"ERROR"),""), "")</f>
        <v/>
      </c>
      <c r="P77" s="6" t="str">
        <f t="shared" si="14"/>
        <v/>
      </c>
      <c r="Q77" s="6"/>
      <c r="R77" s="6" t="str">
        <f t="shared" si="15"/>
        <v/>
      </c>
      <c r="T77" s="3" t="str">
        <f>IF($A77="ADD",IF(NOT(ISBLANK(S77)),_xlfn.XLOOKUP(S77,cattle_stop_material[lookupValue],cattle_stop_material[lookupKey],"ERROR"),""), "")</f>
        <v/>
      </c>
      <c r="V77" s="3" t="str">
        <f>IF($A77="ADD",IF(NOT(ISBLANK(U77)),_xlfn.XLOOKUP(U77,ud_coating_system[lookupValue],ud_coating_system[lookupKey],"ERROR"),""), "")</f>
        <v/>
      </c>
      <c r="W77" s="2" t="str">
        <f t="shared" si="16"/>
        <v/>
      </c>
      <c r="X77" s="4"/>
      <c r="Y77" s="7"/>
      <c r="Z77" s="4" t="str">
        <f t="shared" ca="1" si="17"/>
        <v/>
      </c>
      <c r="AA77" s="4"/>
      <c r="AB77" s="3" t="str">
        <f t="shared" si="18"/>
        <v/>
      </c>
      <c r="AC77" s="3" t="str">
        <f>IF($A77="","",IF((AND($A77="ADD",OR(AB77="",AB77="In Use"))),"5",(_xlfn.XLOOKUP(AB77,ud_asset_status[lookupValue],ud_asset_status[lookupKey],""))))</f>
        <v/>
      </c>
      <c r="AD77" s="7"/>
      <c r="AF77" s="3" t="str">
        <f>IF($A77="ADD",IF(NOT(ISBLANK(AE77)),_xlfn.XLOOKUP(AE77,ar_replace_reason[lookupValue],ar_replace_reason[lookupKey],"ERROR"),""), "")</f>
        <v/>
      </c>
      <c r="AG77" s="3" t="str">
        <f t="shared" si="19"/>
        <v/>
      </c>
      <c r="AH77" s="3" t="str">
        <f>IF($A77="","",IF((AND($A77="ADD",OR(AG77="",AG77="Queenstown-Lakes District Council"))),"70",(_xlfn.XLOOKUP(AG77,ud_organisation_owner[lookupValue],ud_organisation_owner[lookupKey],""))))</f>
        <v/>
      </c>
      <c r="AI77" s="3" t="str">
        <f t="shared" si="20"/>
        <v/>
      </c>
      <c r="AJ77" s="3" t="str">
        <f>IF($A77="","",IF((AND($A77="ADD",OR(AI77="",AI77="Queenstown-Lakes District Council"))),"70",(_xlfn.XLOOKUP(AI77,ud_organisation_owner[lookupValue],ud_organisation_owner[lookupKey],""))))</f>
        <v/>
      </c>
      <c r="AK77" s="3" t="str">
        <f t="shared" si="21"/>
        <v/>
      </c>
      <c r="AL77" s="3" t="str">
        <f>IF($A77="","",IF((AND($A77="ADD",OR(AK77="",AK77="Local Authority"))),"17",(_xlfn.XLOOKUP(AK77,ud_sub_organisation[lookupValue],ud_sub_organisation[lookupKey],""))))</f>
        <v/>
      </c>
      <c r="AM77" s="3" t="str">
        <f t="shared" si="22"/>
        <v/>
      </c>
      <c r="AN77" s="3" t="str">
        <f>IF($A77="","",IF((AND($A77="ADD",OR(AM77="",AM77="Vested assets"))),"12",(_xlfn.XLOOKUP(AM77,ud_work_origin[lookupValue],ud_work_origin[lookupKey],""))))</f>
        <v/>
      </c>
      <c r="AO77" s="8"/>
      <c r="AP77" s="2" t="str">
        <f t="shared" si="23"/>
        <v/>
      </c>
      <c r="AQ77" s="3" t="str">
        <f t="shared" si="24"/>
        <v/>
      </c>
      <c r="AR77" s="3" t="str">
        <f>IF($A77="","",IF((AND($A77="ADD",OR(AQ77="",AQ77="Excellent"))),"1",(_xlfn.XLOOKUP(AQ77,condition[lookupValue],condition[lookupKey],""))))</f>
        <v/>
      </c>
      <c r="AS77" s="7" t="str">
        <f t="shared" si="25"/>
        <v/>
      </c>
      <c r="AT77" s="9"/>
    </row>
    <row r="78" spans="2:46">
      <c r="B78" s="4"/>
      <c r="D78" s="3" t="str">
        <f>IF($A78="ADD",IF(NOT(ISBLANK(C78)),_xlfn.XLOOKUP(C78,roadnames[lookupValue],roadnames[lookupKey],"ERROR"),""), "")</f>
        <v/>
      </c>
      <c r="E78" s="5"/>
      <c r="F78" s="5"/>
      <c r="G78" s="4"/>
      <c r="H78" s="4"/>
      <c r="J78" s="3" t="str">
        <f>IF($A78="ADD",IF(NOT(ISBLANK(I78)),_xlfn.XLOOKUP(I78,ud_position[lookupValue],ud_position[lookupKey],"ERROR"),""), "")</f>
        <v/>
      </c>
      <c r="K78" s="6"/>
      <c r="L78" s="6" t="str">
        <f t="shared" si="13"/>
        <v/>
      </c>
      <c r="M78" s="4"/>
      <c r="O78" s="3" t="str">
        <f>IF($A78="ADD",IF(NOT(ISBLANK(N78)),_xlfn.XLOOKUP(N78,len_adjust_rsn[lookupValue],len_adjust_rsn[lookupKey],"ERROR"),""), "")</f>
        <v/>
      </c>
      <c r="P78" s="6" t="str">
        <f t="shared" si="14"/>
        <v/>
      </c>
      <c r="Q78" s="6"/>
      <c r="R78" s="6" t="str">
        <f t="shared" si="15"/>
        <v/>
      </c>
      <c r="T78" s="3" t="str">
        <f>IF($A78="ADD",IF(NOT(ISBLANK(S78)),_xlfn.XLOOKUP(S78,cattle_stop_material[lookupValue],cattle_stop_material[lookupKey],"ERROR"),""), "")</f>
        <v/>
      </c>
      <c r="V78" s="3" t="str">
        <f>IF($A78="ADD",IF(NOT(ISBLANK(U78)),_xlfn.XLOOKUP(U78,ud_coating_system[lookupValue],ud_coating_system[lookupKey],"ERROR"),""), "")</f>
        <v/>
      </c>
      <c r="W78" s="2" t="str">
        <f t="shared" si="16"/>
        <v/>
      </c>
      <c r="X78" s="4"/>
      <c r="Y78" s="7"/>
      <c r="Z78" s="4" t="str">
        <f t="shared" ca="1" si="17"/>
        <v/>
      </c>
      <c r="AA78" s="4"/>
      <c r="AB78" s="3" t="str">
        <f t="shared" si="18"/>
        <v/>
      </c>
      <c r="AC78" s="3" t="str">
        <f>IF($A78="","",IF((AND($A78="ADD",OR(AB78="",AB78="In Use"))),"5",(_xlfn.XLOOKUP(AB78,ud_asset_status[lookupValue],ud_asset_status[lookupKey],""))))</f>
        <v/>
      </c>
      <c r="AD78" s="7"/>
      <c r="AF78" s="3" t="str">
        <f>IF($A78="ADD",IF(NOT(ISBLANK(AE78)),_xlfn.XLOOKUP(AE78,ar_replace_reason[lookupValue],ar_replace_reason[lookupKey],"ERROR"),""), "")</f>
        <v/>
      </c>
      <c r="AG78" s="3" t="str">
        <f t="shared" si="19"/>
        <v/>
      </c>
      <c r="AH78" s="3" t="str">
        <f>IF($A78="","",IF((AND($A78="ADD",OR(AG78="",AG78="Queenstown-Lakes District Council"))),"70",(_xlfn.XLOOKUP(AG78,ud_organisation_owner[lookupValue],ud_organisation_owner[lookupKey],""))))</f>
        <v/>
      </c>
      <c r="AI78" s="3" t="str">
        <f t="shared" si="20"/>
        <v/>
      </c>
      <c r="AJ78" s="3" t="str">
        <f>IF($A78="","",IF((AND($A78="ADD",OR(AI78="",AI78="Queenstown-Lakes District Council"))),"70",(_xlfn.XLOOKUP(AI78,ud_organisation_owner[lookupValue],ud_organisation_owner[lookupKey],""))))</f>
        <v/>
      </c>
      <c r="AK78" s="3" t="str">
        <f t="shared" si="21"/>
        <v/>
      </c>
      <c r="AL78" s="3" t="str">
        <f>IF($A78="","",IF((AND($A78="ADD",OR(AK78="",AK78="Local Authority"))),"17",(_xlfn.XLOOKUP(AK78,ud_sub_organisation[lookupValue],ud_sub_organisation[lookupKey],""))))</f>
        <v/>
      </c>
      <c r="AM78" s="3" t="str">
        <f t="shared" si="22"/>
        <v/>
      </c>
      <c r="AN78" s="3" t="str">
        <f>IF($A78="","",IF((AND($A78="ADD",OR(AM78="",AM78="Vested assets"))),"12",(_xlfn.XLOOKUP(AM78,ud_work_origin[lookupValue],ud_work_origin[lookupKey],""))))</f>
        <v/>
      </c>
      <c r="AO78" s="8"/>
      <c r="AP78" s="2" t="str">
        <f t="shared" si="23"/>
        <v/>
      </c>
      <c r="AQ78" s="3" t="str">
        <f t="shared" si="24"/>
        <v/>
      </c>
      <c r="AR78" s="3" t="str">
        <f>IF($A78="","",IF((AND($A78="ADD",OR(AQ78="",AQ78="Excellent"))),"1",(_xlfn.XLOOKUP(AQ78,condition[lookupValue],condition[lookupKey],""))))</f>
        <v/>
      </c>
      <c r="AS78" s="7" t="str">
        <f t="shared" si="25"/>
        <v/>
      </c>
      <c r="AT78" s="9"/>
    </row>
    <row r="79" spans="2:46">
      <c r="B79" s="4"/>
      <c r="D79" s="3" t="str">
        <f>IF($A79="ADD",IF(NOT(ISBLANK(C79)),_xlfn.XLOOKUP(C79,roadnames[lookupValue],roadnames[lookupKey],"ERROR"),""), "")</f>
        <v/>
      </c>
      <c r="E79" s="5"/>
      <c r="F79" s="5"/>
      <c r="G79" s="4"/>
      <c r="H79" s="4"/>
      <c r="J79" s="3" t="str">
        <f>IF($A79="ADD",IF(NOT(ISBLANK(I79)),_xlfn.XLOOKUP(I79,ud_position[lookupValue],ud_position[lookupKey],"ERROR"),""), "")</f>
        <v/>
      </c>
      <c r="K79" s="6"/>
      <c r="L79" s="6" t="str">
        <f t="shared" si="13"/>
        <v/>
      </c>
      <c r="M79" s="4"/>
      <c r="O79" s="3" t="str">
        <f>IF($A79="ADD",IF(NOT(ISBLANK(N79)),_xlfn.XLOOKUP(N79,len_adjust_rsn[lookupValue],len_adjust_rsn[lookupKey],"ERROR"),""), "")</f>
        <v/>
      </c>
      <c r="P79" s="6" t="str">
        <f t="shared" si="14"/>
        <v/>
      </c>
      <c r="Q79" s="6"/>
      <c r="R79" s="6" t="str">
        <f t="shared" si="15"/>
        <v/>
      </c>
      <c r="T79" s="3" t="str">
        <f>IF($A79="ADD",IF(NOT(ISBLANK(S79)),_xlfn.XLOOKUP(S79,cattle_stop_material[lookupValue],cattle_stop_material[lookupKey],"ERROR"),""), "")</f>
        <v/>
      </c>
      <c r="V79" s="3" t="str">
        <f>IF($A79="ADD",IF(NOT(ISBLANK(U79)),_xlfn.XLOOKUP(U79,ud_coating_system[lookupValue],ud_coating_system[lookupKey],"ERROR"),""), "")</f>
        <v/>
      </c>
      <c r="W79" s="2" t="str">
        <f t="shared" si="16"/>
        <v/>
      </c>
      <c r="X79" s="4"/>
      <c r="Y79" s="7"/>
      <c r="Z79" s="4" t="str">
        <f t="shared" ca="1" si="17"/>
        <v/>
      </c>
      <c r="AA79" s="4"/>
      <c r="AB79" s="3" t="str">
        <f t="shared" si="18"/>
        <v/>
      </c>
      <c r="AC79" s="3" t="str">
        <f>IF($A79="","",IF((AND($A79="ADD",OR(AB79="",AB79="In Use"))),"5",(_xlfn.XLOOKUP(AB79,ud_asset_status[lookupValue],ud_asset_status[lookupKey],""))))</f>
        <v/>
      </c>
      <c r="AD79" s="7"/>
      <c r="AF79" s="3" t="str">
        <f>IF($A79="ADD",IF(NOT(ISBLANK(AE79)),_xlfn.XLOOKUP(AE79,ar_replace_reason[lookupValue],ar_replace_reason[lookupKey],"ERROR"),""), "")</f>
        <v/>
      </c>
      <c r="AG79" s="3" t="str">
        <f t="shared" si="19"/>
        <v/>
      </c>
      <c r="AH79" s="3" t="str">
        <f>IF($A79="","",IF((AND($A79="ADD",OR(AG79="",AG79="Queenstown-Lakes District Council"))),"70",(_xlfn.XLOOKUP(AG79,ud_organisation_owner[lookupValue],ud_organisation_owner[lookupKey],""))))</f>
        <v/>
      </c>
      <c r="AI79" s="3" t="str">
        <f t="shared" si="20"/>
        <v/>
      </c>
      <c r="AJ79" s="3" t="str">
        <f>IF($A79="","",IF((AND($A79="ADD",OR(AI79="",AI79="Queenstown-Lakes District Council"))),"70",(_xlfn.XLOOKUP(AI79,ud_organisation_owner[lookupValue],ud_organisation_owner[lookupKey],""))))</f>
        <v/>
      </c>
      <c r="AK79" s="3" t="str">
        <f t="shared" si="21"/>
        <v/>
      </c>
      <c r="AL79" s="3" t="str">
        <f>IF($A79="","",IF((AND($A79="ADD",OR(AK79="",AK79="Local Authority"))),"17",(_xlfn.XLOOKUP(AK79,ud_sub_organisation[lookupValue],ud_sub_organisation[lookupKey],""))))</f>
        <v/>
      </c>
      <c r="AM79" s="3" t="str">
        <f t="shared" si="22"/>
        <v/>
      </c>
      <c r="AN79" s="3" t="str">
        <f>IF($A79="","",IF((AND($A79="ADD",OR(AM79="",AM79="Vested assets"))),"12",(_xlfn.XLOOKUP(AM79,ud_work_origin[lookupValue],ud_work_origin[lookupKey],""))))</f>
        <v/>
      </c>
      <c r="AO79" s="8"/>
      <c r="AP79" s="2" t="str">
        <f t="shared" si="23"/>
        <v/>
      </c>
      <c r="AQ79" s="3" t="str">
        <f t="shared" si="24"/>
        <v/>
      </c>
      <c r="AR79" s="3" t="str">
        <f>IF($A79="","",IF((AND($A79="ADD",OR(AQ79="",AQ79="Excellent"))),"1",(_xlfn.XLOOKUP(AQ79,condition[lookupValue],condition[lookupKey],""))))</f>
        <v/>
      </c>
      <c r="AS79" s="7" t="str">
        <f t="shared" si="25"/>
        <v/>
      </c>
      <c r="AT79" s="9"/>
    </row>
    <row r="80" spans="2:46">
      <c r="B80" s="4"/>
      <c r="D80" s="3" t="str">
        <f>IF($A80="ADD",IF(NOT(ISBLANK(C80)),_xlfn.XLOOKUP(C80,roadnames[lookupValue],roadnames[lookupKey],"ERROR"),""), "")</f>
        <v/>
      </c>
      <c r="E80" s="5"/>
      <c r="F80" s="5"/>
      <c r="G80" s="4"/>
      <c r="H80" s="4"/>
      <c r="J80" s="3" t="str">
        <f>IF($A80="ADD",IF(NOT(ISBLANK(I80)),_xlfn.XLOOKUP(I80,ud_position[lookupValue],ud_position[lookupKey],"ERROR"),""), "")</f>
        <v/>
      </c>
      <c r="K80" s="6"/>
      <c r="L80" s="6" t="str">
        <f t="shared" si="13"/>
        <v/>
      </c>
      <c r="M80" s="4"/>
      <c r="O80" s="3" t="str">
        <f>IF($A80="ADD",IF(NOT(ISBLANK(N80)),_xlfn.XLOOKUP(N80,len_adjust_rsn[lookupValue],len_adjust_rsn[lookupKey],"ERROR"),""), "")</f>
        <v/>
      </c>
      <c r="P80" s="6" t="str">
        <f t="shared" si="14"/>
        <v/>
      </c>
      <c r="Q80" s="6"/>
      <c r="R80" s="6" t="str">
        <f t="shared" si="15"/>
        <v/>
      </c>
      <c r="T80" s="3" t="str">
        <f>IF($A80="ADD",IF(NOT(ISBLANK(S80)),_xlfn.XLOOKUP(S80,cattle_stop_material[lookupValue],cattle_stop_material[lookupKey],"ERROR"),""), "")</f>
        <v/>
      </c>
      <c r="V80" s="3" t="str">
        <f>IF($A80="ADD",IF(NOT(ISBLANK(U80)),_xlfn.XLOOKUP(U80,ud_coating_system[lookupValue],ud_coating_system[lookupKey],"ERROR"),""), "")</f>
        <v/>
      </c>
      <c r="W80" s="2" t="str">
        <f t="shared" si="16"/>
        <v/>
      </c>
      <c r="X80" s="4"/>
      <c r="Y80" s="7"/>
      <c r="Z80" s="4" t="str">
        <f t="shared" ca="1" si="17"/>
        <v/>
      </c>
      <c r="AA80" s="4"/>
      <c r="AB80" s="3" t="str">
        <f t="shared" si="18"/>
        <v/>
      </c>
      <c r="AC80" s="3" t="str">
        <f>IF($A80="","",IF((AND($A80="ADD",OR(AB80="",AB80="In Use"))),"5",(_xlfn.XLOOKUP(AB80,ud_asset_status[lookupValue],ud_asset_status[lookupKey],""))))</f>
        <v/>
      </c>
      <c r="AD80" s="7"/>
      <c r="AF80" s="3" t="str">
        <f>IF($A80="ADD",IF(NOT(ISBLANK(AE80)),_xlfn.XLOOKUP(AE80,ar_replace_reason[lookupValue],ar_replace_reason[lookupKey],"ERROR"),""), "")</f>
        <v/>
      </c>
      <c r="AG80" s="3" t="str">
        <f t="shared" si="19"/>
        <v/>
      </c>
      <c r="AH80" s="3" t="str">
        <f>IF($A80="","",IF((AND($A80="ADD",OR(AG80="",AG80="Queenstown-Lakes District Council"))),"70",(_xlfn.XLOOKUP(AG80,ud_organisation_owner[lookupValue],ud_organisation_owner[lookupKey],""))))</f>
        <v/>
      </c>
      <c r="AI80" s="3" t="str">
        <f t="shared" si="20"/>
        <v/>
      </c>
      <c r="AJ80" s="3" t="str">
        <f>IF($A80="","",IF((AND($A80="ADD",OR(AI80="",AI80="Queenstown-Lakes District Council"))),"70",(_xlfn.XLOOKUP(AI80,ud_organisation_owner[lookupValue],ud_organisation_owner[lookupKey],""))))</f>
        <v/>
      </c>
      <c r="AK80" s="3" t="str">
        <f t="shared" si="21"/>
        <v/>
      </c>
      <c r="AL80" s="3" t="str">
        <f>IF($A80="","",IF((AND($A80="ADD",OR(AK80="",AK80="Local Authority"))),"17",(_xlfn.XLOOKUP(AK80,ud_sub_organisation[lookupValue],ud_sub_organisation[lookupKey],""))))</f>
        <v/>
      </c>
      <c r="AM80" s="3" t="str">
        <f t="shared" si="22"/>
        <v/>
      </c>
      <c r="AN80" s="3" t="str">
        <f>IF($A80="","",IF((AND($A80="ADD",OR(AM80="",AM80="Vested assets"))),"12",(_xlfn.XLOOKUP(AM80,ud_work_origin[lookupValue],ud_work_origin[lookupKey],""))))</f>
        <v/>
      </c>
      <c r="AO80" s="8"/>
      <c r="AP80" s="2" t="str">
        <f t="shared" si="23"/>
        <v/>
      </c>
      <c r="AQ80" s="3" t="str">
        <f t="shared" si="24"/>
        <v/>
      </c>
      <c r="AR80" s="3" t="str">
        <f>IF($A80="","",IF((AND($A80="ADD",OR(AQ80="",AQ80="Excellent"))),"1",(_xlfn.XLOOKUP(AQ80,condition[lookupValue],condition[lookupKey],""))))</f>
        <v/>
      </c>
      <c r="AS80" s="7" t="str">
        <f t="shared" si="25"/>
        <v/>
      </c>
      <c r="AT80" s="9"/>
    </row>
    <row r="81" spans="2:46">
      <c r="B81" s="4"/>
      <c r="D81" s="3" t="str">
        <f>IF($A81="ADD",IF(NOT(ISBLANK(C81)),_xlfn.XLOOKUP(C81,roadnames[lookupValue],roadnames[lookupKey],"ERROR"),""), "")</f>
        <v/>
      </c>
      <c r="E81" s="5"/>
      <c r="F81" s="5"/>
      <c r="G81" s="4"/>
      <c r="H81" s="4"/>
      <c r="J81" s="3" t="str">
        <f>IF($A81="ADD",IF(NOT(ISBLANK(I81)),_xlfn.XLOOKUP(I81,ud_position[lookupValue],ud_position[lookupKey],"ERROR"),""), "")</f>
        <v/>
      </c>
      <c r="K81" s="6"/>
      <c r="L81" s="6" t="str">
        <f t="shared" si="13"/>
        <v/>
      </c>
      <c r="M81" s="4"/>
      <c r="O81" s="3" t="str">
        <f>IF($A81="ADD",IF(NOT(ISBLANK(N81)),_xlfn.XLOOKUP(N81,len_adjust_rsn[lookupValue],len_adjust_rsn[lookupKey],"ERROR"),""), "")</f>
        <v/>
      </c>
      <c r="P81" s="6" t="str">
        <f t="shared" si="14"/>
        <v/>
      </c>
      <c r="Q81" s="6"/>
      <c r="R81" s="6" t="str">
        <f t="shared" si="15"/>
        <v/>
      </c>
      <c r="T81" s="3" t="str">
        <f>IF($A81="ADD",IF(NOT(ISBLANK(S81)),_xlfn.XLOOKUP(S81,cattle_stop_material[lookupValue],cattle_stop_material[lookupKey],"ERROR"),""), "")</f>
        <v/>
      </c>
      <c r="V81" s="3" t="str">
        <f>IF($A81="ADD",IF(NOT(ISBLANK(U81)),_xlfn.XLOOKUP(U81,ud_coating_system[lookupValue],ud_coating_system[lookupKey],"ERROR"),""), "")</f>
        <v/>
      </c>
      <c r="W81" s="2" t="str">
        <f t="shared" si="16"/>
        <v/>
      </c>
      <c r="X81" s="4"/>
      <c r="Y81" s="7"/>
      <c r="Z81" s="4" t="str">
        <f t="shared" ca="1" si="17"/>
        <v/>
      </c>
      <c r="AA81" s="4"/>
      <c r="AB81" s="3" t="str">
        <f t="shared" si="18"/>
        <v/>
      </c>
      <c r="AC81" s="3" t="str">
        <f>IF($A81="","",IF((AND($A81="ADD",OR(AB81="",AB81="In Use"))),"5",(_xlfn.XLOOKUP(AB81,ud_asset_status[lookupValue],ud_asset_status[lookupKey],""))))</f>
        <v/>
      </c>
      <c r="AD81" s="7"/>
      <c r="AF81" s="3" t="str">
        <f>IF($A81="ADD",IF(NOT(ISBLANK(AE81)),_xlfn.XLOOKUP(AE81,ar_replace_reason[lookupValue],ar_replace_reason[lookupKey],"ERROR"),""), "")</f>
        <v/>
      </c>
      <c r="AG81" s="3" t="str">
        <f t="shared" si="19"/>
        <v/>
      </c>
      <c r="AH81" s="3" t="str">
        <f>IF($A81="","",IF((AND($A81="ADD",OR(AG81="",AG81="Queenstown-Lakes District Council"))),"70",(_xlfn.XLOOKUP(AG81,ud_organisation_owner[lookupValue],ud_organisation_owner[lookupKey],""))))</f>
        <v/>
      </c>
      <c r="AI81" s="3" t="str">
        <f t="shared" si="20"/>
        <v/>
      </c>
      <c r="AJ81" s="3" t="str">
        <f>IF($A81="","",IF((AND($A81="ADD",OR(AI81="",AI81="Queenstown-Lakes District Council"))),"70",(_xlfn.XLOOKUP(AI81,ud_organisation_owner[lookupValue],ud_organisation_owner[lookupKey],""))))</f>
        <v/>
      </c>
      <c r="AK81" s="3" t="str">
        <f t="shared" si="21"/>
        <v/>
      </c>
      <c r="AL81" s="3" t="str">
        <f>IF($A81="","",IF((AND($A81="ADD",OR(AK81="",AK81="Local Authority"))),"17",(_xlfn.XLOOKUP(AK81,ud_sub_organisation[lookupValue],ud_sub_organisation[lookupKey],""))))</f>
        <v/>
      </c>
      <c r="AM81" s="3" t="str">
        <f t="shared" si="22"/>
        <v/>
      </c>
      <c r="AN81" s="3" t="str">
        <f>IF($A81="","",IF((AND($A81="ADD",OR(AM81="",AM81="Vested assets"))),"12",(_xlfn.XLOOKUP(AM81,ud_work_origin[lookupValue],ud_work_origin[lookupKey],""))))</f>
        <v/>
      </c>
      <c r="AO81" s="8"/>
      <c r="AP81" s="2" t="str">
        <f t="shared" si="23"/>
        <v/>
      </c>
      <c r="AQ81" s="3" t="str">
        <f t="shared" si="24"/>
        <v/>
      </c>
      <c r="AR81" s="3" t="str">
        <f>IF($A81="","",IF((AND($A81="ADD",OR(AQ81="",AQ81="Excellent"))),"1",(_xlfn.XLOOKUP(AQ81,condition[lookupValue],condition[lookupKey],""))))</f>
        <v/>
      </c>
      <c r="AS81" s="7" t="str">
        <f t="shared" si="25"/>
        <v/>
      </c>
      <c r="AT81" s="9"/>
    </row>
    <row r="82" spans="2:46">
      <c r="B82" s="4"/>
      <c r="D82" s="3" t="str">
        <f>IF($A82="ADD",IF(NOT(ISBLANK(C82)),_xlfn.XLOOKUP(C82,roadnames[lookupValue],roadnames[lookupKey],"ERROR"),""), "")</f>
        <v/>
      </c>
      <c r="E82" s="5"/>
      <c r="F82" s="5"/>
      <c r="G82" s="4"/>
      <c r="H82" s="4"/>
      <c r="J82" s="3" t="str">
        <f>IF($A82="ADD",IF(NOT(ISBLANK(I82)),_xlfn.XLOOKUP(I82,ud_position[lookupValue],ud_position[lookupKey],"ERROR"),""), "")</f>
        <v/>
      </c>
      <c r="K82" s="6"/>
      <c r="L82" s="6" t="str">
        <f t="shared" si="13"/>
        <v/>
      </c>
      <c r="M82" s="4"/>
      <c r="O82" s="3" t="str">
        <f>IF($A82="ADD",IF(NOT(ISBLANK(N82)),_xlfn.XLOOKUP(N82,len_adjust_rsn[lookupValue],len_adjust_rsn[lookupKey],"ERROR"),""), "")</f>
        <v/>
      </c>
      <c r="P82" s="6" t="str">
        <f t="shared" si="14"/>
        <v/>
      </c>
      <c r="Q82" s="6"/>
      <c r="R82" s="6" t="str">
        <f t="shared" si="15"/>
        <v/>
      </c>
      <c r="T82" s="3" t="str">
        <f>IF($A82="ADD",IF(NOT(ISBLANK(S82)),_xlfn.XLOOKUP(S82,cattle_stop_material[lookupValue],cattle_stop_material[lookupKey],"ERROR"),""), "")</f>
        <v/>
      </c>
      <c r="V82" s="3" t="str">
        <f>IF($A82="ADD",IF(NOT(ISBLANK(U82)),_xlfn.XLOOKUP(U82,ud_coating_system[lookupValue],ud_coating_system[lookupKey],"ERROR"),""), "")</f>
        <v/>
      </c>
      <c r="W82" s="2" t="str">
        <f t="shared" si="16"/>
        <v/>
      </c>
      <c r="X82" s="4"/>
      <c r="Y82" s="7"/>
      <c r="Z82" s="4" t="str">
        <f t="shared" ca="1" si="17"/>
        <v/>
      </c>
      <c r="AA82" s="4"/>
      <c r="AB82" s="3" t="str">
        <f t="shared" si="18"/>
        <v/>
      </c>
      <c r="AC82" s="3" t="str">
        <f>IF($A82="","",IF((AND($A82="ADD",OR(AB82="",AB82="In Use"))),"5",(_xlfn.XLOOKUP(AB82,ud_asset_status[lookupValue],ud_asset_status[lookupKey],""))))</f>
        <v/>
      </c>
      <c r="AD82" s="7"/>
      <c r="AF82" s="3" t="str">
        <f>IF($A82="ADD",IF(NOT(ISBLANK(AE82)),_xlfn.XLOOKUP(AE82,ar_replace_reason[lookupValue],ar_replace_reason[lookupKey],"ERROR"),""), "")</f>
        <v/>
      </c>
      <c r="AG82" s="3" t="str">
        <f t="shared" si="19"/>
        <v/>
      </c>
      <c r="AH82" s="3" t="str">
        <f>IF($A82="","",IF((AND($A82="ADD",OR(AG82="",AG82="Queenstown-Lakes District Council"))),"70",(_xlfn.XLOOKUP(AG82,ud_organisation_owner[lookupValue],ud_organisation_owner[lookupKey],""))))</f>
        <v/>
      </c>
      <c r="AI82" s="3" t="str">
        <f t="shared" si="20"/>
        <v/>
      </c>
      <c r="AJ82" s="3" t="str">
        <f>IF($A82="","",IF((AND($A82="ADD",OR(AI82="",AI82="Queenstown-Lakes District Council"))),"70",(_xlfn.XLOOKUP(AI82,ud_organisation_owner[lookupValue],ud_organisation_owner[lookupKey],""))))</f>
        <v/>
      </c>
      <c r="AK82" s="3" t="str">
        <f t="shared" si="21"/>
        <v/>
      </c>
      <c r="AL82" s="3" t="str">
        <f>IF($A82="","",IF((AND($A82="ADD",OR(AK82="",AK82="Local Authority"))),"17",(_xlfn.XLOOKUP(AK82,ud_sub_organisation[lookupValue],ud_sub_organisation[lookupKey],""))))</f>
        <v/>
      </c>
      <c r="AM82" s="3" t="str">
        <f t="shared" si="22"/>
        <v/>
      </c>
      <c r="AN82" s="3" t="str">
        <f>IF($A82="","",IF((AND($A82="ADD",OR(AM82="",AM82="Vested assets"))),"12",(_xlfn.XLOOKUP(AM82,ud_work_origin[lookupValue],ud_work_origin[lookupKey],""))))</f>
        <v/>
      </c>
      <c r="AO82" s="8"/>
      <c r="AP82" s="2" t="str">
        <f t="shared" si="23"/>
        <v/>
      </c>
      <c r="AQ82" s="3" t="str">
        <f t="shared" si="24"/>
        <v/>
      </c>
      <c r="AR82" s="3" t="str">
        <f>IF($A82="","",IF((AND($A82="ADD",OR(AQ82="",AQ82="Excellent"))),"1",(_xlfn.XLOOKUP(AQ82,condition[lookupValue],condition[lookupKey],""))))</f>
        <v/>
      </c>
      <c r="AS82" s="7" t="str">
        <f t="shared" si="25"/>
        <v/>
      </c>
      <c r="AT82" s="9"/>
    </row>
    <row r="83" spans="2:46">
      <c r="B83" s="4"/>
      <c r="D83" s="3" t="str">
        <f>IF($A83="ADD",IF(NOT(ISBLANK(C83)),_xlfn.XLOOKUP(C83,roadnames[lookupValue],roadnames[lookupKey],"ERROR"),""), "")</f>
        <v/>
      </c>
      <c r="E83" s="5"/>
      <c r="F83" s="5"/>
      <c r="G83" s="4"/>
      <c r="H83" s="4"/>
      <c r="J83" s="3" t="str">
        <f>IF($A83="ADD",IF(NOT(ISBLANK(I83)),_xlfn.XLOOKUP(I83,ud_position[lookupValue],ud_position[lookupKey],"ERROR"),""), "")</f>
        <v/>
      </c>
      <c r="K83" s="6"/>
      <c r="L83" s="6" t="str">
        <f t="shared" si="13"/>
        <v/>
      </c>
      <c r="M83" s="4"/>
      <c r="O83" s="3" t="str">
        <f>IF($A83="ADD",IF(NOT(ISBLANK(N83)),_xlfn.XLOOKUP(N83,len_adjust_rsn[lookupValue],len_adjust_rsn[lookupKey],"ERROR"),""), "")</f>
        <v/>
      </c>
      <c r="P83" s="6" t="str">
        <f t="shared" si="14"/>
        <v/>
      </c>
      <c r="Q83" s="6"/>
      <c r="R83" s="6" t="str">
        <f t="shared" si="15"/>
        <v/>
      </c>
      <c r="T83" s="3" t="str">
        <f>IF($A83="ADD",IF(NOT(ISBLANK(S83)),_xlfn.XLOOKUP(S83,cattle_stop_material[lookupValue],cattle_stop_material[lookupKey],"ERROR"),""), "")</f>
        <v/>
      </c>
      <c r="V83" s="3" t="str">
        <f>IF($A83="ADD",IF(NOT(ISBLANK(U83)),_xlfn.XLOOKUP(U83,ud_coating_system[lookupValue],ud_coating_system[lookupKey],"ERROR"),""), "")</f>
        <v/>
      </c>
      <c r="W83" s="2" t="str">
        <f t="shared" si="16"/>
        <v/>
      </c>
      <c r="X83" s="4"/>
      <c r="Y83" s="7"/>
      <c r="Z83" s="4" t="str">
        <f t="shared" ca="1" si="17"/>
        <v/>
      </c>
      <c r="AA83" s="4"/>
      <c r="AB83" s="3" t="str">
        <f t="shared" si="18"/>
        <v/>
      </c>
      <c r="AC83" s="3" t="str">
        <f>IF($A83="","",IF((AND($A83="ADD",OR(AB83="",AB83="In Use"))),"5",(_xlfn.XLOOKUP(AB83,ud_asset_status[lookupValue],ud_asset_status[lookupKey],""))))</f>
        <v/>
      </c>
      <c r="AD83" s="7"/>
      <c r="AF83" s="3" t="str">
        <f>IF($A83="ADD",IF(NOT(ISBLANK(AE83)),_xlfn.XLOOKUP(AE83,ar_replace_reason[lookupValue],ar_replace_reason[lookupKey],"ERROR"),""), "")</f>
        <v/>
      </c>
      <c r="AG83" s="3" t="str">
        <f t="shared" si="19"/>
        <v/>
      </c>
      <c r="AH83" s="3" t="str">
        <f>IF($A83="","",IF((AND($A83="ADD",OR(AG83="",AG83="Queenstown-Lakes District Council"))),"70",(_xlfn.XLOOKUP(AG83,ud_organisation_owner[lookupValue],ud_organisation_owner[lookupKey],""))))</f>
        <v/>
      </c>
      <c r="AI83" s="3" t="str">
        <f t="shared" si="20"/>
        <v/>
      </c>
      <c r="AJ83" s="3" t="str">
        <f>IF($A83="","",IF((AND($A83="ADD",OR(AI83="",AI83="Queenstown-Lakes District Council"))),"70",(_xlfn.XLOOKUP(AI83,ud_organisation_owner[lookupValue],ud_organisation_owner[lookupKey],""))))</f>
        <v/>
      </c>
      <c r="AK83" s="3" t="str">
        <f t="shared" si="21"/>
        <v/>
      </c>
      <c r="AL83" s="3" t="str">
        <f>IF($A83="","",IF((AND($A83="ADD",OR(AK83="",AK83="Local Authority"))),"17",(_xlfn.XLOOKUP(AK83,ud_sub_organisation[lookupValue],ud_sub_organisation[lookupKey],""))))</f>
        <v/>
      </c>
      <c r="AM83" s="3" t="str">
        <f t="shared" si="22"/>
        <v/>
      </c>
      <c r="AN83" s="3" t="str">
        <f>IF($A83="","",IF((AND($A83="ADD",OR(AM83="",AM83="Vested assets"))),"12",(_xlfn.XLOOKUP(AM83,ud_work_origin[lookupValue],ud_work_origin[lookupKey],""))))</f>
        <v/>
      </c>
      <c r="AO83" s="8"/>
      <c r="AP83" s="2" t="str">
        <f t="shared" si="23"/>
        <v/>
      </c>
      <c r="AQ83" s="3" t="str">
        <f t="shared" si="24"/>
        <v/>
      </c>
      <c r="AR83" s="3" t="str">
        <f>IF($A83="","",IF((AND($A83="ADD",OR(AQ83="",AQ83="Excellent"))),"1",(_xlfn.XLOOKUP(AQ83,condition[lookupValue],condition[lookupKey],""))))</f>
        <v/>
      </c>
      <c r="AS83" s="7" t="str">
        <f t="shared" si="25"/>
        <v/>
      </c>
      <c r="AT83" s="9"/>
    </row>
    <row r="84" spans="2:46">
      <c r="B84" s="4"/>
      <c r="D84" s="3" t="str">
        <f>IF($A84="ADD",IF(NOT(ISBLANK(C84)),_xlfn.XLOOKUP(C84,roadnames[lookupValue],roadnames[lookupKey],"ERROR"),""), "")</f>
        <v/>
      </c>
      <c r="E84" s="5"/>
      <c r="F84" s="5"/>
      <c r="G84" s="4"/>
      <c r="H84" s="4"/>
      <c r="J84" s="3" t="str">
        <f>IF($A84="ADD",IF(NOT(ISBLANK(I84)),_xlfn.XLOOKUP(I84,ud_position[lookupValue],ud_position[lookupKey],"ERROR"),""), "")</f>
        <v/>
      </c>
      <c r="K84" s="6"/>
      <c r="L84" s="6" t="str">
        <f t="shared" si="13"/>
        <v/>
      </c>
      <c r="M84" s="4"/>
      <c r="O84" s="3" t="str">
        <f>IF($A84="ADD",IF(NOT(ISBLANK(N84)),_xlfn.XLOOKUP(N84,len_adjust_rsn[lookupValue],len_adjust_rsn[lookupKey],"ERROR"),""), "")</f>
        <v/>
      </c>
      <c r="P84" s="6" t="str">
        <f t="shared" si="14"/>
        <v/>
      </c>
      <c r="Q84" s="6"/>
      <c r="R84" s="6" t="str">
        <f t="shared" si="15"/>
        <v/>
      </c>
      <c r="T84" s="3" t="str">
        <f>IF($A84="ADD",IF(NOT(ISBLANK(S84)),_xlfn.XLOOKUP(S84,cattle_stop_material[lookupValue],cattle_stop_material[lookupKey],"ERROR"),""), "")</f>
        <v/>
      </c>
      <c r="V84" s="3" t="str">
        <f>IF($A84="ADD",IF(NOT(ISBLANK(U84)),_xlfn.XLOOKUP(U84,ud_coating_system[lookupValue],ud_coating_system[lookupKey],"ERROR"),""), "")</f>
        <v/>
      </c>
      <c r="W84" s="2" t="str">
        <f t="shared" si="16"/>
        <v/>
      </c>
      <c r="X84" s="4"/>
      <c r="Y84" s="7"/>
      <c r="Z84" s="4" t="str">
        <f t="shared" ca="1" si="17"/>
        <v/>
      </c>
      <c r="AA84" s="4"/>
      <c r="AB84" s="3" t="str">
        <f t="shared" si="18"/>
        <v/>
      </c>
      <c r="AC84" s="3" t="str">
        <f>IF($A84="","",IF((AND($A84="ADD",OR(AB84="",AB84="In Use"))),"5",(_xlfn.XLOOKUP(AB84,ud_asset_status[lookupValue],ud_asset_status[lookupKey],""))))</f>
        <v/>
      </c>
      <c r="AD84" s="7"/>
      <c r="AF84" s="3" t="str">
        <f>IF($A84="ADD",IF(NOT(ISBLANK(AE84)),_xlfn.XLOOKUP(AE84,ar_replace_reason[lookupValue],ar_replace_reason[lookupKey],"ERROR"),""), "")</f>
        <v/>
      </c>
      <c r="AG84" s="3" t="str">
        <f t="shared" si="19"/>
        <v/>
      </c>
      <c r="AH84" s="3" t="str">
        <f>IF($A84="","",IF((AND($A84="ADD",OR(AG84="",AG84="Queenstown-Lakes District Council"))),"70",(_xlfn.XLOOKUP(AG84,ud_organisation_owner[lookupValue],ud_organisation_owner[lookupKey],""))))</f>
        <v/>
      </c>
      <c r="AI84" s="3" t="str">
        <f t="shared" si="20"/>
        <v/>
      </c>
      <c r="AJ84" s="3" t="str">
        <f>IF($A84="","",IF((AND($A84="ADD",OR(AI84="",AI84="Queenstown-Lakes District Council"))),"70",(_xlfn.XLOOKUP(AI84,ud_organisation_owner[lookupValue],ud_organisation_owner[lookupKey],""))))</f>
        <v/>
      </c>
      <c r="AK84" s="3" t="str">
        <f t="shared" si="21"/>
        <v/>
      </c>
      <c r="AL84" s="3" t="str">
        <f>IF($A84="","",IF((AND($A84="ADD",OR(AK84="",AK84="Local Authority"))),"17",(_xlfn.XLOOKUP(AK84,ud_sub_organisation[lookupValue],ud_sub_organisation[lookupKey],""))))</f>
        <v/>
      </c>
      <c r="AM84" s="3" t="str">
        <f t="shared" si="22"/>
        <v/>
      </c>
      <c r="AN84" s="3" t="str">
        <f>IF($A84="","",IF((AND($A84="ADD",OR(AM84="",AM84="Vested assets"))),"12",(_xlfn.XLOOKUP(AM84,ud_work_origin[lookupValue],ud_work_origin[lookupKey],""))))</f>
        <v/>
      </c>
      <c r="AO84" s="8"/>
      <c r="AP84" s="2" t="str">
        <f t="shared" si="23"/>
        <v/>
      </c>
      <c r="AQ84" s="3" t="str">
        <f t="shared" si="24"/>
        <v/>
      </c>
      <c r="AR84" s="3" t="str">
        <f>IF($A84="","",IF((AND($A84="ADD",OR(AQ84="",AQ84="Excellent"))),"1",(_xlfn.XLOOKUP(AQ84,condition[lookupValue],condition[lookupKey],""))))</f>
        <v/>
      </c>
      <c r="AS84" s="7" t="str">
        <f t="shared" si="25"/>
        <v/>
      </c>
      <c r="AT84" s="9"/>
    </row>
    <row r="85" spans="2:46">
      <c r="B85" s="4"/>
      <c r="D85" s="3" t="str">
        <f>IF($A85="ADD",IF(NOT(ISBLANK(C85)),_xlfn.XLOOKUP(C85,roadnames[lookupValue],roadnames[lookupKey],"ERROR"),""), "")</f>
        <v/>
      </c>
      <c r="E85" s="5"/>
      <c r="F85" s="5"/>
      <c r="G85" s="4"/>
      <c r="H85" s="4"/>
      <c r="J85" s="3" t="str">
        <f>IF($A85="ADD",IF(NOT(ISBLANK(I85)),_xlfn.XLOOKUP(I85,ud_position[lookupValue],ud_position[lookupKey],"ERROR"),""), "")</f>
        <v/>
      </c>
      <c r="K85" s="6"/>
      <c r="L85" s="6" t="str">
        <f t="shared" si="13"/>
        <v/>
      </c>
      <c r="M85" s="4"/>
      <c r="O85" s="3" t="str">
        <f>IF($A85="ADD",IF(NOT(ISBLANK(N85)),_xlfn.XLOOKUP(N85,len_adjust_rsn[lookupValue],len_adjust_rsn[lookupKey],"ERROR"),""), "")</f>
        <v/>
      </c>
      <c r="P85" s="6" t="str">
        <f t="shared" si="14"/>
        <v/>
      </c>
      <c r="Q85" s="6"/>
      <c r="R85" s="6" t="str">
        <f t="shared" si="15"/>
        <v/>
      </c>
      <c r="T85" s="3" t="str">
        <f>IF($A85="ADD",IF(NOT(ISBLANK(S85)),_xlfn.XLOOKUP(S85,cattle_stop_material[lookupValue],cattle_stop_material[lookupKey],"ERROR"),""), "")</f>
        <v/>
      </c>
      <c r="V85" s="3" t="str">
        <f>IF($A85="ADD",IF(NOT(ISBLANK(U85)),_xlfn.XLOOKUP(U85,ud_coating_system[lookupValue],ud_coating_system[lookupKey],"ERROR"),""), "")</f>
        <v/>
      </c>
      <c r="W85" s="2" t="str">
        <f t="shared" si="16"/>
        <v/>
      </c>
      <c r="X85" s="4"/>
      <c r="Y85" s="7"/>
      <c r="Z85" s="4" t="str">
        <f t="shared" ca="1" si="17"/>
        <v/>
      </c>
      <c r="AA85" s="4"/>
      <c r="AB85" s="3" t="str">
        <f t="shared" si="18"/>
        <v/>
      </c>
      <c r="AC85" s="3" t="str">
        <f>IF($A85="","",IF((AND($A85="ADD",OR(AB85="",AB85="In Use"))),"5",(_xlfn.XLOOKUP(AB85,ud_asset_status[lookupValue],ud_asset_status[lookupKey],""))))</f>
        <v/>
      </c>
      <c r="AD85" s="7"/>
      <c r="AF85" s="3" t="str">
        <f>IF($A85="ADD",IF(NOT(ISBLANK(AE85)),_xlfn.XLOOKUP(AE85,ar_replace_reason[lookupValue],ar_replace_reason[lookupKey],"ERROR"),""), "")</f>
        <v/>
      </c>
      <c r="AG85" s="3" t="str">
        <f t="shared" si="19"/>
        <v/>
      </c>
      <c r="AH85" s="3" t="str">
        <f>IF($A85="","",IF((AND($A85="ADD",OR(AG85="",AG85="Queenstown-Lakes District Council"))),"70",(_xlfn.XLOOKUP(AG85,ud_organisation_owner[lookupValue],ud_organisation_owner[lookupKey],""))))</f>
        <v/>
      </c>
      <c r="AI85" s="3" t="str">
        <f t="shared" si="20"/>
        <v/>
      </c>
      <c r="AJ85" s="3" t="str">
        <f>IF($A85="","",IF((AND($A85="ADD",OR(AI85="",AI85="Queenstown-Lakes District Council"))),"70",(_xlfn.XLOOKUP(AI85,ud_organisation_owner[lookupValue],ud_organisation_owner[lookupKey],""))))</f>
        <v/>
      </c>
      <c r="AK85" s="3" t="str">
        <f t="shared" si="21"/>
        <v/>
      </c>
      <c r="AL85" s="3" t="str">
        <f>IF($A85="","",IF((AND($A85="ADD",OR(AK85="",AK85="Local Authority"))),"17",(_xlfn.XLOOKUP(AK85,ud_sub_organisation[lookupValue],ud_sub_organisation[lookupKey],""))))</f>
        <v/>
      </c>
      <c r="AM85" s="3" t="str">
        <f t="shared" si="22"/>
        <v/>
      </c>
      <c r="AN85" s="3" t="str">
        <f>IF($A85="","",IF((AND($A85="ADD",OR(AM85="",AM85="Vested assets"))),"12",(_xlfn.XLOOKUP(AM85,ud_work_origin[lookupValue],ud_work_origin[lookupKey],""))))</f>
        <v/>
      </c>
      <c r="AO85" s="8"/>
      <c r="AP85" s="2" t="str">
        <f t="shared" si="23"/>
        <v/>
      </c>
      <c r="AQ85" s="3" t="str">
        <f t="shared" si="24"/>
        <v/>
      </c>
      <c r="AR85" s="3" t="str">
        <f>IF($A85="","",IF((AND($A85="ADD",OR(AQ85="",AQ85="Excellent"))),"1",(_xlfn.XLOOKUP(AQ85,condition[lookupValue],condition[lookupKey],""))))</f>
        <v/>
      </c>
      <c r="AS85" s="7" t="str">
        <f t="shared" si="25"/>
        <v/>
      </c>
      <c r="AT85" s="9"/>
    </row>
    <row r="86" spans="2:46">
      <c r="B86" s="4"/>
      <c r="D86" s="3" t="str">
        <f>IF($A86="ADD",IF(NOT(ISBLANK(C86)),_xlfn.XLOOKUP(C86,roadnames[lookupValue],roadnames[lookupKey],"ERROR"),""), "")</f>
        <v/>
      </c>
      <c r="E86" s="5"/>
      <c r="F86" s="5"/>
      <c r="G86" s="4"/>
      <c r="H86" s="4"/>
      <c r="J86" s="3" t="str">
        <f>IF($A86="ADD",IF(NOT(ISBLANK(I86)),_xlfn.XLOOKUP(I86,ud_position[lookupValue],ud_position[lookupKey],"ERROR"),""), "")</f>
        <v/>
      </c>
      <c r="K86" s="6"/>
      <c r="L86" s="6" t="str">
        <f t="shared" si="13"/>
        <v/>
      </c>
      <c r="M86" s="4"/>
      <c r="O86" s="3" t="str">
        <f>IF($A86="ADD",IF(NOT(ISBLANK(N86)),_xlfn.XLOOKUP(N86,len_adjust_rsn[lookupValue],len_adjust_rsn[lookupKey],"ERROR"),""), "")</f>
        <v/>
      </c>
      <c r="P86" s="6" t="str">
        <f t="shared" si="14"/>
        <v/>
      </c>
      <c r="Q86" s="6"/>
      <c r="R86" s="6" t="str">
        <f t="shared" si="15"/>
        <v/>
      </c>
      <c r="T86" s="3" t="str">
        <f>IF($A86="ADD",IF(NOT(ISBLANK(S86)),_xlfn.XLOOKUP(S86,cattle_stop_material[lookupValue],cattle_stop_material[lookupKey],"ERROR"),""), "")</f>
        <v/>
      </c>
      <c r="V86" s="3" t="str">
        <f>IF($A86="ADD",IF(NOT(ISBLANK(U86)),_xlfn.XLOOKUP(U86,ud_coating_system[lookupValue],ud_coating_system[lookupKey],"ERROR"),""), "")</f>
        <v/>
      </c>
      <c r="W86" s="2" t="str">
        <f t="shared" si="16"/>
        <v/>
      </c>
      <c r="X86" s="4"/>
      <c r="Y86" s="7"/>
      <c r="Z86" s="4" t="str">
        <f t="shared" ca="1" si="17"/>
        <v/>
      </c>
      <c r="AA86" s="4"/>
      <c r="AB86" s="3" t="str">
        <f t="shared" si="18"/>
        <v/>
      </c>
      <c r="AC86" s="3" t="str">
        <f>IF($A86="","",IF((AND($A86="ADD",OR(AB86="",AB86="In Use"))),"5",(_xlfn.XLOOKUP(AB86,ud_asset_status[lookupValue],ud_asset_status[lookupKey],""))))</f>
        <v/>
      </c>
      <c r="AD86" s="7"/>
      <c r="AF86" s="3" t="str">
        <f>IF($A86="ADD",IF(NOT(ISBLANK(AE86)),_xlfn.XLOOKUP(AE86,ar_replace_reason[lookupValue],ar_replace_reason[lookupKey],"ERROR"),""), "")</f>
        <v/>
      </c>
      <c r="AG86" s="3" t="str">
        <f t="shared" si="19"/>
        <v/>
      </c>
      <c r="AH86" s="3" t="str">
        <f>IF($A86="","",IF((AND($A86="ADD",OR(AG86="",AG86="Queenstown-Lakes District Council"))),"70",(_xlfn.XLOOKUP(AG86,ud_organisation_owner[lookupValue],ud_organisation_owner[lookupKey],""))))</f>
        <v/>
      </c>
      <c r="AI86" s="3" t="str">
        <f t="shared" si="20"/>
        <v/>
      </c>
      <c r="AJ86" s="3" t="str">
        <f>IF($A86="","",IF((AND($A86="ADD",OR(AI86="",AI86="Queenstown-Lakes District Council"))),"70",(_xlfn.XLOOKUP(AI86,ud_organisation_owner[lookupValue],ud_organisation_owner[lookupKey],""))))</f>
        <v/>
      </c>
      <c r="AK86" s="3" t="str">
        <f t="shared" si="21"/>
        <v/>
      </c>
      <c r="AL86" s="3" t="str">
        <f>IF($A86="","",IF((AND($A86="ADD",OR(AK86="",AK86="Local Authority"))),"17",(_xlfn.XLOOKUP(AK86,ud_sub_organisation[lookupValue],ud_sub_organisation[lookupKey],""))))</f>
        <v/>
      </c>
      <c r="AM86" s="3" t="str">
        <f t="shared" si="22"/>
        <v/>
      </c>
      <c r="AN86" s="3" t="str">
        <f>IF($A86="","",IF((AND($A86="ADD",OR(AM86="",AM86="Vested assets"))),"12",(_xlfn.XLOOKUP(AM86,ud_work_origin[lookupValue],ud_work_origin[lookupKey],""))))</f>
        <v/>
      </c>
      <c r="AO86" s="8"/>
      <c r="AP86" s="2" t="str">
        <f t="shared" si="23"/>
        <v/>
      </c>
      <c r="AQ86" s="3" t="str">
        <f t="shared" si="24"/>
        <v/>
      </c>
      <c r="AR86" s="3" t="str">
        <f>IF($A86="","",IF((AND($A86="ADD",OR(AQ86="",AQ86="Excellent"))),"1",(_xlfn.XLOOKUP(AQ86,condition[lookupValue],condition[lookupKey],""))))</f>
        <v/>
      </c>
      <c r="AS86" s="7" t="str">
        <f t="shared" si="25"/>
        <v/>
      </c>
      <c r="AT86" s="9"/>
    </row>
    <row r="87" spans="2:46">
      <c r="B87" s="4"/>
      <c r="D87" s="3" t="str">
        <f>IF($A87="ADD",IF(NOT(ISBLANK(C87)),_xlfn.XLOOKUP(C87,roadnames[lookupValue],roadnames[lookupKey],"ERROR"),""), "")</f>
        <v/>
      </c>
      <c r="E87" s="5"/>
      <c r="F87" s="5"/>
      <c r="G87" s="4"/>
      <c r="H87" s="4"/>
      <c r="J87" s="3" t="str">
        <f>IF($A87="ADD",IF(NOT(ISBLANK(I87)),_xlfn.XLOOKUP(I87,ud_position[lookupValue],ud_position[lookupKey],"ERROR"),""), "")</f>
        <v/>
      </c>
      <c r="K87" s="6"/>
      <c r="L87" s="6" t="str">
        <f t="shared" si="13"/>
        <v/>
      </c>
      <c r="M87" s="4"/>
      <c r="O87" s="3" t="str">
        <f>IF($A87="ADD",IF(NOT(ISBLANK(N87)),_xlfn.XLOOKUP(N87,len_adjust_rsn[lookupValue],len_adjust_rsn[lookupKey],"ERROR"),""), "")</f>
        <v/>
      </c>
      <c r="P87" s="6" t="str">
        <f t="shared" si="14"/>
        <v/>
      </c>
      <c r="Q87" s="6"/>
      <c r="R87" s="6" t="str">
        <f t="shared" si="15"/>
        <v/>
      </c>
      <c r="T87" s="3" t="str">
        <f>IF($A87="ADD",IF(NOT(ISBLANK(S87)),_xlfn.XLOOKUP(S87,cattle_stop_material[lookupValue],cattle_stop_material[lookupKey],"ERROR"),""), "")</f>
        <v/>
      </c>
      <c r="V87" s="3" t="str">
        <f>IF($A87="ADD",IF(NOT(ISBLANK(U87)),_xlfn.XLOOKUP(U87,ud_coating_system[lookupValue],ud_coating_system[lookupKey],"ERROR"),""), "")</f>
        <v/>
      </c>
      <c r="W87" s="2" t="str">
        <f t="shared" si="16"/>
        <v/>
      </c>
      <c r="X87" s="4"/>
      <c r="Y87" s="7"/>
      <c r="Z87" s="4" t="str">
        <f t="shared" ca="1" si="17"/>
        <v/>
      </c>
      <c r="AA87" s="4"/>
      <c r="AB87" s="3" t="str">
        <f t="shared" si="18"/>
        <v/>
      </c>
      <c r="AC87" s="3" t="str">
        <f>IF($A87="","",IF((AND($A87="ADD",OR(AB87="",AB87="In Use"))),"5",(_xlfn.XLOOKUP(AB87,ud_asset_status[lookupValue],ud_asset_status[lookupKey],""))))</f>
        <v/>
      </c>
      <c r="AD87" s="7"/>
      <c r="AF87" s="3" t="str">
        <f>IF($A87="ADD",IF(NOT(ISBLANK(AE87)),_xlfn.XLOOKUP(AE87,ar_replace_reason[lookupValue],ar_replace_reason[lookupKey],"ERROR"),""), "")</f>
        <v/>
      </c>
      <c r="AG87" s="3" t="str">
        <f t="shared" si="19"/>
        <v/>
      </c>
      <c r="AH87" s="3" t="str">
        <f>IF($A87="","",IF((AND($A87="ADD",OR(AG87="",AG87="Queenstown-Lakes District Council"))),"70",(_xlfn.XLOOKUP(AG87,ud_organisation_owner[lookupValue],ud_organisation_owner[lookupKey],""))))</f>
        <v/>
      </c>
      <c r="AI87" s="3" t="str">
        <f t="shared" si="20"/>
        <v/>
      </c>
      <c r="AJ87" s="3" t="str">
        <f>IF($A87="","",IF((AND($A87="ADD",OR(AI87="",AI87="Queenstown-Lakes District Council"))),"70",(_xlfn.XLOOKUP(AI87,ud_organisation_owner[lookupValue],ud_organisation_owner[lookupKey],""))))</f>
        <v/>
      </c>
      <c r="AK87" s="3" t="str">
        <f t="shared" si="21"/>
        <v/>
      </c>
      <c r="AL87" s="3" t="str">
        <f>IF($A87="","",IF((AND($A87="ADD",OR(AK87="",AK87="Local Authority"))),"17",(_xlfn.XLOOKUP(AK87,ud_sub_organisation[lookupValue],ud_sub_organisation[lookupKey],""))))</f>
        <v/>
      </c>
      <c r="AM87" s="3" t="str">
        <f t="shared" si="22"/>
        <v/>
      </c>
      <c r="AN87" s="3" t="str">
        <f>IF($A87="","",IF((AND($A87="ADD",OR(AM87="",AM87="Vested assets"))),"12",(_xlfn.XLOOKUP(AM87,ud_work_origin[lookupValue],ud_work_origin[lookupKey],""))))</f>
        <v/>
      </c>
      <c r="AO87" s="8"/>
      <c r="AP87" s="2" t="str">
        <f t="shared" si="23"/>
        <v/>
      </c>
      <c r="AQ87" s="3" t="str">
        <f t="shared" si="24"/>
        <v/>
      </c>
      <c r="AR87" s="3" t="str">
        <f>IF($A87="","",IF((AND($A87="ADD",OR(AQ87="",AQ87="Excellent"))),"1",(_xlfn.XLOOKUP(AQ87,condition[lookupValue],condition[lookupKey],""))))</f>
        <v/>
      </c>
      <c r="AS87" s="7" t="str">
        <f t="shared" si="25"/>
        <v/>
      </c>
      <c r="AT87" s="9"/>
    </row>
    <row r="88" spans="2:46">
      <c r="B88" s="4"/>
      <c r="D88" s="3" t="str">
        <f>IF($A88="ADD",IF(NOT(ISBLANK(C88)),_xlfn.XLOOKUP(C88,roadnames[lookupValue],roadnames[lookupKey],"ERROR"),""), "")</f>
        <v/>
      </c>
      <c r="E88" s="5"/>
      <c r="F88" s="5"/>
      <c r="G88" s="4"/>
      <c r="H88" s="4"/>
      <c r="J88" s="3" t="str">
        <f>IF($A88="ADD",IF(NOT(ISBLANK(I88)),_xlfn.XLOOKUP(I88,ud_position[lookupValue],ud_position[lookupKey],"ERROR"),""), "")</f>
        <v/>
      </c>
      <c r="K88" s="6"/>
      <c r="L88" s="6" t="str">
        <f t="shared" si="13"/>
        <v/>
      </c>
      <c r="M88" s="4"/>
      <c r="O88" s="3" t="str">
        <f>IF($A88="ADD",IF(NOT(ISBLANK(N88)),_xlfn.XLOOKUP(N88,len_adjust_rsn[lookupValue],len_adjust_rsn[lookupKey],"ERROR"),""), "")</f>
        <v/>
      </c>
      <c r="P88" s="6" t="str">
        <f t="shared" si="14"/>
        <v/>
      </c>
      <c r="Q88" s="6"/>
      <c r="R88" s="6" t="str">
        <f t="shared" si="15"/>
        <v/>
      </c>
      <c r="T88" s="3" t="str">
        <f>IF($A88="ADD",IF(NOT(ISBLANK(S88)),_xlfn.XLOOKUP(S88,cattle_stop_material[lookupValue],cattle_stop_material[lookupKey],"ERROR"),""), "")</f>
        <v/>
      </c>
      <c r="V88" s="3" t="str">
        <f>IF($A88="ADD",IF(NOT(ISBLANK(U88)),_xlfn.XLOOKUP(U88,ud_coating_system[lookupValue],ud_coating_system[lookupKey],"ERROR"),""), "")</f>
        <v/>
      </c>
      <c r="W88" s="2" t="str">
        <f t="shared" si="16"/>
        <v/>
      </c>
      <c r="X88" s="4"/>
      <c r="Y88" s="7"/>
      <c r="Z88" s="4" t="str">
        <f t="shared" ca="1" si="17"/>
        <v/>
      </c>
      <c r="AA88" s="4"/>
      <c r="AB88" s="3" t="str">
        <f t="shared" si="18"/>
        <v/>
      </c>
      <c r="AC88" s="3" t="str">
        <f>IF($A88="","",IF((AND($A88="ADD",OR(AB88="",AB88="In Use"))),"5",(_xlfn.XLOOKUP(AB88,ud_asset_status[lookupValue],ud_asset_status[lookupKey],""))))</f>
        <v/>
      </c>
      <c r="AD88" s="7"/>
      <c r="AF88" s="3" t="str">
        <f>IF($A88="ADD",IF(NOT(ISBLANK(AE88)),_xlfn.XLOOKUP(AE88,ar_replace_reason[lookupValue],ar_replace_reason[lookupKey],"ERROR"),""), "")</f>
        <v/>
      </c>
      <c r="AG88" s="3" t="str">
        <f t="shared" si="19"/>
        <v/>
      </c>
      <c r="AH88" s="3" t="str">
        <f>IF($A88="","",IF((AND($A88="ADD",OR(AG88="",AG88="Queenstown-Lakes District Council"))),"70",(_xlfn.XLOOKUP(AG88,ud_organisation_owner[lookupValue],ud_organisation_owner[lookupKey],""))))</f>
        <v/>
      </c>
      <c r="AI88" s="3" t="str">
        <f t="shared" si="20"/>
        <v/>
      </c>
      <c r="AJ88" s="3" t="str">
        <f>IF($A88="","",IF((AND($A88="ADD",OR(AI88="",AI88="Queenstown-Lakes District Council"))),"70",(_xlfn.XLOOKUP(AI88,ud_organisation_owner[lookupValue],ud_organisation_owner[lookupKey],""))))</f>
        <v/>
      </c>
      <c r="AK88" s="3" t="str">
        <f t="shared" si="21"/>
        <v/>
      </c>
      <c r="AL88" s="3" t="str">
        <f>IF($A88="","",IF((AND($A88="ADD",OR(AK88="",AK88="Local Authority"))),"17",(_xlfn.XLOOKUP(AK88,ud_sub_organisation[lookupValue],ud_sub_organisation[lookupKey],""))))</f>
        <v/>
      </c>
      <c r="AM88" s="3" t="str">
        <f t="shared" si="22"/>
        <v/>
      </c>
      <c r="AN88" s="3" t="str">
        <f>IF($A88="","",IF((AND($A88="ADD",OR(AM88="",AM88="Vested assets"))),"12",(_xlfn.XLOOKUP(AM88,ud_work_origin[lookupValue],ud_work_origin[lookupKey],""))))</f>
        <v/>
      </c>
      <c r="AO88" s="8"/>
      <c r="AP88" s="2" t="str">
        <f t="shared" si="23"/>
        <v/>
      </c>
      <c r="AQ88" s="3" t="str">
        <f t="shared" si="24"/>
        <v/>
      </c>
      <c r="AR88" s="3" t="str">
        <f>IF($A88="","",IF((AND($A88="ADD",OR(AQ88="",AQ88="Excellent"))),"1",(_xlfn.XLOOKUP(AQ88,condition[lookupValue],condition[lookupKey],""))))</f>
        <v/>
      </c>
      <c r="AS88" s="7" t="str">
        <f t="shared" si="25"/>
        <v/>
      </c>
      <c r="AT88" s="9"/>
    </row>
    <row r="89" spans="2:46">
      <c r="B89" s="4"/>
      <c r="D89" s="3" t="str">
        <f>IF($A89="ADD",IF(NOT(ISBLANK(C89)),_xlfn.XLOOKUP(C89,roadnames[lookupValue],roadnames[lookupKey],"ERROR"),""), "")</f>
        <v/>
      </c>
      <c r="E89" s="5"/>
      <c r="F89" s="5"/>
      <c r="G89" s="4"/>
      <c r="H89" s="4"/>
      <c r="J89" s="3" t="str">
        <f>IF($A89="ADD",IF(NOT(ISBLANK(I89)),_xlfn.XLOOKUP(I89,ud_position[lookupValue],ud_position[lookupKey],"ERROR"),""), "")</f>
        <v/>
      </c>
      <c r="K89" s="6"/>
      <c r="L89" s="6" t="str">
        <f t="shared" si="13"/>
        <v/>
      </c>
      <c r="M89" s="4"/>
      <c r="O89" s="3" t="str">
        <f>IF($A89="ADD",IF(NOT(ISBLANK(N89)),_xlfn.XLOOKUP(N89,len_adjust_rsn[lookupValue],len_adjust_rsn[lookupKey],"ERROR"),""), "")</f>
        <v/>
      </c>
      <c r="P89" s="6" t="str">
        <f t="shared" si="14"/>
        <v/>
      </c>
      <c r="Q89" s="6"/>
      <c r="R89" s="6" t="str">
        <f t="shared" si="15"/>
        <v/>
      </c>
      <c r="T89" s="3" t="str">
        <f>IF($A89="ADD",IF(NOT(ISBLANK(S89)),_xlfn.XLOOKUP(S89,cattle_stop_material[lookupValue],cattle_stop_material[lookupKey],"ERROR"),""), "")</f>
        <v/>
      </c>
      <c r="V89" s="3" t="str">
        <f>IF($A89="ADD",IF(NOT(ISBLANK(U89)),_xlfn.XLOOKUP(U89,ud_coating_system[lookupValue],ud_coating_system[lookupKey],"ERROR"),""), "")</f>
        <v/>
      </c>
      <c r="W89" s="2" t="str">
        <f t="shared" si="16"/>
        <v/>
      </c>
      <c r="X89" s="4"/>
      <c r="Y89" s="7"/>
      <c r="Z89" s="4" t="str">
        <f t="shared" ca="1" si="17"/>
        <v/>
      </c>
      <c r="AA89" s="4"/>
      <c r="AB89" s="3" t="str">
        <f t="shared" si="18"/>
        <v/>
      </c>
      <c r="AC89" s="3" t="str">
        <f>IF($A89="","",IF((AND($A89="ADD",OR(AB89="",AB89="In Use"))),"5",(_xlfn.XLOOKUP(AB89,ud_asset_status[lookupValue],ud_asset_status[lookupKey],""))))</f>
        <v/>
      </c>
      <c r="AD89" s="7"/>
      <c r="AF89" s="3" t="str">
        <f>IF($A89="ADD",IF(NOT(ISBLANK(AE89)),_xlfn.XLOOKUP(AE89,ar_replace_reason[lookupValue],ar_replace_reason[lookupKey],"ERROR"),""), "")</f>
        <v/>
      </c>
      <c r="AG89" s="3" t="str">
        <f t="shared" si="19"/>
        <v/>
      </c>
      <c r="AH89" s="3" t="str">
        <f>IF($A89="","",IF((AND($A89="ADD",OR(AG89="",AG89="Queenstown-Lakes District Council"))),"70",(_xlfn.XLOOKUP(AG89,ud_organisation_owner[lookupValue],ud_organisation_owner[lookupKey],""))))</f>
        <v/>
      </c>
      <c r="AI89" s="3" t="str">
        <f t="shared" si="20"/>
        <v/>
      </c>
      <c r="AJ89" s="3" t="str">
        <f>IF($A89="","",IF((AND($A89="ADD",OR(AI89="",AI89="Queenstown-Lakes District Council"))),"70",(_xlfn.XLOOKUP(AI89,ud_organisation_owner[lookupValue],ud_organisation_owner[lookupKey],""))))</f>
        <v/>
      </c>
      <c r="AK89" s="3" t="str">
        <f t="shared" si="21"/>
        <v/>
      </c>
      <c r="AL89" s="3" t="str">
        <f>IF($A89="","",IF((AND($A89="ADD",OR(AK89="",AK89="Local Authority"))),"17",(_xlfn.XLOOKUP(AK89,ud_sub_organisation[lookupValue],ud_sub_organisation[lookupKey],""))))</f>
        <v/>
      </c>
      <c r="AM89" s="3" t="str">
        <f t="shared" si="22"/>
        <v/>
      </c>
      <c r="AN89" s="3" t="str">
        <f>IF($A89="","",IF((AND($A89="ADD",OR(AM89="",AM89="Vested assets"))),"12",(_xlfn.XLOOKUP(AM89,ud_work_origin[lookupValue],ud_work_origin[lookupKey],""))))</f>
        <v/>
      </c>
      <c r="AO89" s="8"/>
      <c r="AP89" s="2" t="str">
        <f t="shared" si="23"/>
        <v/>
      </c>
      <c r="AQ89" s="3" t="str">
        <f t="shared" si="24"/>
        <v/>
      </c>
      <c r="AR89" s="3" t="str">
        <f>IF($A89="","",IF((AND($A89="ADD",OR(AQ89="",AQ89="Excellent"))),"1",(_xlfn.XLOOKUP(AQ89,condition[lookupValue],condition[lookupKey],""))))</f>
        <v/>
      </c>
      <c r="AS89" s="7" t="str">
        <f t="shared" si="25"/>
        <v/>
      </c>
      <c r="AT89" s="9"/>
    </row>
    <row r="90" spans="2:46">
      <c r="B90" s="4"/>
      <c r="D90" s="3" t="str">
        <f>IF($A90="ADD",IF(NOT(ISBLANK(C90)),_xlfn.XLOOKUP(C90,roadnames[lookupValue],roadnames[lookupKey],"ERROR"),""), "")</f>
        <v/>
      </c>
      <c r="E90" s="5"/>
      <c r="F90" s="5"/>
      <c r="G90" s="4"/>
      <c r="H90" s="4"/>
      <c r="J90" s="3" t="str">
        <f>IF($A90="ADD",IF(NOT(ISBLANK(I90)),_xlfn.XLOOKUP(I90,ud_position[lookupValue],ud_position[lookupKey],"ERROR"),""), "")</f>
        <v/>
      </c>
      <c r="K90" s="6"/>
      <c r="L90" s="6" t="str">
        <f t="shared" si="13"/>
        <v/>
      </c>
      <c r="M90" s="4"/>
      <c r="O90" s="3" t="str">
        <f>IF($A90="ADD",IF(NOT(ISBLANK(N90)),_xlfn.XLOOKUP(N90,len_adjust_rsn[lookupValue],len_adjust_rsn[lookupKey],"ERROR"),""), "")</f>
        <v/>
      </c>
      <c r="P90" s="6" t="str">
        <f t="shared" si="14"/>
        <v/>
      </c>
      <c r="Q90" s="6"/>
      <c r="R90" s="6" t="str">
        <f t="shared" si="15"/>
        <v/>
      </c>
      <c r="T90" s="3" t="str">
        <f>IF($A90="ADD",IF(NOT(ISBLANK(S90)),_xlfn.XLOOKUP(S90,cattle_stop_material[lookupValue],cattle_stop_material[lookupKey],"ERROR"),""), "")</f>
        <v/>
      </c>
      <c r="V90" s="3" t="str">
        <f>IF($A90="ADD",IF(NOT(ISBLANK(U90)),_xlfn.XLOOKUP(U90,ud_coating_system[lookupValue],ud_coating_system[lookupKey],"ERROR"),""), "")</f>
        <v/>
      </c>
      <c r="W90" s="2" t="str">
        <f t="shared" si="16"/>
        <v/>
      </c>
      <c r="X90" s="4"/>
      <c r="Y90" s="7"/>
      <c r="Z90" s="4" t="str">
        <f t="shared" ca="1" si="17"/>
        <v/>
      </c>
      <c r="AA90" s="4"/>
      <c r="AB90" s="3" t="str">
        <f t="shared" si="18"/>
        <v/>
      </c>
      <c r="AC90" s="3" t="str">
        <f>IF($A90="","",IF((AND($A90="ADD",OR(AB90="",AB90="In Use"))),"5",(_xlfn.XLOOKUP(AB90,ud_asset_status[lookupValue],ud_asset_status[lookupKey],""))))</f>
        <v/>
      </c>
      <c r="AD90" s="7"/>
      <c r="AF90" s="3" t="str">
        <f>IF($A90="ADD",IF(NOT(ISBLANK(AE90)),_xlfn.XLOOKUP(AE90,ar_replace_reason[lookupValue],ar_replace_reason[lookupKey],"ERROR"),""), "")</f>
        <v/>
      </c>
      <c r="AG90" s="3" t="str">
        <f t="shared" si="19"/>
        <v/>
      </c>
      <c r="AH90" s="3" t="str">
        <f>IF($A90="","",IF((AND($A90="ADD",OR(AG90="",AG90="Queenstown-Lakes District Council"))),"70",(_xlfn.XLOOKUP(AG90,ud_organisation_owner[lookupValue],ud_organisation_owner[lookupKey],""))))</f>
        <v/>
      </c>
      <c r="AI90" s="3" t="str">
        <f t="shared" si="20"/>
        <v/>
      </c>
      <c r="AJ90" s="3" t="str">
        <f>IF($A90="","",IF((AND($A90="ADD",OR(AI90="",AI90="Queenstown-Lakes District Council"))),"70",(_xlfn.XLOOKUP(AI90,ud_organisation_owner[lookupValue],ud_organisation_owner[lookupKey],""))))</f>
        <v/>
      </c>
      <c r="AK90" s="3" t="str">
        <f t="shared" si="21"/>
        <v/>
      </c>
      <c r="AL90" s="3" t="str">
        <f>IF($A90="","",IF((AND($A90="ADD",OR(AK90="",AK90="Local Authority"))),"17",(_xlfn.XLOOKUP(AK90,ud_sub_organisation[lookupValue],ud_sub_organisation[lookupKey],""))))</f>
        <v/>
      </c>
      <c r="AM90" s="3" t="str">
        <f t="shared" si="22"/>
        <v/>
      </c>
      <c r="AN90" s="3" t="str">
        <f>IF($A90="","",IF((AND($A90="ADD",OR(AM90="",AM90="Vested assets"))),"12",(_xlfn.XLOOKUP(AM90,ud_work_origin[lookupValue],ud_work_origin[lookupKey],""))))</f>
        <v/>
      </c>
      <c r="AO90" s="8"/>
      <c r="AP90" s="2" t="str">
        <f t="shared" si="23"/>
        <v/>
      </c>
      <c r="AQ90" s="3" t="str">
        <f t="shared" si="24"/>
        <v/>
      </c>
      <c r="AR90" s="3" t="str">
        <f>IF($A90="","",IF((AND($A90="ADD",OR(AQ90="",AQ90="Excellent"))),"1",(_xlfn.XLOOKUP(AQ90,condition[lookupValue],condition[lookupKey],""))))</f>
        <v/>
      </c>
      <c r="AS90" s="7" t="str">
        <f t="shared" si="25"/>
        <v/>
      </c>
      <c r="AT90" s="9"/>
    </row>
    <row r="91" spans="2:46">
      <c r="B91" s="4"/>
      <c r="D91" s="3" t="str">
        <f>IF($A91="ADD",IF(NOT(ISBLANK(C91)),_xlfn.XLOOKUP(C91,roadnames[lookupValue],roadnames[lookupKey],"ERROR"),""), "")</f>
        <v/>
      </c>
      <c r="E91" s="5"/>
      <c r="F91" s="5"/>
      <c r="G91" s="4"/>
      <c r="H91" s="4"/>
      <c r="J91" s="3" t="str">
        <f>IF($A91="ADD",IF(NOT(ISBLANK(I91)),_xlfn.XLOOKUP(I91,ud_position[lookupValue],ud_position[lookupKey],"ERROR"),""), "")</f>
        <v/>
      </c>
      <c r="K91" s="6"/>
      <c r="L91" s="6" t="str">
        <f t="shared" si="13"/>
        <v/>
      </c>
      <c r="M91" s="4"/>
      <c r="O91" s="3" t="str">
        <f>IF($A91="ADD",IF(NOT(ISBLANK(N91)),_xlfn.XLOOKUP(N91,len_adjust_rsn[lookupValue],len_adjust_rsn[lookupKey],"ERROR"),""), "")</f>
        <v/>
      </c>
      <c r="P91" s="6" t="str">
        <f t="shared" si="14"/>
        <v/>
      </c>
      <c r="Q91" s="6"/>
      <c r="R91" s="6" t="str">
        <f t="shared" si="15"/>
        <v/>
      </c>
      <c r="T91" s="3" t="str">
        <f>IF($A91="ADD",IF(NOT(ISBLANK(S91)),_xlfn.XLOOKUP(S91,cattle_stop_material[lookupValue],cattle_stop_material[lookupKey],"ERROR"),""), "")</f>
        <v/>
      </c>
      <c r="V91" s="3" t="str">
        <f>IF($A91="ADD",IF(NOT(ISBLANK(U91)),_xlfn.XLOOKUP(U91,ud_coating_system[lookupValue],ud_coating_system[lookupKey],"ERROR"),""), "")</f>
        <v/>
      </c>
      <c r="W91" s="2" t="str">
        <f t="shared" si="16"/>
        <v/>
      </c>
      <c r="X91" s="4"/>
      <c r="Y91" s="7"/>
      <c r="Z91" s="4" t="str">
        <f t="shared" ca="1" si="17"/>
        <v/>
      </c>
      <c r="AA91" s="4"/>
      <c r="AB91" s="3" t="str">
        <f t="shared" si="18"/>
        <v/>
      </c>
      <c r="AC91" s="3" t="str">
        <f>IF($A91="","",IF((AND($A91="ADD",OR(AB91="",AB91="In Use"))),"5",(_xlfn.XLOOKUP(AB91,ud_asset_status[lookupValue],ud_asset_status[lookupKey],""))))</f>
        <v/>
      </c>
      <c r="AD91" s="7"/>
      <c r="AF91" s="3" t="str">
        <f>IF($A91="ADD",IF(NOT(ISBLANK(AE91)),_xlfn.XLOOKUP(AE91,ar_replace_reason[lookupValue],ar_replace_reason[lookupKey],"ERROR"),""), "")</f>
        <v/>
      </c>
      <c r="AG91" s="3" t="str">
        <f t="shared" si="19"/>
        <v/>
      </c>
      <c r="AH91" s="3" t="str">
        <f>IF($A91="","",IF((AND($A91="ADD",OR(AG91="",AG91="Queenstown-Lakes District Council"))),"70",(_xlfn.XLOOKUP(AG91,ud_organisation_owner[lookupValue],ud_organisation_owner[lookupKey],""))))</f>
        <v/>
      </c>
      <c r="AI91" s="3" t="str">
        <f t="shared" si="20"/>
        <v/>
      </c>
      <c r="AJ91" s="3" t="str">
        <f>IF($A91="","",IF((AND($A91="ADD",OR(AI91="",AI91="Queenstown-Lakes District Council"))),"70",(_xlfn.XLOOKUP(AI91,ud_organisation_owner[lookupValue],ud_organisation_owner[lookupKey],""))))</f>
        <v/>
      </c>
      <c r="AK91" s="3" t="str">
        <f t="shared" si="21"/>
        <v/>
      </c>
      <c r="AL91" s="3" t="str">
        <f>IF($A91="","",IF((AND($A91="ADD",OR(AK91="",AK91="Local Authority"))),"17",(_xlfn.XLOOKUP(AK91,ud_sub_organisation[lookupValue],ud_sub_organisation[lookupKey],""))))</f>
        <v/>
      </c>
      <c r="AM91" s="3" t="str">
        <f t="shared" si="22"/>
        <v/>
      </c>
      <c r="AN91" s="3" t="str">
        <f>IF($A91="","",IF((AND($A91="ADD",OR(AM91="",AM91="Vested assets"))),"12",(_xlfn.XLOOKUP(AM91,ud_work_origin[lookupValue],ud_work_origin[lookupKey],""))))</f>
        <v/>
      </c>
      <c r="AO91" s="8"/>
      <c r="AP91" s="2" t="str">
        <f t="shared" si="23"/>
        <v/>
      </c>
      <c r="AQ91" s="3" t="str">
        <f t="shared" si="24"/>
        <v/>
      </c>
      <c r="AR91" s="3" t="str">
        <f>IF($A91="","",IF((AND($A91="ADD",OR(AQ91="",AQ91="Excellent"))),"1",(_xlfn.XLOOKUP(AQ91,condition[lookupValue],condition[lookupKey],""))))</f>
        <v/>
      </c>
      <c r="AS91" s="7" t="str">
        <f t="shared" si="25"/>
        <v/>
      </c>
      <c r="AT91" s="9"/>
    </row>
    <row r="92" spans="2:46">
      <c r="B92" s="4"/>
      <c r="D92" s="3" t="str">
        <f>IF($A92="ADD",IF(NOT(ISBLANK(C92)),_xlfn.XLOOKUP(C92,roadnames[lookupValue],roadnames[lookupKey],"ERROR"),""), "")</f>
        <v/>
      </c>
      <c r="E92" s="5"/>
      <c r="F92" s="5"/>
      <c r="G92" s="4"/>
      <c r="H92" s="4"/>
      <c r="J92" s="3" t="str">
        <f>IF($A92="ADD",IF(NOT(ISBLANK(I92)),_xlfn.XLOOKUP(I92,ud_position[lookupValue],ud_position[lookupKey],"ERROR"),""), "")</f>
        <v/>
      </c>
      <c r="K92" s="6"/>
      <c r="L92" s="6" t="str">
        <f t="shared" si="13"/>
        <v/>
      </c>
      <c r="M92" s="4"/>
      <c r="O92" s="3" t="str">
        <f>IF($A92="ADD",IF(NOT(ISBLANK(N92)),_xlfn.XLOOKUP(N92,len_adjust_rsn[lookupValue],len_adjust_rsn[lookupKey],"ERROR"),""), "")</f>
        <v/>
      </c>
      <c r="P92" s="6" t="str">
        <f t="shared" si="14"/>
        <v/>
      </c>
      <c r="Q92" s="6"/>
      <c r="R92" s="6" t="str">
        <f t="shared" si="15"/>
        <v/>
      </c>
      <c r="T92" s="3" t="str">
        <f>IF($A92="ADD",IF(NOT(ISBLANK(S92)),_xlfn.XLOOKUP(S92,cattle_stop_material[lookupValue],cattle_stop_material[lookupKey],"ERROR"),""), "")</f>
        <v/>
      </c>
      <c r="V92" s="3" t="str">
        <f>IF($A92="ADD",IF(NOT(ISBLANK(U92)),_xlfn.XLOOKUP(U92,ud_coating_system[lookupValue],ud_coating_system[lookupKey],"ERROR"),""), "")</f>
        <v/>
      </c>
      <c r="W92" s="2" t="str">
        <f t="shared" si="16"/>
        <v/>
      </c>
      <c r="X92" s="4"/>
      <c r="Y92" s="7"/>
      <c r="Z92" s="4" t="str">
        <f t="shared" ca="1" si="17"/>
        <v/>
      </c>
      <c r="AA92" s="4"/>
      <c r="AB92" s="3" t="str">
        <f t="shared" si="18"/>
        <v/>
      </c>
      <c r="AC92" s="3" t="str">
        <f>IF($A92="","",IF((AND($A92="ADD",OR(AB92="",AB92="In Use"))),"5",(_xlfn.XLOOKUP(AB92,ud_asset_status[lookupValue],ud_asset_status[lookupKey],""))))</f>
        <v/>
      </c>
      <c r="AD92" s="7"/>
      <c r="AF92" s="3" t="str">
        <f>IF($A92="ADD",IF(NOT(ISBLANK(AE92)),_xlfn.XLOOKUP(AE92,ar_replace_reason[lookupValue],ar_replace_reason[lookupKey],"ERROR"),""), "")</f>
        <v/>
      </c>
      <c r="AG92" s="3" t="str">
        <f t="shared" si="19"/>
        <v/>
      </c>
      <c r="AH92" s="3" t="str">
        <f>IF($A92="","",IF((AND($A92="ADD",OR(AG92="",AG92="Queenstown-Lakes District Council"))),"70",(_xlfn.XLOOKUP(AG92,ud_organisation_owner[lookupValue],ud_organisation_owner[lookupKey],""))))</f>
        <v/>
      </c>
      <c r="AI92" s="3" t="str">
        <f t="shared" si="20"/>
        <v/>
      </c>
      <c r="AJ92" s="3" t="str">
        <f>IF($A92="","",IF((AND($A92="ADD",OR(AI92="",AI92="Queenstown-Lakes District Council"))),"70",(_xlfn.XLOOKUP(AI92,ud_organisation_owner[lookupValue],ud_organisation_owner[lookupKey],""))))</f>
        <v/>
      </c>
      <c r="AK92" s="3" t="str">
        <f t="shared" si="21"/>
        <v/>
      </c>
      <c r="AL92" s="3" t="str">
        <f>IF($A92="","",IF((AND($A92="ADD",OR(AK92="",AK92="Local Authority"))),"17",(_xlfn.XLOOKUP(AK92,ud_sub_organisation[lookupValue],ud_sub_organisation[lookupKey],""))))</f>
        <v/>
      </c>
      <c r="AM92" s="3" t="str">
        <f t="shared" si="22"/>
        <v/>
      </c>
      <c r="AN92" s="3" t="str">
        <f>IF($A92="","",IF((AND($A92="ADD",OR(AM92="",AM92="Vested assets"))),"12",(_xlfn.XLOOKUP(AM92,ud_work_origin[lookupValue],ud_work_origin[lookupKey],""))))</f>
        <v/>
      </c>
      <c r="AO92" s="8"/>
      <c r="AP92" s="2" t="str">
        <f t="shared" si="23"/>
        <v/>
      </c>
      <c r="AQ92" s="3" t="str">
        <f t="shared" si="24"/>
        <v/>
      </c>
      <c r="AR92" s="3" t="str">
        <f>IF($A92="","",IF((AND($A92="ADD",OR(AQ92="",AQ92="Excellent"))),"1",(_xlfn.XLOOKUP(AQ92,condition[lookupValue],condition[lookupKey],""))))</f>
        <v/>
      </c>
      <c r="AS92" s="7" t="str">
        <f t="shared" si="25"/>
        <v/>
      </c>
      <c r="AT92" s="9"/>
    </row>
    <row r="93" spans="2:46">
      <c r="B93" s="4"/>
      <c r="D93" s="3" t="str">
        <f>IF($A93="ADD",IF(NOT(ISBLANK(C93)),_xlfn.XLOOKUP(C93,roadnames[lookupValue],roadnames[lookupKey],"ERROR"),""), "")</f>
        <v/>
      </c>
      <c r="E93" s="5"/>
      <c r="F93" s="5"/>
      <c r="G93" s="4"/>
      <c r="H93" s="4"/>
      <c r="J93" s="3" t="str">
        <f>IF($A93="ADD",IF(NOT(ISBLANK(I93)),_xlfn.XLOOKUP(I93,ud_position[lookupValue],ud_position[lookupKey],"ERROR"),""), "")</f>
        <v/>
      </c>
      <c r="K93" s="6"/>
      <c r="L93" s="6" t="str">
        <f t="shared" si="13"/>
        <v/>
      </c>
      <c r="M93" s="4"/>
      <c r="O93" s="3" t="str">
        <f>IF($A93="ADD",IF(NOT(ISBLANK(N93)),_xlfn.XLOOKUP(N93,len_adjust_rsn[lookupValue],len_adjust_rsn[lookupKey],"ERROR"),""), "")</f>
        <v/>
      </c>
      <c r="P93" s="6" t="str">
        <f t="shared" si="14"/>
        <v/>
      </c>
      <c r="Q93" s="6"/>
      <c r="R93" s="6" t="str">
        <f t="shared" si="15"/>
        <v/>
      </c>
      <c r="T93" s="3" t="str">
        <f>IF($A93="ADD",IF(NOT(ISBLANK(S93)),_xlfn.XLOOKUP(S93,cattle_stop_material[lookupValue],cattle_stop_material[lookupKey],"ERROR"),""), "")</f>
        <v/>
      </c>
      <c r="V93" s="3" t="str">
        <f>IF($A93="ADD",IF(NOT(ISBLANK(U93)),_xlfn.XLOOKUP(U93,ud_coating_system[lookupValue],ud_coating_system[lookupKey],"ERROR"),""), "")</f>
        <v/>
      </c>
      <c r="W93" s="2" t="str">
        <f t="shared" si="16"/>
        <v/>
      </c>
      <c r="X93" s="4"/>
      <c r="Y93" s="7"/>
      <c r="Z93" s="4" t="str">
        <f t="shared" ca="1" si="17"/>
        <v/>
      </c>
      <c r="AA93" s="4"/>
      <c r="AB93" s="3" t="str">
        <f t="shared" si="18"/>
        <v/>
      </c>
      <c r="AC93" s="3" t="str">
        <f>IF($A93="","",IF((AND($A93="ADD",OR(AB93="",AB93="In Use"))),"5",(_xlfn.XLOOKUP(AB93,ud_asset_status[lookupValue],ud_asset_status[lookupKey],""))))</f>
        <v/>
      </c>
      <c r="AD93" s="7"/>
      <c r="AF93" s="3" t="str">
        <f>IF($A93="ADD",IF(NOT(ISBLANK(AE93)),_xlfn.XLOOKUP(AE93,ar_replace_reason[lookupValue],ar_replace_reason[lookupKey],"ERROR"),""), "")</f>
        <v/>
      </c>
      <c r="AG93" s="3" t="str">
        <f t="shared" si="19"/>
        <v/>
      </c>
      <c r="AH93" s="3" t="str">
        <f>IF($A93="","",IF((AND($A93="ADD",OR(AG93="",AG93="Queenstown-Lakes District Council"))),"70",(_xlfn.XLOOKUP(AG93,ud_organisation_owner[lookupValue],ud_organisation_owner[lookupKey],""))))</f>
        <v/>
      </c>
      <c r="AI93" s="3" t="str">
        <f t="shared" si="20"/>
        <v/>
      </c>
      <c r="AJ93" s="3" t="str">
        <f>IF($A93="","",IF((AND($A93="ADD",OR(AI93="",AI93="Queenstown-Lakes District Council"))),"70",(_xlfn.XLOOKUP(AI93,ud_organisation_owner[lookupValue],ud_organisation_owner[lookupKey],""))))</f>
        <v/>
      </c>
      <c r="AK93" s="3" t="str">
        <f t="shared" si="21"/>
        <v/>
      </c>
      <c r="AL93" s="3" t="str">
        <f>IF($A93="","",IF((AND($A93="ADD",OR(AK93="",AK93="Local Authority"))),"17",(_xlfn.XLOOKUP(AK93,ud_sub_organisation[lookupValue],ud_sub_organisation[lookupKey],""))))</f>
        <v/>
      </c>
      <c r="AM93" s="3" t="str">
        <f t="shared" si="22"/>
        <v/>
      </c>
      <c r="AN93" s="3" t="str">
        <f>IF($A93="","",IF((AND($A93="ADD",OR(AM93="",AM93="Vested assets"))),"12",(_xlfn.XLOOKUP(AM93,ud_work_origin[lookupValue],ud_work_origin[lookupKey],""))))</f>
        <v/>
      </c>
      <c r="AO93" s="8"/>
      <c r="AP93" s="2" t="str">
        <f t="shared" si="23"/>
        <v/>
      </c>
      <c r="AQ93" s="3" t="str">
        <f t="shared" si="24"/>
        <v/>
      </c>
      <c r="AR93" s="3" t="str">
        <f>IF($A93="","",IF((AND($A93="ADD",OR(AQ93="",AQ93="Excellent"))),"1",(_xlfn.XLOOKUP(AQ93,condition[lookupValue],condition[lookupKey],""))))</f>
        <v/>
      </c>
      <c r="AS93" s="7" t="str">
        <f t="shared" si="25"/>
        <v/>
      </c>
      <c r="AT93" s="9"/>
    </row>
    <row r="94" spans="2:46">
      <c r="B94" s="4"/>
      <c r="D94" s="3" t="str">
        <f>IF($A94="ADD",IF(NOT(ISBLANK(C94)),_xlfn.XLOOKUP(C94,roadnames[lookupValue],roadnames[lookupKey],"ERROR"),""), "")</f>
        <v/>
      </c>
      <c r="E94" s="5"/>
      <c r="F94" s="5"/>
      <c r="G94" s="4"/>
      <c r="H94" s="4"/>
      <c r="J94" s="3" t="str">
        <f>IF($A94="ADD",IF(NOT(ISBLANK(I94)),_xlfn.XLOOKUP(I94,ud_position[lookupValue],ud_position[lookupKey],"ERROR"),""), "")</f>
        <v/>
      </c>
      <c r="K94" s="6"/>
      <c r="L94" s="6" t="str">
        <f t="shared" si="13"/>
        <v/>
      </c>
      <c r="M94" s="4"/>
      <c r="O94" s="3" t="str">
        <f>IF($A94="ADD",IF(NOT(ISBLANK(N94)),_xlfn.XLOOKUP(N94,len_adjust_rsn[lookupValue],len_adjust_rsn[lookupKey],"ERROR"),""), "")</f>
        <v/>
      </c>
      <c r="P94" s="6" t="str">
        <f t="shared" si="14"/>
        <v/>
      </c>
      <c r="Q94" s="6"/>
      <c r="R94" s="6" t="str">
        <f t="shared" si="15"/>
        <v/>
      </c>
      <c r="T94" s="3" t="str">
        <f>IF($A94="ADD",IF(NOT(ISBLANK(S94)),_xlfn.XLOOKUP(S94,cattle_stop_material[lookupValue],cattle_stop_material[lookupKey],"ERROR"),""), "")</f>
        <v/>
      </c>
      <c r="V94" s="3" t="str">
        <f>IF($A94="ADD",IF(NOT(ISBLANK(U94)),_xlfn.XLOOKUP(U94,ud_coating_system[lookupValue],ud_coating_system[lookupKey],"ERROR"),""), "")</f>
        <v/>
      </c>
      <c r="W94" s="2" t="str">
        <f t="shared" si="16"/>
        <v/>
      </c>
      <c r="X94" s="4"/>
      <c r="Y94" s="7"/>
      <c r="Z94" s="4" t="str">
        <f t="shared" ca="1" si="17"/>
        <v/>
      </c>
      <c r="AA94" s="4"/>
      <c r="AB94" s="3" t="str">
        <f t="shared" si="18"/>
        <v/>
      </c>
      <c r="AC94" s="3" t="str">
        <f>IF($A94="","",IF((AND($A94="ADD",OR(AB94="",AB94="In Use"))),"5",(_xlfn.XLOOKUP(AB94,ud_asset_status[lookupValue],ud_asset_status[lookupKey],""))))</f>
        <v/>
      </c>
      <c r="AD94" s="7"/>
      <c r="AF94" s="3" t="str">
        <f>IF($A94="ADD",IF(NOT(ISBLANK(AE94)),_xlfn.XLOOKUP(AE94,ar_replace_reason[lookupValue],ar_replace_reason[lookupKey],"ERROR"),""), "")</f>
        <v/>
      </c>
      <c r="AG94" s="3" t="str">
        <f t="shared" si="19"/>
        <v/>
      </c>
      <c r="AH94" s="3" t="str">
        <f>IF($A94="","",IF((AND($A94="ADD",OR(AG94="",AG94="Queenstown-Lakes District Council"))),"70",(_xlfn.XLOOKUP(AG94,ud_organisation_owner[lookupValue],ud_organisation_owner[lookupKey],""))))</f>
        <v/>
      </c>
      <c r="AI94" s="3" t="str">
        <f t="shared" si="20"/>
        <v/>
      </c>
      <c r="AJ94" s="3" t="str">
        <f>IF($A94="","",IF((AND($A94="ADD",OR(AI94="",AI94="Queenstown-Lakes District Council"))),"70",(_xlfn.XLOOKUP(AI94,ud_organisation_owner[lookupValue],ud_organisation_owner[lookupKey],""))))</f>
        <v/>
      </c>
      <c r="AK94" s="3" t="str">
        <f t="shared" si="21"/>
        <v/>
      </c>
      <c r="AL94" s="3" t="str">
        <f>IF($A94="","",IF((AND($A94="ADD",OR(AK94="",AK94="Local Authority"))),"17",(_xlfn.XLOOKUP(AK94,ud_sub_organisation[lookupValue],ud_sub_organisation[lookupKey],""))))</f>
        <v/>
      </c>
      <c r="AM94" s="3" t="str">
        <f t="shared" si="22"/>
        <v/>
      </c>
      <c r="AN94" s="3" t="str">
        <f>IF($A94="","",IF((AND($A94="ADD",OR(AM94="",AM94="Vested assets"))),"12",(_xlfn.XLOOKUP(AM94,ud_work_origin[lookupValue],ud_work_origin[lookupKey],""))))</f>
        <v/>
      </c>
      <c r="AO94" s="8"/>
      <c r="AP94" s="2" t="str">
        <f t="shared" si="23"/>
        <v/>
      </c>
      <c r="AQ94" s="3" t="str">
        <f t="shared" si="24"/>
        <v/>
      </c>
      <c r="AR94" s="3" t="str">
        <f>IF($A94="","",IF((AND($A94="ADD",OR(AQ94="",AQ94="Excellent"))),"1",(_xlfn.XLOOKUP(AQ94,condition[lookupValue],condition[lookupKey],""))))</f>
        <v/>
      </c>
      <c r="AS94" s="7" t="str">
        <f t="shared" si="25"/>
        <v/>
      </c>
      <c r="AT94" s="9"/>
    </row>
    <row r="95" spans="2:46">
      <c r="B95" s="4"/>
      <c r="D95" s="3" t="str">
        <f>IF($A95="ADD",IF(NOT(ISBLANK(C95)),_xlfn.XLOOKUP(C95,roadnames[lookupValue],roadnames[lookupKey],"ERROR"),""), "")</f>
        <v/>
      </c>
      <c r="E95" s="5"/>
      <c r="F95" s="5"/>
      <c r="G95" s="4"/>
      <c r="H95" s="4"/>
      <c r="J95" s="3" t="str">
        <f>IF($A95="ADD",IF(NOT(ISBLANK(I95)),_xlfn.XLOOKUP(I95,ud_position[lookupValue],ud_position[lookupKey],"ERROR"),""), "")</f>
        <v/>
      </c>
      <c r="K95" s="6"/>
      <c r="L95" s="6" t="str">
        <f t="shared" si="13"/>
        <v/>
      </c>
      <c r="M95" s="4"/>
      <c r="O95" s="3" t="str">
        <f>IF($A95="ADD",IF(NOT(ISBLANK(N95)),_xlfn.XLOOKUP(N95,len_adjust_rsn[lookupValue],len_adjust_rsn[lookupKey],"ERROR"),""), "")</f>
        <v/>
      </c>
      <c r="P95" s="6" t="str">
        <f t="shared" si="14"/>
        <v/>
      </c>
      <c r="Q95" s="6"/>
      <c r="R95" s="6" t="str">
        <f t="shared" si="15"/>
        <v/>
      </c>
      <c r="T95" s="3" t="str">
        <f>IF($A95="ADD",IF(NOT(ISBLANK(S95)),_xlfn.XLOOKUP(S95,cattle_stop_material[lookupValue],cattle_stop_material[lookupKey],"ERROR"),""), "")</f>
        <v/>
      </c>
      <c r="V95" s="3" t="str">
        <f>IF($A95="ADD",IF(NOT(ISBLANK(U95)),_xlfn.XLOOKUP(U95,ud_coating_system[lookupValue],ud_coating_system[lookupKey],"ERROR"),""), "")</f>
        <v/>
      </c>
      <c r="W95" s="2" t="str">
        <f t="shared" si="16"/>
        <v/>
      </c>
      <c r="X95" s="4"/>
      <c r="Y95" s="7"/>
      <c r="Z95" s="4" t="str">
        <f t="shared" ca="1" si="17"/>
        <v/>
      </c>
      <c r="AA95" s="4"/>
      <c r="AB95" s="3" t="str">
        <f t="shared" si="18"/>
        <v/>
      </c>
      <c r="AC95" s="3" t="str">
        <f>IF($A95="","",IF((AND($A95="ADD",OR(AB95="",AB95="In Use"))),"5",(_xlfn.XLOOKUP(AB95,ud_asset_status[lookupValue],ud_asset_status[lookupKey],""))))</f>
        <v/>
      </c>
      <c r="AD95" s="7"/>
      <c r="AF95" s="3" t="str">
        <f>IF($A95="ADD",IF(NOT(ISBLANK(AE95)),_xlfn.XLOOKUP(AE95,ar_replace_reason[lookupValue],ar_replace_reason[lookupKey],"ERROR"),""), "")</f>
        <v/>
      </c>
      <c r="AG95" s="3" t="str">
        <f t="shared" si="19"/>
        <v/>
      </c>
      <c r="AH95" s="3" t="str">
        <f>IF($A95="","",IF((AND($A95="ADD",OR(AG95="",AG95="Queenstown-Lakes District Council"))),"70",(_xlfn.XLOOKUP(AG95,ud_organisation_owner[lookupValue],ud_organisation_owner[lookupKey],""))))</f>
        <v/>
      </c>
      <c r="AI95" s="3" t="str">
        <f t="shared" si="20"/>
        <v/>
      </c>
      <c r="AJ95" s="3" t="str">
        <f>IF($A95="","",IF((AND($A95="ADD",OR(AI95="",AI95="Queenstown-Lakes District Council"))),"70",(_xlfn.XLOOKUP(AI95,ud_organisation_owner[lookupValue],ud_organisation_owner[lookupKey],""))))</f>
        <v/>
      </c>
      <c r="AK95" s="3" t="str">
        <f t="shared" si="21"/>
        <v/>
      </c>
      <c r="AL95" s="3" t="str">
        <f>IF($A95="","",IF((AND($A95="ADD",OR(AK95="",AK95="Local Authority"))),"17",(_xlfn.XLOOKUP(AK95,ud_sub_organisation[lookupValue],ud_sub_organisation[lookupKey],""))))</f>
        <v/>
      </c>
      <c r="AM95" s="3" t="str">
        <f t="shared" si="22"/>
        <v/>
      </c>
      <c r="AN95" s="3" t="str">
        <f>IF($A95="","",IF((AND($A95="ADD",OR(AM95="",AM95="Vested assets"))),"12",(_xlfn.XLOOKUP(AM95,ud_work_origin[lookupValue],ud_work_origin[lookupKey],""))))</f>
        <v/>
      </c>
      <c r="AO95" s="8"/>
      <c r="AP95" s="2" t="str">
        <f t="shared" si="23"/>
        <v/>
      </c>
      <c r="AQ95" s="3" t="str">
        <f t="shared" si="24"/>
        <v/>
      </c>
      <c r="AR95" s="3" t="str">
        <f>IF($A95="","",IF((AND($A95="ADD",OR(AQ95="",AQ95="Excellent"))),"1",(_xlfn.XLOOKUP(AQ95,condition[lookupValue],condition[lookupKey],""))))</f>
        <v/>
      </c>
      <c r="AS95" s="7" t="str">
        <f t="shared" si="25"/>
        <v/>
      </c>
      <c r="AT95" s="9"/>
    </row>
    <row r="96" spans="2:46">
      <c r="B96" s="4"/>
      <c r="D96" s="3" t="str">
        <f>IF($A96="ADD",IF(NOT(ISBLANK(C96)),_xlfn.XLOOKUP(C96,roadnames[lookupValue],roadnames[lookupKey],"ERROR"),""), "")</f>
        <v/>
      </c>
      <c r="E96" s="5"/>
      <c r="F96" s="5"/>
      <c r="G96" s="4"/>
      <c r="H96" s="4"/>
      <c r="J96" s="3" t="str">
        <f>IF($A96="ADD",IF(NOT(ISBLANK(I96)),_xlfn.XLOOKUP(I96,ud_position[lookupValue],ud_position[lookupKey],"ERROR"),""), "")</f>
        <v/>
      </c>
      <c r="K96" s="6"/>
      <c r="L96" s="6" t="str">
        <f t="shared" si="13"/>
        <v/>
      </c>
      <c r="M96" s="4"/>
      <c r="O96" s="3" t="str">
        <f>IF($A96="ADD",IF(NOT(ISBLANK(N96)),_xlfn.XLOOKUP(N96,len_adjust_rsn[lookupValue],len_adjust_rsn[lookupKey],"ERROR"),""), "")</f>
        <v/>
      </c>
      <c r="P96" s="6" t="str">
        <f t="shared" si="14"/>
        <v/>
      </c>
      <c r="Q96" s="6"/>
      <c r="R96" s="6" t="str">
        <f t="shared" si="15"/>
        <v/>
      </c>
      <c r="T96" s="3" t="str">
        <f>IF($A96="ADD",IF(NOT(ISBLANK(S96)),_xlfn.XLOOKUP(S96,cattle_stop_material[lookupValue],cattle_stop_material[lookupKey],"ERROR"),""), "")</f>
        <v/>
      </c>
      <c r="V96" s="3" t="str">
        <f>IF($A96="ADD",IF(NOT(ISBLANK(U96)),_xlfn.XLOOKUP(U96,ud_coating_system[lookupValue],ud_coating_system[lookupKey],"ERROR"),""), "")</f>
        <v/>
      </c>
      <c r="W96" s="2" t="str">
        <f t="shared" si="16"/>
        <v/>
      </c>
      <c r="X96" s="4"/>
      <c r="Y96" s="7"/>
      <c r="Z96" s="4" t="str">
        <f t="shared" ca="1" si="17"/>
        <v/>
      </c>
      <c r="AA96" s="4"/>
      <c r="AB96" s="3" t="str">
        <f t="shared" si="18"/>
        <v/>
      </c>
      <c r="AC96" s="3" t="str">
        <f>IF($A96="","",IF((AND($A96="ADD",OR(AB96="",AB96="In Use"))),"5",(_xlfn.XLOOKUP(AB96,ud_asset_status[lookupValue],ud_asset_status[lookupKey],""))))</f>
        <v/>
      </c>
      <c r="AD96" s="7"/>
      <c r="AF96" s="3" t="str">
        <f>IF($A96="ADD",IF(NOT(ISBLANK(AE96)),_xlfn.XLOOKUP(AE96,ar_replace_reason[lookupValue],ar_replace_reason[lookupKey],"ERROR"),""), "")</f>
        <v/>
      </c>
      <c r="AG96" s="3" t="str">
        <f t="shared" si="19"/>
        <v/>
      </c>
      <c r="AH96" s="3" t="str">
        <f>IF($A96="","",IF((AND($A96="ADD",OR(AG96="",AG96="Queenstown-Lakes District Council"))),"70",(_xlfn.XLOOKUP(AG96,ud_organisation_owner[lookupValue],ud_organisation_owner[lookupKey],""))))</f>
        <v/>
      </c>
      <c r="AI96" s="3" t="str">
        <f t="shared" si="20"/>
        <v/>
      </c>
      <c r="AJ96" s="3" t="str">
        <f>IF($A96="","",IF((AND($A96="ADD",OR(AI96="",AI96="Queenstown-Lakes District Council"))),"70",(_xlfn.XLOOKUP(AI96,ud_organisation_owner[lookupValue],ud_organisation_owner[lookupKey],""))))</f>
        <v/>
      </c>
      <c r="AK96" s="3" t="str">
        <f t="shared" si="21"/>
        <v/>
      </c>
      <c r="AL96" s="3" t="str">
        <f>IF($A96="","",IF((AND($A96="ADD",OR(AK96="",AK96="Local Authority"))),"17",(_xlfn.XLOOKUP(AK96,ud_sub_organisation[lookupValue],ud_sub_organisation[lookupKey],""))))</f>
        <v/>
      </c>
      <c r="AM96" s="3" t="str">
        <f t="shared" si="22"/>
        <v/>
      </c>
      <c r="AN96" s="3" t="str">
        <f>IF($A96="","",IF((AND($A96="ADD",OR(AM96="",AM96="Vested assets"))),"12",(_xlfn.XLOOKUP(AM96,ud_work_origin[lookupValue],ud_work_origin[lookupKey],""))))</f>
        <v/>
      </c>
      <c r="AO96" s="8"/>
      <c r="AP96" s="2" t="str">
        <f t="shared" si="23"/>
        <v/>
      </c>
      <c r="AQ96" s="3" t="str">
        <f t="shared" si="24"/>
        <v/>
      </c>
      <c r="AR96" s="3" t="str">
        <f>IF($A96="","",IF((AND($A96="ADD",OR(AQ96="",AQ96="Excellent"))),"1",(_xlfn.XLOOKUP(AQ96,condition[lookupValue],condition[lookupKey],""))))</f>
        <v/>
      </c>
      <c r="AS96" s="7" t="str">
        <f t="shared" si="25"/>
        <v/>
      </c>
      <c r="AT96" s="9"/>
    </row>
    <row r="97" spans="2:46">
      <c r="B97" s="4"/>
      <c r="D97" s="3" t="str">
        <f>IF($A97="ADD",IF(NOT(ISBLANK(C97)),_xlfn.XLOOKUP(C97,roadnames[lookupValue],roadnames[lookupKey],"ERROR"),""), "")</f>
        <v/>
      </c>
      <c r="E97" s="5"/>
      <c r="F97" s="5"/>
      <c r="G97" s="4"/>
      <c r="H97" s="4"/>
      <c r="J97" s="3" t="str">
        <f>IF($A97="ADD",IF(NOT(ISBLANK(I97)),_xlfn.XLOOKUP(I97,ud_position[lookupValue],ud_position[lookupKey],"ERROR"),""), "")</f>
        <v/>
      </c>
      <c r="K97" s="6"/>
      <c r="L97" s="6" t="str">
        <f t="shared" si="13"/>
        <v/>
      </c>
      <c r="M97" s="4"/>
      <c r="O97" s="3" t="str">
        <f>IF($A97="ADD",IF(NOT(ISBLANK(N97)),_xlfn.XLOOKUP(N97,len_adjust_rsn[lookupValue],len_adjust_rsn[lookupKey],"ERROR"),""), "")</f>
        <v/>
      </c>
      <c r="P97" s="6" t="str">
        <f t="shared" si="14"/>
        <v/>
      </c>
      <c r="Q97" s="6"/>
      <c r="R97" s="6" t="str">
        <f t="shared" si="15"/>
        <v/>
      </c>
      <c r="T97" s="3" t="str">
        <f>IF($A97="ADD",IF(NOT(ISBLANK(S97)),_xlfn.XLOOKUP(S97,cattle_stop_material[lookupValue],cattle_stop_material[lookupKey],"ERROR"),""), "")</f>
        <v/>
      </c>
      <c r="V97" s="3" t="str">
        <f>IF($A97="ADD",IF(NOT(ISBLANK(U97)),_xlfn.XLOOKUP(U97,ud_coating_system[lookupValue],ud_coating_system[lookupKey],"ERROR"),""), "")</f>
        <v/>
      </c>
      <c r="W97" s="2" t="str">
        <f t="shared" si="16"/>
        <v/>
      </c>
      <c r="X97" s="4"/>
      <c r="Y97" s="7"/>
      <c r="Z97" s="4" t="str">
        <f t="shared" ca="1" si="17"/>
        <v/>
      </c>
      <c r="AA97" s="4"/>
      <c r="AB97" s="3" t="str">
        <f t="shared" si="18"/>
        <v/>
      </c>
      <c r="AC97" s="3" t="str">
        <f>IF($A97="","",IF((AND($A97="ADD",OR(AB97="",AB97="In Use"))),"5",(_xlfn.XLOOKUP(AB97,ud_asset_status[lookupValue],ud_asset_status[lookupKey],""))))</f>
        <v/>
      </c>
      <c r="AD97" s="7"/>
      <c r="AF97" s="3" t="str">
        <f>IF($A97="ADD",IF(NOT(ISBLANK(AE97)),_xlfn.XLOOKUP(AE97,ar_replace_reason[lookupValue],ar_replace_reason[lookupKey],"ERROR"),""), "")</f>
        <v/>
      </c>
      <c r="AG97" s="3" t="str">
        <f t="shared" si="19"/>
        <v/>
      </c>
      <c r="AH97" s="3" t="str">
        <f>IF($A97="","",IF((AND($A97="ADD",OR(AG97="",AG97="Queenstown-Lakes District Council"))),"70",(_xlfn.XLOOKUP(AG97,ud_organisation_owner[lookupValue],ud_organisation_owner[lookupKey],""))))</f>
        <v/>
      </c>
      <c r="AI97" s="3" t="str">
        <f t="shared" si="20"/>
        <v/>
      </c>
      <c r="AJ97" s="3" t="str">
        <f>IF($A97="","",IF((AND($A97="ADD",OR(AI97="",AI97="Queenstown-Lakes District Council"))),"70",(_xlfn.XLOOKUP(AI97,ud_organisation_owner[lookupValue],ud_organisation_owner[lookupKey],""))))</f>
        <v/>
      </c>
      <c r="AK97" s="3" t="str">
        <f t="shared" si="21"/>
        <v/>
      </c>
      <c r="AL97" s="3" t="str">
        <f>IF($A97="","",IF((AND($A97="ADD",OR(AK97="",AK97="Local Authority"))),"17",(_xlfn.XLOOKUP(AK97,ud_sub_organisation[lookupValue],ud_sub_organisation[lookupKey],""))))</f>
        <v/>
      </c>
      <c r="AM97" s="3" t="str">
        <f t="shared" si="22"/>
        <v/>
      </c>
      <c r="AN97" s="3" t="str">
        <f>IF($A97="","",IF((AND($A97="ADD",OR(AM97="",AM97="Vested assets"))),"12",(_xlfn.XLOOKUP(AM97,ud_work_origin[lookupValue],ud_work_origin[lookupKey],""))))</f>
        <v/>
      </c>
      <c r="AO97" s="8"/>
      <c r="AP97" s="2" t="str">
        <f t="shared" si="23"/>
        <v/>
      </c>
      <c r="AQ97" s="3" t="str">
        <f t="shared" si="24"/>
        <v/>
      </c>
      <c r="AR97" s="3" t="str">
        <f>IF($A97="","",IF((AND($A97="ADD",OR(AQ97="",AQ97="Excellent"))),"1",(_xlfn.XLOOKUP(AQ97,condition[lookupValue],condition[lookupKey],""))))</f>
        <v/>
      </c>
      <c r="AS97" s="7" t="str">
        <f t="shared" si="25"/>
        <v/>
      </c>
      <c r="AT97" s="9"/>
    </row>
    <row r="98" spans="2:46">
      <c r="B98" s="4"/>
      <c r="D98" s="3" t="str">
        <f>IF($A98="ADD",IF(NOT(ISBLANK(C98)),_xlfn.XLOOKUP(C98,roadnames[lookupValue],roadnames[lookupKey],"ERROR"),""), "")</f>
        <v/>
      </c>
      <c r="E98" s="5"/>
      <c r="F98" s="5"/>
      <c r="G98" s="4"/>
      <c r="H98" s="4"/>
      <c r="J98" s="3" t="str">
        <f>IF($A98="ADD",IF(NOT(ISBLANK(I98)),_xlfn.XLOOKUP(I98,ud_position[lookupValue],ud_position[lookupKey],"ERROR"),""), "")</f>
        <v/>
      </c>
      <c r="K98" s="6"/>
      <c r="L98" s="6" t="str">
        <f t="shared" si="13"/>
        <v/>
      </c>
      <c r="M98" s="4"/>
      <c r="O98" s="3" t="str">
        <f>IF($A98="ADD",IF(NOT(ISBLANK(N98)),_xlfn.XLOOKUP(N98,len_adjust_rsn[lookupValue],len_adjust_rsn[lookupKey],"ERROR"),""), "")</f>
        <v/>
      </c>
      <c r="P98" s="6" t="str">
        <f t="shared" si="14"/>
        <v/>
      </c>
      <c r="Q98" s="6"/>
      <c r="R98" s="6" t="str">
        <f t="shared" si="15"/>
        <v/>
      </c>
      <c r="T98" s="3" t="str">
        <f>IF($A98="ADD",IF(NOT(ISBLANK(S98)),_xlfn.XLOOKUP(S98,cattle_stop_material[lookupValue],cattle_stop_material[lookupKey],"ERROR"),""), "")</f>
        <v/>
      </c>
      <c r="V98" s="3" t="str">
        <f>IF($A98="ADD",IF(NOT(ISBLANK(U98)),_xlfn.XLOOKUP(U98,ud_coating_system[lookupValue],ud_coating_system[lookupKey],"ERROR"),""), "")</f>
        <v/>
      </c>
      <c r="W98" s="2" t="str">
        <f t="shared" si="16"/>
        <v/>
      </c>
      <c r="X98" s="4"/>
      <c r="Y98" s="7"/>
      <c r="Z98" s="4" t="str">
        <f t="shared" ca="1" si="17"/>
        <v/>
      </c>
      <c r="AA98" s="4"/>
      <c r="AB98" s="3" t="str">
        <f t="shared" si="18"/>
        <v/>
      </c>
      <c r="AC98" s="3" t="str">
        <f>IF($A98="","",IF((AND($A98="ADD",OR(AB98="",AB98="In Use"))),"5",(_xlfn.XLOOKUP(AB98,ud_asset_status[lookupValue],ud_asset_status[lookupKey],""))))</f>
        <v/>
      </c>
      <c r="AD98" s="7"/>
      <c r="AF98" s="3" t="str">
        <f>IF($A98="ADD",IF(NOT(ISBLANK(AE98)),_xlfn.XLOOKUP(AE98,ar_replace_reason[lookupValue],ar_replace_reason[lookupKey],"ERROR"),""), "")</f>
        <v/>
      </c>
      <c r="AG98" s="3" t="str">
        <f t="shared" si="19"/>
        <v/>
      </c>
      <c r="AH98" s="3" t="str">
        <f>IF($A98="","",IF((AND($A98="ADD",OR(AG98="",AG98="Queenstown-Lakes District Council"))),"70",(_xlfn.XLOOKUP(AG98,ud_organisation_owner[lookupValue],ud_organisation_owner[lookupKey],""))))</f>
        <v/>
      </c>
      <c r="AI98" s="3" t="str">
        <f t="shared" si="20"/>
        <v/>
      </c>
      <c r="AJ98" s="3" t="str">
        <f>IF($A98="","",IF((AND($A98="ADD",OR(AI98="",AI98="Queenstown-Lakes District Council"))),"70",(_xlfn.XLOOKUP(AI98,ud_organisation_owner[lookupValue],ud_organisation_owner[lookupKey],""))))</f>
        <v/>
      </c>
      <c r="AK98" s="3" t="str">
        <f t="shared" si="21"/>
        <v/>
      </c>
      <c r="AL98" s="3" t="str">
        <f>IF($A98="","",IF((AND($A98="ADD",OR(AK98="",AK98="Local Authority"))),"17",(_xlfn.XLOOKUP(AK98,ud_sub_organisation[lookupValue],ud_sub_organisation[lookupKey],""))))</f>
        <v/>
      </c>
      <c r="AM98" s="3" t="str">
        <f t="shared" si="22"/>
        <v/>
      </c>
      <c r="AN98" s="3" t="str">
        <f>IF($A98="","",IF((AND($A98="ADD",OR(AM98="",AM98="Vested assets"))),"12",(_xlfn.XLOOKUP(AM98,ud_work_origin[lookupValue],ud_work_origin[lookupKey],""))))</f>
        <v/>
      </c>
      <c r="AO98" s="8"/>
      <c r="AP98" s="2" t="str">
        <f t="shared" si="23"/>
        <v/>
      </c>
      <c r="AQ98" s="3" t="str">
        <f t="shared" si="24"/>
        <v/>
      </c>
      <c r="AR98" s="3" t="str">
        <f>IF($A98="","",IF((AND($A98="ADD",OR(AQ98="",AQ98="Excellent"))),"1",(_xlfn.XLOOKUP(AQ98,condition[lookupValue],condition[lookupKey],""))))</f>
        <v/>
      </c>
      <c r="AS98" s="7" t="str">
        <f t="shared" si="25"/>
        <v/>
      </c>
      <c r="AT98" s="9"/>
    </row>
    <row r="99" spans="2:46">
      <c r="B99" s="4"/>
      <c r="D99" s="3" t="str">
        <f>IF($A99="ADD",IF(NOT(ISBLANK(C99)),_xlfn.XLOOKUP(C99,roadnames[lookupValue],roadnames[lookupKey],"ERROR"),""), "")</f>
        <v/>
      </c>
      <c r="E99" s="5"/>
      <c r="F99" s="5"/>
      <c r="G99" s="4"/>
      <c r="H99" s="4"/>
      <c r="J99" s="3" t="str">
        <f>IF($A99="ADD",IF(NOT(ISBLANK(I99)),_xlfn.XLOOKUP(I99,ud_position[lookupValue],ud_position[lookupKey],"ERROR"),""), "")</f>
        <v/>
      </c>
      <c r="K99" s="6"/>
      <c r="L99" s="6" t="str">
        <f t="shared" si="13"/>
        <v/>
      </c>
      <c r="M99" s="4"/>
      <c r="O99" s="3" t="str">
        <f>IF($A99="ADD",IF(NOT(ISBLANK(N99)),_xlfn.XLOOKUP(N99,len_adjust_rsn[lookupValue],len_adjust_rsn[lookupKey],"ERROR"),""), "")</f>
        <v/>
      </c>
      <c r="P99" s="6" t="str">
        <f t="shared" si="14"/>
        <v/>
      </c>
      <c r="Q99" s="6"/>
      <c r="R99" s="6" t="str">
        <f t="shared" si="15"/>
        <v/>
      </c>
      <c r="T99" s="3" t="str">
        <f>IF($A99="ADD",IF(NOT(ISBLANK(S99)),_xlfn.XLOOKUP(S99,cattle_stop_material[lookupValue],cattle_stop_material[lookupKey],"ERROR"),""), "")</f>
        <v/>
      </c>
      <c r="V99" s="3" t="str">
        <f>IF($A99="ADD",IF(NOT(ISBLANK(U99)),_xlfn.XLOOKUP(U99,ud_coating_system[lookupValue],ud_coating_system[lookupKey],"ERROR"),""), "")</f>
        <v/>
      </c>
      <c r="W99" s="2" t="str">
        <f t="shared" si="16"/>
        <v/>
      </c>
      <c r="X99" s="4"/>
      <c r="Y99" s="7"/>
      <c r="Z99" s="4" t="str">
        <f t="shared" ca="1" si="17"/>
        <v/>
      </c>
      <c r="AA99" s="4"/>
      <c r="AB99" s="3" t="str">
        <f t="shared" si="18"/>
        <v/>
      </c>
      <c r="AC99" s="3" t="str">
        <f>IF($A99="","",IF((AND($A99="ADD",OR(AB99="",AB99="In Use"))),"5",(_xlfn.XLOOKUP(AB99,ud_asset_status[lookupValue],ud_asset_status[lookupKey],""))))</f>
        <v/>
      </c>
      <c r="AD99" s="7"/>
      <c r="AF99" s="3" t="str">
        <f>IF($A99="ADD",IF(NOT(ISBLANK(AE99)),_xlfn.XLOOKUP(AE99,ar_replace_reason[lookupValue],ar_replace_reason[lookupKey],"ERROR"),""), "")</f>
        <v/>
      </c>
      <c r="AG99" s="3" t="str">
        <f t="shared" si="19"/>
        <v/>
      </c>
      <c r="AH99" s="3" t="str">
        <f>IF($A99="","",IF((AND($A99="ADD",OR(AG99="",AG99="Queenstown-Lakes District Council"))),"70",(_xlfn.XLOOKUP(AG99,ud_organisation_owner[lookupValue],ud_organisation_owner[lookupKey],""))))</f>
        <v/>
      </c>
      <c r="AI99" s="3" t="str">
        <f t="shared" si="20"/>
        <v/>
      </c>
      <c r="AJ99" s="3" t="str">
        <f>IF($A99="","",IF((AND($A99="ADD",OR(AI99="",AI99="Queenstown-Lakes District Council"))),"70",(_xlfn.XLOOKUP(AI99,ud_organisation_owner[lookupValue],ud_organisation_owner[lookupKey],""))))</f>
        <v/>
      </c>
      <c r="AK99" s="3" t="str">
        <f t="shared" si="21"/>
        <v/>
      </c>
      <c r="AL99" s="3" t="str">
        <f>IF($A99="","",IF((AND($A99="ADD",OR(AK99="",AK99="Local Authority"))),"17",(_xlfn.XLOOKUP(AK99,ud_sub_organisation[lookupValue],ud_sub_organisation[lookupKey],""))))</f>
        <v/>
      </c>
      <c r="AM99" s="3" t="str">
        <f t="shared" si="22"/>
        <v/>
      </c>
      <c r="AN99" s="3" t="str">
        <f>IF($A99="","",IF((AND($A99="ADD",OR(AM99="",AM99="Vested assets"))),"12",(_xlfn.XLOOKUP(AM99,ud_work_origin[lookupValue],ud_work_origin[lookupKey],""))))</f>
        <v/>
      </c>
      <c r="AO99" s="8"/>
      <c r="AP99" s="2" t="str">
        <f t="shared" si="23"/>
        <v/>
      </c>
      <c r="AQ99" s="3" t="str">
        <f t="shared" si="24"/>
        <v/>
      </c>
      <c r="AR99" s="3" t="str">
        <f>IF($A99="","",IF((AND($A99="ADD",OR(AQ99="",AQ99="Excellent"))),"1",(_xlfn.XLOOKUP(AQ99,condition[lookupValue],condition[lookupKey],""))))</f>
        <v/>
      </c>
      <c r="AS99" s="7" t="str">
        <f t="shared" si="25"/>
        <v/>
      </c>
      <c r="AT99" s="9"/>
    </row>
    <row r="100" spans="2:46">
      <c r="B100" s="4"/>
      <c r="D100" s="3" t="str">
        <f>IF($A100="ADD",IF(NOT(ISBLANK(C100)),_xlfn.XLOOKUP(C100,roadnames[lookupValue],roadnames[lookupKey],"ERROR"),""), "")</f>
        <v/>
      </c>
      <c r="E100" s="5"/>
      <c r="F100" s="5"/>
      <c r="G100" s="4"/>
      <c r="H100" s="4"/>
      <c r="J100" s="3" t="str">
        <f>IF($A100="ADD",IF(NOT(ISBLANK(I100)),_xlfn.XLOOKUP(I100,ud_position[lookupValue],ud_position[lookupKey],"ERROR"),""), "")</f>
        <v/>
      </c>
      <c r="K100" s="6"/>
      <c r="L100" s="6" t="str">
        <f t="shared" si="13"/>
        <v/>
      </c>
      <c r="M100" s="4"/>
      <c r="O100" s="3" t="str">
        <f>IF($A100="ADD",IF(NOT(ISBLANK(N100)),_xlfn.XLOOKUP(N100,len_adjust_rsn[lookupValue],len_adjust_rsn[lookupKey],"ERROR"),""), "")</f>
        <v/>
      </c>
      <c r="P100" s="6" t="str">
        <f t="shared" si="14"/>
        <v/>
      </c>
      <c r="Q100" s="6"/>
      <c r="R100" s="6" t="str">
        <f t="shared" si="15"/>
        <v/>
      </c>
      <c r="T100" s="3" t="str">
        <f>IF($A100="ADD",IF(NOT(ISBLANK(S100)),_xlfn.XLOOKUP(S100,cattle_stop_material[lookupValue],cattle_stop_material[lookupKey],"ERROR"),""), "")</f>
        <v/>
      </c>
      <c r="V100" s="3" t="str">
        <f>IF($A100="ADD",IF(NOT(ISBLANK(U100)),_xlfn.XLOOKUP(U100,ud_coating_system[lookupValue],ud_coating_system[lookupKey],"ERROR"),""), "")</f>
        <v/>
      </c>
      <c r="W100" s="2" t="str">
        <f t="shared" si="16"/>
        <v/>
      </c>
      <c r="X100" s="4"/>
      <c r="Y100" s="7"/>
      <c r="Z100" s="4" t="str">
        <f t="shared" ca="1" si="17"/>
        <v/>
      </c>
      <c r="AA100" s="4"/>
      <c r="AB100" s="3" t="str">
        <f t="shared" si="18"/>
        <v/>
      </c>
      <c r="AC100" s="3" t="str">
        <f>IF($A100="","",IF((AND($A100="ADD",OR(AB100="",AB100="In Use"))),"5",(_xlfn.XLOOKUP(AB100,ud_asset_status[lookupValue],ud_asset_status[lookupKey],""))))</f>
        <v/>
      </c>
      <c r="AD100" s="7"/>
      <c r="AF100" s="3" t="str">
        <f>IF($A100="ADD",IF(NOT(ISBLANK(AE100)),_xlfn.XLOOKUP(AE100,ar_replace_reason[lookupValue],ar_replace_reason[lookupKey],"ERROR"),""), "")</f>
        <v/>
      </c>
      <c r="AG100" s="3" t="str">
        <f t="shared" si="19"/>
        <v/>
      </c>
      <c r="AH100" s="3" t="str">
        <f>IF($A100="","",IF((AND($A100="ADD",OR(AG100="",AG100="Queenstown-Lakes District Council"))),"70",(_xlfn.XLOOKUP(AG100,ud_organisation_owner[lookupValue],ud_organisation_owner[lookupKey],""))))</f>
        <v/>
      </c>
      <c r="AI100" s="3" t="str">
        <f t="shared" si="20"/>
        <v/>
      </c>
      <c r="AJ100" s="3" t="str">
        <f>IF($A100="","",IF((AND($A100="ADD",OR(AI100="",AI100="Queenstown-Lakes District Council"))),"70",(_xlfn.XLOOKUP(AI100,ud_organisation_owner[lookupValue],ud_organisation_owner[lookupKey],""))))</f>
        <v/>
      </c>
      <c r="AK100" s="3" t="str">
        <f t="shared" si="21"/>
        <v/>
      </c>
      <c r="AL100" s="3" t="str">
        <f>IF($A100="","",IF((AND($A100="ADD",OR(AK100="",AK100="Local Authority"))),"17",(_xlfn.XLOOKUP(AK100,ud_sub_organisation[lookupValue],ud_sub_organisation[lookupKey],""))))</f>
        <v/>
      </c>
      <c r="AM100" s="3" t="str">
        <f t="shared" si="22"/>
        <v/>
      </c>
      <c r="AN100" s="3" t="str">
        <f>IF($A100="","",IF((AND($A100="ADD",OR(AM100="",AM100="Vested assets"))),"12",(_xlfn.XLOOKUP(AM100,ud_work_origin[lookupValue],ud_work_origin[lookupKey],""))))</f>
        <v/>
      </c>
      <c r="AO100" s="8"/>
      <c r="AP100" s="2" t="str">
        <f t="shared" si="23"/>
        <v/>
      </c>
      <c r="AQ100" s="3" t="str">
        <f t="shared" si="24"/>
        <v/>
      </c>
      <c r="AR100" s="3" t="str">
        <f>IF($A100="","",IF((AND($A100="ADD",OR(AQ100="",AQ100="Excellent"))),"1",(_xlfn.XLOOKUP(AQ100,condition[lookupValue],condition[lookupKey],""))))</f>
        <v/>
      </c>
      <c r="AS100" s="7" t="str">
        <f t="shared" si="25"/>
        <v/>
      </c>
      <c r="AT100" s="9"/>
    </row>
  </sheetData>
  <sheetProtection algorithmName="SHA-512" hashValue="Nb2bUpBckE52NIhfgeRU9vb7Ocn2117QQOUML8lCKfQw/g/pykgjDfIuFGT4DXbUcIxEsmYc+9aJx0EkFi/dyg==" saltValue="vEuKSLFXNLEkWCPcjnu0ZA==" spinCount="100000" sheet="1" scenarios="1" selectLockedCells="1"/>
  <conditionalFormatting sqref="A2:XFD2">
    <cfRule type="cellIs" dxfId="249" priority="2" operator="equal">
      <formula>"ERROR"</formula>
    </cfRule>
  </conditionalFormatting>
  <conditionalFormatting sqref="A1:XFD1">
    <cfRule type="expression" dxfId="248" priority="1">
      <formula>A$2="ERROR"</formula>
    </cfRule>
  </conditionalFormatting>
  <conditionalFormatting sqref="A10:XFD100">
    <cfRule type="expression" dxfId="247" priority="146">
      <formula>MATCH("ERROR",$A10:$EN10,0)</formula>
    </cfRule>
    <cfRule type="expression" dxfId="246" priority="147">
      <formula>AND($A10="ADD",A$6=TRUE,A10="")</formula>
    </cfRule>
    <cfRule type="expression" dxfId="245" priority="148">
      <formula>OR(AND($A10="DELETE",A$1="Asset ID",A10=""),AND($A10="DELETE",A$1="Removal Date",A10=""),AND($A10="DELETE",A$1="Removal Reason",A10=""))</formula>
    </cfRule>
    <cfRule type="expression" dxfId="244" priority="149">
      <formula>AND($A10="EDIT",A$1="Asset ID",A10="")</formula>
    </cfRule>
    <cfRule type="expression" dxfId="243" priority="150">
      <formula>AND($A10="ADD",A$5=TRUE,A10="")</formula>
    </cfRule>
  </conditionalFormatting>
  <dataValidations count="34">
    <dataValidation type="list" allowBlank="1" showInputMessage="1" showErrorMessage="1" sqref="C10:C100" xr:uid="{7CA34DC3-21EE-4440-93E2-1E3F7A0BFDAB}">
      <formula1>roadnames_lookup</formula1>
    </dataValidation>
    <dataValidation type="list" allowBlank="1" showInputMessage="1" showErrorMessage="1" sqref="I10:I100" xr:uid="{B9BE2824-C12C-4118-B0A3-4CF166E19D5E}">
      <formula1>ud_position_lookup</formula1>
    </dataValidation>
    <dataValidation type="list" allowBlank="1" showInputMessage="1" showErrorMessage="1" sqref="N10:N100" xr:uid="{3E8A31C4-9C27-4DD0-BEA5-C4FE10F1CE46}">
      <formula1>len_adjust_rsn_lookup</formula1>
    </dataValidation>
    <dataValidation type="list" allowBlank="1" showInputMessage="1" showErrorMessage="1" sqref="S10:S100" xr:uid="{45FBD80A-571B-42CF-AFA6-FF0449CAE3AC}">
      <formula1>cattle_stop_material_lookup</formula1>
    </dataValidation>
    <dataValidation type="list" allowBlank="1" showInputMessage="1" showErrorMessage="1" sqref="U10:U100" xr:uid="{2CC77B15-94B4-4590-BEC7-3AC82624EB9F}">
      <formula1>ud_coating_system_lookup</formula1>
    </dataValidation>
    <dataValidation type="list" allowBlank="1" showInputMessage="1" showErrorMessage="1" promptTitle="WARNING" prompt="Only change If ammending existing asset" sqref="AB10:AB100" xr:uid="{65A9D810-9157-4628-ADBE-197873519E18}">
      <formula1>ud_asset_status_lookup</formula1>
    </dataValidation>
    <dataValidation type="list" allowBlank="1" showInputMessage="1" showErrorMessage="1" sqref="AE10:AE100" xr:uid="{875C264D-E8BD-44B7-B530-077A0EDDA59E}">
      <formula1>ar_replace_reason_lookup</formula1>
    </dataValidation>
    <dataValidation type="list" allowBlank="1" showInputMessage="1" showErrorMessage="1" promptTitle="WARNING" prompt="Only change this If Not QLDC asset" sqref="AI10:AI100" xr:uid="{5E15E2F7-A42F-4B99-80EF-C3FA4607EC5E}">
      <formula1>ud_organisation_owner_lookup</formula1>
    </dataValidation>
    <dataValidation type="list" allowBlank="1" showInputMessage="1" showErrorMessage="1" promptTitle="WARNING" prompt="Only change this If Not QLDC Roading asset" sqref="AK10:AK100" xr:uid="{F9F2BB2E-CBDF-408F-B1B7-186BEEE222FF}">
      <formula1>ud_sub_organisation_lookup</formula1>
    </dataValidation>
    <dataValidation type="list" allowBlank="1" showInputMessage="1" showErrorMessage="1" promptTitle="WARNING" prompt="Only change this field If undertaking maintenance Or CAPEX works" sqref="AM10:AM100" xr:uid="{C1C4A60F-6A61-416B-A87E-9FA3E3EE66E1}">
      <formula1>ud_work_origin_lookup</formula1>
    </dataValidation>
    <dataValidation type="list" allowBlank="1" showInputMessage="1" showErrorMessage="1" promptTitle="WARNING" prompt="Only change this If incorrect" sqref="AQ10:AQ100" xr:uid="{0F3893BD-23F2-4518-861D-1ED73521A780}">
      <formula1>condition_lookup</formula1>
    </dataValidation>
    <dataValidation type="list" allowBlank="1" showInputMessage="1" showErrorMessage="1" promptTitle="WARNING" prompt="Only change this If incorrect" sqref="W10:W100" xr:uid="{D263EF15-C800-45FB-B207-29570A72FAFA}">
      <formula1>"TRUE,FALSE"</formula1>
    </dataValidation>
    <dataValidation type="list" allowBlank="1" showInputMessage="1" showErrorMessage="1" promptTitle="ACTION" prompt="Select action from the drop-down menu:_x000d__x000a__x000d__x000a_ADD = New asset_x000d__x000a_EDIT = Change existing asset_x000d__x000a_DELETE = Remove asset" sqref="A10:A100" xr:uid="{611D9932-924D-4C94-9DA2-7EDB72B50841}">
      <formula1>"ADD,EDIT,DELETE"</formula1>
    </dataValidation>
    <dataValidation type="list" allowBlank="1" showInputMessage="1" showErrorMessage="1" promptTitle="WARNING" prompt="Only change this If Not QLDC asset" sqref="AG10:AG100" xr:uid="{2AF9AC63-8E7B-410E-8EBA-2E5131554DF7}">
      <formula1>ud_organisation_owner_lookup</formula1>
    </dataValidation>
    <dataValidation type="list" allowBlank="1" showInputMessage="1" showErrorMessage="1" promptTitle="WARNING" prompt="Only change this If NZTA Or Parks And Reserves asset" sqref="AP10:AP100" xr:uid="{CB713DA5-3DB1-4B23-8C6D-3EC1CE60B665}">
      <formula1>"TRUE,FALSE"</formula1>
    </dataValidation>
    <dataValidation type="whole" allowBlank="1" showInputMessage="1" showErrorMessage="1" error="Please Enter Whole Number Between 1 And 999" promptTitle="ERROR" sqref="Z10:Z100" xr:uid="{EBE8057F-DD46-4C72-814A-8BFEA273A9A8}">
      <formula1>1</formula1>
      <formula2>999</formula2>
    </dataValidation>
    <dataValidation type="whole" allowBlank="1" showInputMessage="1" showErrorMessage="1" error="Please Enter Whole Number Between 1 And 2147483647" promptTitle="ERROR" sqref="B10:B100" xr:uid="{AB0662EC-0670-4583-B221-BF5DDAECB6B2}">
      <formula1>1</formula1>
      <formula2>2147483647</formula2>
    </dataValidation>
    <dataValidation type="whole" allowBlank="1" showInputMessage="1" showErrorMessage="1" error="Please Enter Whole Number Between 1 And 9999999999" promptTitle="ERROR" sqref="X10:X100" xr:uid="{C9739837-14BA-4138-84FE-58714CE1503C}">
      <formula1>1</formula1>
      <formula2>9999999999</formula2>
    </dataValidation>
    <dataValidation type="whole" allowBlank="1" showInputMessage="1" showErrorMessage="1" error="Please Enter Whole Number Between 1 And 9999999999" promptTitle="ERROR" sqref="AA10:AA100" xr:uid="{E004E37A-CAC8-4219-97CC-35CBF47EE064}">
      <formula1>1</formula1>
      <formula2>9999999999</formula2>
    </dataValidation>
    <dataValidation type="whole" allowBlank="1" showInputMessage="1" showErrorMessage="1" error="Please Enter Whole Number Between 1 And 999999" promptTitle="ERROR" sqref="H10:H100" xr:uid="{2F1C8F76-56B3-450C-BFA4-A6616CEC888B}">
      <formula1>1</formula1>
      <formula2>999999</formula2>
    </dataValidation>
    <dataValidation type="whole" allowBlank="1" showInputMessage="1" showErrorMessage="1" error="Please Enter Whole Number Between 0 And 999999" promptTitle="ERROR" sqref="G10:G100" xr:uid="{60382071-8F0E-423A-B11E-45A69266A16F}">
      <formula1>0</formula1>
      <formula2>999999</formula2>
    </dataValidation>
    <dataValidation type="whole" allowBlank="1" showInputMessage="1" showErrorMessage="1" error="Please Enter Whole Number Between 1 And 99999" promptTitle="ERROR" sqref="M10:M100" xr:uid="{02702039-9692-4B76-8688-11B6BFFC6829}">
      <formula1>1</formula1>
      <formula2>99999</formula2>
    </dataValidation>
    <dataValidation type="decimal" allowBlank="1" showInputMessage="1" showErrorMessage="1" error="Please Enter Decimal Between 0.1 And 9999.9" promptTitle="ERROR" sqref="K10:K100" xr:uid="{A0F2FA8C-E871-4CFF-9777-6656E50639AF}">
      <formula1>0.1</formula1>
      <formula2>9999.9</formula2>
    </dataValidation>
    <dataValidation type="decimal" allowBlank="1" showInputMessage="1" showErrorMessage="1" error="Please Enter Decimal Between 0.1 And 999999.9" promptTitle="ERROR" sqref="L10:L100" xr:uid="{9A3FF8D3-B9FF-4F53-8266-2B7F935610FB}">
      <formula1>0.1</formula1>
      <formula2>999999.9</formula2>
    </dataValidation>
    <dataValidation type="decimal" allowBlank="1" showInputMessage="1" showErrorMessage="1" error="Please Enter Decimal Between 0.1 And 9999999.9" promptTitle="ERROR" sqref="P10:P100" xr:uid="{F96E13E8-695A-4E4D-BFFC-FFF8A51A1E21}">
      <formula1>0.1</formula1>
      <formula2>9999999.9</formula2>
    </dataValidation>
    <dataValidation type="decimal" allowBlank="1" showInputMessage="1" showErrorMessage="1" error="Please Enter Decimal Between 0.1 And 9999999.9" promptTitle="ERROR" sqref="Q10:Q100" xr:uid="{A4E14109-39EB-4E61-A3A8-B0B7192B74AC}">
      <formula1>0.1</formula1>
      <formula2>9999999.9</formula2>
    </dataValidation>
    <dataValidation type="decimal" allowBlank="1" showInputMessage="1" showErrorMessage="1" error="Please Enter Decimal Between 0.1 And 9999999.9" promptTitle="ERROR" sqref="R10:R100" xr:uid="{0C468B70-A61B-426A-85A7-A305BCAECA3C}">
      <formula1>0.1</formula1>
      <formula2>9999999.9</formula2>
    </dataValidation>
    <dataValidation type="decimal" allowBlank="1" showInputMessage="1" showErrorMessage="1" error="Please Enter Decimal Between 0.01 And 9999999999.99" promptTitle="ERROR" sqref="AO10:AO100" xr:uid="{1DDD7AA4-9427-49BA-BCAC-8B85896C1AFE}">
      <formula1>0.01</formula1>
      <formula2>9999999999.99</formula2>
    </dataValidation>
    <dataValidation type="textLength" allowBlank="1" showInputMessage="1" showErrorMessage="1" error="Please Dont Enter More Than 255 Characters" promptTitle="ERROR" sqref="AT10:AT100" xr:uid="{D7D1D44D-1894-4F77-8B19-CA90F92DB20A}">
      <formula1>0</formula1>
      <formula2>255</formula2>
    </dataValidation>
    <dataValidation type="date" allowBlank="1" showInputMessage="1" showErrorMessage="1" error="Please Enter Valid Date eg 31/01/2023" promptTitle="ERROR" sqref="Y10:Y100" xr:uid="{8757A964-E52B-4CCF-B8BB-B256D342AA0C}">
      <formula1>43831</formula1>
      <formula2>48580</formula2>
    </dataValidation>
    <dataValidation type="date" allowBlank="1" showInputMessage="1" showErrorMessage="1" error="Please Enter Valid Date eg 31/01/2023" promptTitle="ERROR" sqref="AD10:AD100" xr:uid="{D02D7B73-2F1F-459C-BD79-7242D0A8C72C}">
      <formula1>43831</formula1>
      <formula2>48580</formula2>
    </dataValidation>
    <dataValidation type="date" allowBlank="1" showInputMessage="1" showErrorMessage="1" error="Please Enter Valid Date eg 31/01/2023" promptTitle="ERROR" sqref="AS10:AS100" xr:uid="{3546EA17-0779-4D81-B131-81ABB95991A4}">
      <formula1>43831</formula1>
      <formula2>48580</formula2>
    </dataValidation>
    <dataValidation type="decimal" allowBlank="1" showInputMessage="1" showErrorMessage="1" error="This an incomplete grid reference or is outside of QLDC. Please check that this a easting in NZTM2000" promptTitle="ERROR" sqref="E10:E100" xr:uid="{E5399C9A-62EC-4225-9578-A68A16027224}">
      <formula1>1215000</formula1>
      <formula2>1337479</formula2>
    </dataValidation>
    <dataValidation type="decimal" allowBlank="1" showInputMessage="1" showErrorMessage="1" error="This an incomplete grid reference or is outside of QLDC. Please check that this a northing in NZTM2000" promptTitle="ERROR" sqref="F10:F100" xr:uid="{56FC714F-587D-4CDD-848E-B20504E71C8D}">
      <formula1>4967104</formula1>
      <formula2>5128000</formula2>
    </dataValidation>
  </dataValidations>
  <pageMargins left="0.75" right="0.75" top="1" bottom="1" header="0.5" footer="0.5"/>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4331F-8AFC-4894-8958-F61D2D8748BD}">
  <dimension ref="A1:E8"/>
  <sheetViews>
    <sheetView workbookViewId="0">
      <selection activeCell="A2" sqref="A2:E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v>13</v>
      </c>
      <c r="B2" t="s">
        <v>4991</v>
      </c>
      <c r="E2" t="b">
        <v>1</v>
      </c>
    </row>
    <row r="3" spans="1:5">
      <c r="A3">
        <v>86</v>
      </c>
      <c r="B3" t="s">
        <v>5087</v>
      </c>
      <c r="E3" t="b">
        <v>1</v>
      </c>
    </row>
    <row r="4" spans="1:5">
      <c r="A4">
        <v>35</v>
      </c>
      <c r="B4" t="s">
        <v>5058</v>
      </c>
      <c r="E4" t="b">
        <v>1</v>
      </c>
    </row>
    <row r="5" spans="1:5">
      <c r="A5">
        <v>37</v>
      </c>
      <c r="B5" t="s">
        <v>5063</v>
      </c>
      <c r="E5" t="b">
        <v>1</v>
      </c>
    </row>
    <row r="6" spans="1:5">
      <c r="A6">
        <v>42</v>
      </c>
      <c r="B6" t="s">
        <v>5069</v>
      </c>
      <c r="E6" t="b">
        <v>1</v>
      </c>
    </row>
    <row r="7" spans="1:5">
      <c r="A7">
        <v>87</v>
      </c>
      <c r="B7" t="s">
        <v>5088</v>
      </c>
      <c r="E7" t="b">
        <v>1</v>
      </c>
    </row>
    <row r="8" spans="1:5">
      <c r="A8">
        <v>45</v>
      </c>
      <c r="B8" t="s">
        <v>5077</v>
      </c>
      <c r="E8" t="b">
        <v>1</v>
      </c>
    </row>
  </sheetData>
  <pageMargins left="0.75" right="0.75" top="1" bottom="1" header="0.5" footer="0.5"/>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D8F98-6279-4F33-8C4F-31F46912B2DD}">
  <dimension ref="A1:E10"/>
  <sheetViews>
    <sheetView workbookViewId="0">
      <selection activeCell="A2" sqref="A2:E10"/>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v>13</v>
      </c>
      <c r="B2" t="s">
        <v>4991</v>
      </c>
      <c r="E2" t="b">
        <v>1</v>
      </c>
    </row>
    <row r="3" spans="1:5">
      <c r="A3">
        <v>22</v>
      </c>
      <c r="B3" t="s">
        <v>5021</v>
      </c>
      <c r="E3" t="b">
        <v>1</v>
      </c>
    </row>
    <row r="4" spans="1:5">
      <c r="A4">
        <v>25</v>
      </c>
      <c r="B4" t="s">
        <v>5028</v>
      </c>
      <c r="E4" t="b">
        <v>1</v>
      </c>
    </row>
    <row r="5" spans="1:5">
      <c r="A5">
        <v>29</v>
      </c>
      <c r="B5" t="s">
        <v>5040</v>
      </c>
      <c r="E5" t="b">
        <v>1</v>
      </c>
    </row>
    <row r="6" spans="1:5">
      <c r="A6">
        <v>35</v>
      </c>
      <c r="B6" t="s">
        <v>5058</v>
      </c>
      <c r="E6" t="b">
        <v>1</v>
      </c>
    </row>
    <row r="7" spans="1:5">
      <c r="A7">
        <v>37</v>
      </c>
      <c r="B7" t="s">
        <v>5063</v>
      </c>
      <c r="E7" t="b">
        <v>1</v>
      </c>
    </row>
    <row r="8" spans="1:5">
      <c r="A8">
        <v>40</v>
      </c>
      <c r="B8" t="s">
        <v>5067</v>
      </c>
      <c r="E8" t="b">
        <v>1</v>
      </c>
    </row>
    <row r="9" spans="1:5">
      <c r="A9">
        <v>41</v>
      </c>
      <c r="B9" t="s">
        <v>5068</v>
      </c>
      <c r="E9" t="b">
        <v>1</v>
      </c>
    </row>
    <row r="10" spans="1:5">
      <c r="A10">
        <v>45</v>
      </c>
      <c r="B10" t="s">
        <v>5077</v>
      </c>
      <c r="E10" t="b">
        <v>1</v>
      </c>
    </row>
  </sheetData>
  <pageMargins left="0.75" right="0.75" top="1" bottom="1" header="0.5" footer="0.5"/>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3F329-E4FE-4116-9320-CF89610CF414}">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v>85</v>
      </c>
      <c r="B2" t="s">
        <v>5018</v>
      </c>
      <c r="E2" t="b">
        <v>1</v>
      </c>
    </row>
    <row r="3" spans="1:5">
      <c r="A3">
        <v>22</v>
      </c>
      <c r="B3" t="s">
        <v>5021</v>
      </c>
      <c r="E3" t="b">
        <v>1</v>
      </c>
    </row>
  </sheetData>
  <pageMargins left="0.75" right="0.75" top="1" bottom="1" header="0.5" footer="0.5"/>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CBFA0-6960-4680-BB26-8C926237C0BB}">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v>35</v>
      </c>
      <c r="B2" t="s">
        <v>5058</v>
      </c>
      <c r="E2" t="b">
        <v>1</v>
      </c>
    </row>
    <row r="3" spans="1:5">
      <c r="A3">
        <v>37</v>
      </c>
      <c r="B3" t="s">
        <v>5063</v>
      </c>
      <c r="E3" t="b">
        <v>1</v>
      </c>
    </row>
  </sheetData>
  <pageMargins left="0.75" right="0.75" top="1" bottom="1" header="0.5" footer="0.5"/>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2D5D9-66C8-4BAB-BE0F-435D855CF9E2}">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v>11</v>
      </c>
      <c r="B2" t="s">
        <v>4987</v>
      </c>
      <c r="E2" t="b">
        <v>1</v>
      </c>
    </row>
    <row r="3" spans="1:5">
      <c r="A3">
        <v>15</v>
      </c>
      <c r="B3" t="s">
        <v>5004</v>
      </c>
      <c r="E3" t="b">
        <v>1</v>
      </c>
    </row>
    <row r="4" spans="1:5">
      <c r="A4">
        <v>24</v>
      </c>
      <c r="B4" t="s">
        <v>5026</v>
      </c>
      <c r="E4" t="b">
        <v>1</v>
      </c>
    </row>
    <row r="5" spans="1:5">
      <c r="A5">
        <v>34</v>
      </c>
      <c r="B5" t="s">
        <v>5050</v>
      </c>
      <c r="E5" t="b">
        <v>1</v>
      </c>
    </row>
    <row r="6" spans="1:5">
      <c r="A6">
        <v>39</v>
      </c>
      <c r="B6" t="s">
        <v>5066</v>
      </c>
      <c r="E6" t="b">
        <v>1</v>
      </c>
    </row>
    <row r="7" spans="1:5">
      <c r="A7">
        <v>44</v>
      </c>
      <c r="B7" t="s">
        <v>5076</v>
      </c>
      <c r="E7" t="b">
        <v>1</v>
      </c>
    </row>
  </sheetData>
  <pageMargins left="0.75" right="0.75" top="1" bottom="1" header="0.5" footer="0.5"/>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B053E-6679-41ED-8E20-603771611C3C}">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v>13</v>
      </c>
      <c r="B2" t="s">
        <v>4991</v>
      </c>
      <c r="E2" t="b">
        <v>1</v>
      </c>
    </row>
    <row r="3" spans="1:5">
      <c r="A3">
        <v>25</v>
      </c>
      <c r="B3" t="s">
        <v>5028</v>
      </c>
      <c r="E3" t="b">
        <v>1</v>
      </c>
    </row>
    <row r="4" spans="1:5">
      <c r="A4">
        <v>35</v>
      </c>
      <c r="B4" t="s">
        <v>5058</v>
      </c>
      <c r="E4" t="b">
        <v>1</v>
      </c>
    </row>
    <row r="5" spans="1:5">
      <c r="A5">
        <v>40</v>
      </c>
      <c r="B5" t="s">
        <v>5067</v>
      </c>
      <c r="E5" t="b">
        <v>1</v>
      </c>
    </row>
    <row r="6" spans="1:5">
      <c r="A6">
        <v>41</v>
      </c>
      <c r="B6" t="s">
        <v>5068</v>
      </c>
      <c r="E6" t="b">
        <v>1</v>
      </c>
    </row>
    <row r="7" spans="1:5">
      <c r="A7">
        <v>45</v>
      </c>
      <c r="B7" t="s">
        <v>5077</v>
      </c>
      <c r="E7" t="b">
        <v>1</v>
      </c>
    </row>
  </sheetData>
  <pageMargins left="0.75" right="0.75" top="1" bottom="1" header="0.5" footer="0.5"/>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54274-2986-4250-84F2-3503F073C2A4}">
  <dimension ref="A1:E14"/>
  <sheetViews>
    <sheetView workbookViewId="0">
      <selection activeCell="A2" sqref="A2:E1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v>2</v>
      </c>
      <c r="B2" t="s">
        <v>4963</v>
      </c>
      <c r="E2" t="b">
        <v>1</v>
      </c>
    </row>
    <row r="3" spans="1:5">
      <c r="A3">
        <v>5</v>
      </c>
      <c r="B3" t="s">
        <v>4973</v>
      </c>
      <c r="E3" t="b">
        <v>1</v>
      </c>
    </row>
    <row r="4" spans="1:5">
      <c r="A4">
        <v>11</v>
      </c>
      <c r="B4" t="s">
        <v>4987</v>
      </c>
      <c r="E4" t="b">
        <v>1</v>
      </c>
    </row>
    <row r="5" spans="1:5">
      <c r="A5">
        <v>13</v>
      </c>
      <c r="B5" t="s">
        <v>4991</v>
      </c>
      <c r="E5" t="b">
        <v>1</v>
      </c>
    </row>
    <row r="6" spans="1:5">
      <c r="A6">
        <v>16</v>
      </c>
      <c r="B6" t="s">
        <v>5006</v>
      </c>
      <c r="E6" t="b">
        <v>1</v>
      </c>
    </row>
    <row r="7" spans="1:5">
      <c r="A7">
        <v>17</v>
      </c>
      <c r="B7" t="s">
        <v>5009</v>
      </c>
      <c r="E7" t="b">
        <v>1</v>
      </c>
    </row>
    <row r="8" spans="1:5">
      <c r="A8">
        <v>19</v>
      </c>
      <c r="B8" t="s">
        <v>5013</v>
      </c>
      <c r="E8" t="b">
        <v>1</v>
      </c>
    </row>
    <row r="9" spans="1:5">
      <c r="A9">
        <v>32</v>
      </c>
      <c r="B9" t="s">
        <v>5046</v>
      </c>
      <c r="E9" t="b">
        <v>1</v>
      </c>
    </row>
    <row r="10" spans="1:5">
      <c r="A10">
        <v>33</v>
      </c>
      <c r="B10" t="s">
        <v>5048</v>
      </c>
      <c r="E10" t="b">
        <v>1</v>
      </c>
    </row>
    <row r="11" spans="1:5">
      <c r="A11">
        <v>34</v>
      </c>
      <c r="B11" t="s">
        <v>5050</v>
      </c>
      <c r="E11" t="b">
        <v>1</v>
      </c>
    </row>
    <row r="12" spans="1:5">
      <c r="A12">
        <v>39</v>
      </c>
      <c r="B12" t="s">
        <v>5066</v>
      </c>
      <c r="E12" t="b">
        <v>1</v>
      </c>
    </row>
    <row r="13" spans="1:5">
      <c r="A13">
        <v>40</v>
      </c>
      <c r="B13" t="s">
        <v>5067</v>
      </c>
      <c r="E13" t="b">
        <v>1</v>
      </c>
    </row>
    <row r="14" spans="1:5">
      <c r="A14">
        <v>41</v>
      </c>
      <c r="B14" t="s">
        <v>5068</v>
      </c>
      <c r="E14" t="b">
        <v>1</v>
      </c>
    </row>
  </sheetData>
  <pageMargins left="0.75" right="0.75" top="1" bottom="1" header="0.5" footer="0.5"/>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84116-BD77-49E7-B771-F4F247D827D1}">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v>13</v>
      </c>
      <c r="B2" t="s">
        <v>4991</v>
      </c>
      <c r="E2" t="b">
        <v>1</v>
      </c>
    </row>
    <row r="3" spans="1:5">
      <c r="A3">
        <v>29</v>
      </c>
      <c r="B3" t="s">
        <v>5040</v>
      </c>
      <c r="E3" t="b">
        <v>1</v>
      </c>
    </row>
  </sheetData>
  <pageMargins left="0.75" right="0.75" top="1" bottom="1" header="0.5" footer="0.5"/>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9B075-EF58-449A-B89B-B3B7D8ADAB66}">
  <dimension ref="A1:E5"/>
  <sheetViews>
    <sheetView workbookViewId="0">
      <selection activeCell="A2" sqref="A2:E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v>4</v>
      </c>
      <c r="B2" t="s">
        <v>4967</v>
      </c>
      <c r="E2" t="b">
        <v>1</v>
      </c>
    </row>
    <row r="3" spans="1:5">
      <c r="A3">
        <v>29</v>
      </c>
      <c r="B3" t="s">
        <v>5040</v>
      </c>
      <c r="E3" t="b">
        <v>1</v>
      </c>
    </row>
    <row r="4" spans="1:5">
      <c r="A4">
        <v>40</v>
      </c>
      <c r="B4" t="s">
        <v>5067</v>
      </c>
      <c r="E4" t="b">
        <v>1</v>
      </c>
    </row>
    <row r="5" spans="1:5">
      <c r="A5">
        <v>41</v>
      </c>
      <c r="B5" t="s">
        <v>5068</v>
      </c>
      <c r="E5" t="b">
        <v>1</v>
      </c>
    </row>
  </sheetData>
  <pageMargins left="0.75" right="0.75" top="1" bottom="1" header="0.5" footer="0.5"/>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8980D-C1D3-48E5-B9AD-D7CB4563A33A}">
  <dimension ref="A1:E14"/>
  <sheetViews>
    <sheetView workbookViewId="0">
      <selection activeCell="A2" sqref="A2:E1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v>2</v>
      </c>
      <c r="B2" t="s">
        <v>4963</v>
      </c>
      <c r="E2" t="b">
        <v>1</v>
      </c>
    </row>
    <row r="3" spans="1:5">
      <c r="A3">
        <v>5</v>
      </c>
      <c r="B3" t="s">
        <v>4973</v>
      </c>
      <c r="E3" t="b">
        <v>1</v>
      </c>
    </row>
    <row r="4" spans="1:5">
      <c r="A4">
        <v>11</v>
      </c>
      <c r="B4" t="s">
        <v>4987</v>
      </c>
      <c r="E4" t="b">
        <v>1</v>
      </c>
    </row>
    <row r="5" spans="1:5">
      <c r="A5">
        <v>13</v>
      </c>
      <c r="B5" t="s">
        <v>4991</v>
      </c>
      <c r="E5" t="b">
        <v>1</v>
      </c>
    </row>
    <row r="6" spans="1:5">
      <c r="A6">
        <v>16</v>
      </c>
      <c r="B6" t="s">
        <v>5006</v>
      </c>
      <c r="E6" t="b">
        <v>1</v>
      </c>
    </row>
    <row r="7" spans="1:5">
      <c r="A7">
        <v>17</v>
      </c>
      <c r="B7" t="s">
        <v>5009</v>
      </c>
      <c r="E7" t="b">
        <v>1</v>
      </c>
    </row>
    <row r="8" spans="1:5">
      <c r="A8">
        <v>19</v>
      </c>
      <c r="B8" t="s">
        <v>5013</v>
      </c>
      <c r="E8" t="b">
        <v>1</v>
      </c>
    </row>
    <row r="9" spans="1:5">
      <c r="A9">
        <v>32</v>
      </c>
      <c r="B9" t="s">
        <v>5046</v>
      </c>
      <c r="E9" t="b">
        <v>1</v>
      </c>
    </row>
    <row r="10" spans="1:5">
      <c r="A10">
        <v>33</v>
      </c>
      <c r="B10" t="s">
        <v>5048</v>
      </c>
      <c r="E10" t="b">
        <v>1</v>
      </c>
    </row>
    <row r="11" spans="1:5">
      <c r="A11">
        <v>34</v>
      </c>
      <c r="B11" t="s">
        <v>5050</v>
      </c>
      <c r="E11" t="b">
        <v>1</v>
      </c>
    </row>
    <row r="12" spans="1:5">
      <c r="A12">
        <v>39</v>
      </c>
      <c r="B12" t="s">
        <v>5066</v>
      </c>
      <c r="E12" t="b">
        <v>1</v>
      </c>
    </row>
    <row r="13" spans="1:5">
      <c r="A13">
        <v>40</v>
      </c>
      <c r="B13" t="s">
        <v>5067</v>
      </c>
      <c r="E13" t="b">
        <v>1</v>
      </c>
    </row>
    <row r="14" spans="1:5">
      <c r="A14">
        <v>41</v>
      </c>
      <c r="B14" t="s">
        <v>5068</v>
      </c>
      <c r="E14" t="b">
        <v>1</v>
      </c>
    </row>
  </sheetData>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30"/>
  </sheetPr>
  <dimension ref="A1:EB100"/>
  <sheetViews>
    <sheetView zoomScale="80" zoomScaleNormal="80" workbookViewId="0">
      <pane ySplit="9" topLeftCell="A10" activePane="bottomLeft" state="frozenSplit"/>
      <selection pane="bottomLeft" activeCell="A10" sqref="A10"/>
    </sheetView>
  </sheetViews>
  <sheetFormatPr defaultRowHeight="15" outlineLevelRow="1" outlineLevelCol="1"/>
  <cols>
    <col min="1" max="1" width="12.85546875" style="3" bestFit="1" customWidth="1"/>
    <col min="2" max="2" width="10" style="3" bestFit="1" customWidth="1"/>
    <col min="3" max="3" width="10.85546875" style="3" bestFit="1" customWidth="1"/>
    <col min="4" max="4" width="10.85546875" style="3" hidden="1" customWidth="1" outlineLevel="1"/>
    <col min="5" max="5" width="9.85546875" style="3" bestFit="1" customWidth="1" collapsed="1"/>
    <col min="6" max="6" width="9.85546875" style="3" bestFit="1" customWidth="1"/>
    <col min="7" max="8" width="12" style="3" bestFit="1" customWidth="1"/>
    <col min="9" max="9" width="7.140625" style="3" bestFit="1" customWidth="1"/>
    <col min="10" max="10" width="7.140625" style="3" hidden="1" customWidth="1" outlineLevel="1"/>
    <col min="11" max="11" width="12" style="3" bestFit="1" customWidth="1" collapsed="1"/>
    <col min="12" max="12" width="12" style="3" bestFit="1" customWidth="1"/>
    <col min="13" max="13" width="16" style="3" bestFit="1" customWidth="1"/>
    <col min="14" max="14" width="14.140625" style="3" bestFit="1" customWidth="1"/>
    <col min="15" max="15" width="14.140625" style="3" hidden="1" customWidth="1" outlineLevel="1"/>
    <col min="16" max="16" width="13.85546875" style="3" bestFit="1" customWidth="1" collapsed="1"/>
    <col min="17" max="17" width="13.85546875" style="3" hidden="1" customWidth="1" outlineLevel="1"/>
    <col min="18" max="18" width="18.140625" style="3" bestFit="1" customWidth="1" collapsed="1"/>
    <col min="19" max="19" width="18.140625" style="3" hidden="1" customWidth="1" outlineLevel="1"/>
    <col min="20" max="20" width="12.28515625" style="3" bestFit="1" customWidth="1" collapsed="1"/>
    <col min="21" max="21" width="12.28515625" style="3" hidden="1" customWidth="1" outlineLevel="1"/>
    <col min="22" max="22" width="10.85546875" style="3" bestFit="1" customWidth="1" collapsed="1"/>
    <col min="23" max="23" width="13.42578125" style="3" bestFit="1" customWidth="1"/>
    <col min="24" max="24" width="13.42578125" style="3" hidden="1" customWidth="1" outlineLevel="1"/>
    <col min="25" max="25" width="13.42578125" style="3" bestFit="1" customWidth="1" collapsed="1"/>
    <col min="26" max="26" width="13.42578125" style="3" hidden="1" customWidth="1" outlineLevel="1"/>
    <col min="27" max="27" width="18.140625" style="3" bestFit="1" customWidth="1" collapsed="1"/>
    <col min="28" max="28" width="18.140625" style="3" hidden="1" customWidth="1" outlineLevel="1"/>
    <col min="29" max="29" width="11.42578125" style="3" bestFit="1" customWidth="1" collapsed="1"/>
    <col min="30" max="30" width="10.5703125" style="3" bestFit="1" customWidth="1"/>
    <col min="31" max="31" width="16.5703125" style="3" bestFit="1" customWidth="1"/>
    <col min="32" max="32" width="15.28515625" style="3" bestFit="1" customWidth="1"/>
    <col min="33" max="33" width="15.28515625" style="3" hidden="1" customWidth="1" outlineLevel="1"/>
    <col min="34" max="34" width="13.42578125" style="3" bestFit="1" customWidth="1" collapsed="1"/>
    <col min="35" max="35" width="18.85546875" style="3" bestFit="1" customWidth="1"/>
    <col min="36" max="36" width="18.85546875" style="3" hidden="1" customWidth="1" outlineLevel="1"/>
    <col min="37" max="37" width="22.42578125" style="3" bestFit="1" customWidth="1" collapsed="1"/>
    <col min="38" max="38" width="22.42578125" style="3" hidden="1" customWidth="1" outlineLevel="1"/>
    <col min="39" max="39" width="22.42578125" style="3" bestFit="1" customWidth="1" collapsed="1"/>
    <col min="40" max="40" width="22.42578125" style="3" hidden="1" customWidth="1" outlineLevel="1"/>
    <col min="41" max="41" width="19.7109375" style="3" bestFit="1" customWidth="1" collapsed="1"/>
    <col min="42" max="42" width="19.7109375" style="3" hidden="1" customWidth="1" outlineLevel="1"/>
    <col min="43" max="43" width="15" style="3" bestFit="1" customWidth="1" collapsed="1"/>
    <col min="44" max="44" width="15" style="3" hidden="1" customWidth="1" outlineLevel="1"/>
    <col min="45" max="45" width="12.28515625" style="3" bestFit="1" customWidth="1" collapsed="1"/>
    <col min="46" max="46" width="13.7109375" style="3" bestFit="1" customWidth="1"/>
    <col min="47" max="47" width="9.7109375" style="3" bestFit="1" customWidth="1"/>
    <col min="48" max="48" width="9.7109375" style="3" hidden="1" customWidth="1" outlineLevel="1"/>
    <col min="49" max="49" width="14.5703125" style="3" bestFit="1" customWidth="1" collapsed="1"/>
    <col min="50" max="50" width="11.85546875" style="3" bestFit="1" customWidth="1"/>
    <col min="51" max="51" width="32" style="3" bestFit="1" customWidth="1"/>
    <col min="52" max="132" width="9.140625" style="22"/>
    <col min="133" max="16384" width="9.140625" style="3"/>
  </cols>
  <sheetData>
    <row r="1" spans="1:132" s="13" customFormat="1">
      <c r="A1" s="10"/>
      <c r="B1" s="11" t="s">
        <v>0</v>
      </c>
      <c r="C1" s="12" t="s">
        <v>1</v>
      </c>
      <c r="D1" s="12"/>
      <c r="E1" s="12" t="s">
        <v>87</v>
      </c>
      <c r="F1" s="12" t="s">
        <v>88</v>
      </c>
      <c r="G1" s="12" t="s">
        <v>4</v>
      </c>
      <c r="H1" s="12" t="s">
        <v>123</v>
      </c>
      <c r="I1" s="12" t="s">
        <v>5</v>
      </c>
      <c r="J1" s="12"/>
      <c r="K1" s="12" t="s">
        <v>6</v>
      </c>
      <c r="L1" s="12" t="s">
        <v>91</v>
      </c>
      <c r="M1" s="12" t="s">
        <v>92</v>
      </c>
      <c r="N1" s="12" t="s">
        <v>93</v>
      </c>
      <c r="O1" s="12"/>
      <c r="P1" s="12" t="s">
        <v>124</v>
      </c>
      <c r="Q1" s="12"/>
      <c r="R1" s="12" t="s">
        <v>125</v>
      </c>
      <c r="S1" s="12"/>
      <c r="T1" s="12" t="s">
        <v>126</v>
      </c>
      <c r="U1" s="12"/>
      <c r="V1" s="12" t="s">
        <v>127</v>
      </c>
      <c r="W1" s="12" t="s">
        <v>128</v>
      </c>
      <c r="X1" s="12"/>
      <c r="Y1" s="12" t="s">
        <v>129</v>
      </c>
      <c r="Z1" s="12"/>
      <c r="AA1" s="12" t="s">
        <v>130</v>
      </c>
      <c r="AB1" s="12"/>
      <c r="AC1" s="12" t="s">
        <v>11</v>
      </c>
      <c r="AD1" s="12" t="s">
        <v>12</v>
      </c>
      <c r="AE1" s="12" t="s">
        <v>13</v>
      </c>
      <c r="AF1" s="12" t="s">
        <v>14</v>
      </c>
      <c r="AG1" s="12"/>
      <c r="AH1" s="12" t="s">
        <v>15</v>
      </c>
      <c r="AI1" s="12" t="s">
        <v>16</v>
      </c>
      <c r="AJ1" s="12"/>
      <c r="AK1" s="12" t="s">
        <v>17</v>
      </c>
      <c r="AL1" s="12"/>
      <c r="AM1" s="12" t="s">
        <v>18</v>
      </c>
      <c r="AN1" s="12"/>
      <c r="AO1" s="12" t="s">
        <v>19</v>
      </c>
      <c r="AP1" s="12"/>
      <c r="AQ1" s="12" t="s">
        <v>20</v>
      </c>
      <c r="AR1" s="12"/>
      <c r="AS1" s="12" t="s">
        <v>21</v>
      </c>
      <c r="AT1" s="12" t="s">
        <v>22</v>
      </c>
      <c r="AU1" s="12" t="s">
        <v>23</v>
      </c>
      <c r="AV1" s="12"/>
      <c r="AW1" s="12" t="s">
        <v>24</v>
      </c>
      <c r="AX1" s="12" t="s">
        <v>25</v>
      </c>
      <c r="AY1" s="12" t="s">
        <v>27</v>
      </c>
      <c r="AZ1" s="20"/>
      <c r="BA1" s="20"/>
      <c r="BB1" s="20"/>
      <c r="BC1" s="20"/>
      <c r="BD1" s="20"/>
      <c r="BE1" s="20"/>
      <c r="BF1" s="20"/>
      <c r="BG1" s="20"/>
      <c r="BH1" s="20"/>
      <c r="BI1" s="20"/>
      <c r="BJ1" s="20"/>
      <c r="BK1" s="20"/>
      <c r="BL1" s="20"/>
      <c r="BM1" s="20"/>
      <c r="BN1" s="20"/>
      <c r="BO1" s="20"/>
      <c r="BP1" s="20"/>
      <c r="BQ1" s="20"/>
      <c r="BR1" s="20"/>
      <c r="BS1" s="20"/>
      <c r="BT1" s="20"/>
      <c r="BU1" s="20"/>
      <c r="BV1" s="20"/>
      <c r="BW1" s="20"/>
      <c r="BX1" s="20"/>
      <c r="BY1" s="20"/>
      <c r="BZ1" s="20"/>
      <c r="CA1" s="20"/>
      <c r="CB1" s="20"/>
      <c r="CC1" s="20"/>
      <c r="CD1" s="20"/>
      <c r="CE1" s="20"/>
      <c r="CF1" s="20"/>
      <c r="CG1" s="20"/>
      <c r="CH1" s="20"/>
      <c r="CI1" s="20"/>
      <c r="CJ1" s="20"/>
      <c r="CK1" s="20"/>
      <c r="CL1" s="20"/>
      <c r="CM1" s="20"/>
      <c r="CN1" s="20"/>
      <c r="CO1" s="20"/>
      <c r="CP1" s="20"/>
      <c r="CQ1" s="20"/>
      <c r="CR1" s="20"/>
      <c r="CS1" s="20"/>
      <c r="CT1" s="20"/>
      <c r="CU1" s="20"/>
      <c r="CV1" s="20"/>
      <c r="CW1" s="20"/>
      <c r="CX1" s="20"/>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row>
    <row r="2" spans="1:132" s="13" customFormat="1" outlineLevel="1">
      <c r="A2" s="14" t="s">
        <v>28</v>
      </c>
      <c r="B2" s="15" t="s">
        <v>29</v>
      </c>
      <c r="C2" s="15" t="str">
        <f>_xlfn.IFNA(IF(MATCH("ERROR",D10:D110,0),"ERROR"),"")</f>
        <v/>
      </c>
      <c r="D2" s="15" t="s">
        <v>30</v>
      </c>
      <c r="E2" s="15" t="s">
        <v>101</v>
      </c>
      <c r="F2" s="15" t="s">
        <v>102</v>
      </c>
      <c r="G2" s="15" t="s">
        <v>33</v>
      </c>
      <c r="H2" s="15" t="s">
        <v>131</v>
      </c>
      <c r="I2" s="15" t="str">
        <f>_xlfn.IFNA(IF(MATCH("ERROR",J10:J110,0),"ERROR"),"")</f>
        <v/>
      </c>
      <c r="J2" s="15" t="s">
        <v>34</v>
      </c>
      <c r="K2" s="15" t="s">
        <v>35</v>
      </c>
      <c r="L2" s="15" t="s">
        <v>105</v>
      </c>
      <c r="M2" s="15" t="s">
        <v>106</v>
      </c>
      <c r="N2" s="15" t="str">
        <f>_xlfn.IFNA(IF(MATCH("ERROR",O10:O110,0),"ERROR"),"")</f>
        <v/>
      </c>
      <c r="O2" s="15" t="s">
        <v>107</v>
      </c>
      <c r="P2" s="15" t="str">
        <f>_xlfn.IFNA(IF(MATCH("ERROR",Q10:Q110,0),"ERROR"),"")</f>
        <v/>
      </c>
      <c r="Q2" s="15" t="s">
        <v>132</v>
      </c>
      <c r="R2" s="15" t="str">
        <f>_xlfn.IFNA(IF(MATCH("ERROR",S10:S110,0),"ERROR"),"")</f>
        <v/>
      </c>
      <c r="S2" s="15" t="s">
        <v>133</v>
      </c>
      <c r="T2" s="15" t="str">
        <f>_xlfn.IFNA(IF(MATCH("ERROR",U10:U110,0),"ERROR"),"")</f>
        <v/>
      </c>
      <c r="U2" s="15" t="s">
        <v>134</v>
      </c>
      <c r="V2" s="15" t="s">
        <v>135</v>
      </c>
      <c r="W2" s="15" t="str">
        <f>_xlfn.IFNA(IF(MATCH("ERROR",X10:X110,0),"ERROR"),"")</f>
        <v/>
      </c>
      <c r="X2" s="15" t="s">
        <v>136</v>
      </c>
      <c r="Y2" s="15" t="str">
        <f>_xlfn.IFNA(IF(MATCH("ERROR",Z10:Z110,0),"ERROR"),"")</f>
        <v/>
      </c>
      <c r="Z2" s="15" t="s">
        <v>137</v>
      </c>
      <c r="AA2" s="15" t="str">
        <f>_xlfn.IFNA(IF(MATCH("ERROR",AB10:AB110,0),"ERROR"),"")</f>
        <v/>
      </c>
      <c r="AB2" s="15" t="s">
        <v>138</v>
      </c>
      <c r="AC2" s="15" t="s">
        <v>40</v>
      </c>
      <c r="AD2" s="15" t="s">
        <v>41</v>
      </c>
      <c r="AE2" s="15" t="s">
        <v>42</v>
      </c>
      <c r="AF2" s="15" t="str">
        <f>_xlfn.IFNA(IF(MATCH("ERROR",AG10:AG110,0),"ERROR"),"")</f>
        <v/>
      </c>
      <c r="AG2" s="15" t="s">
        <v>43</v>
      </c>
      <c r="AH2" s="15" t="s">
        <v>44</v>
      </c>
      <c r="AI2" s="15" t="str">
        <f>_xlfn.IFNA(IF(MATCH("ERROR",AJ10:AJ110,0),"ERROR"),"")</f>
        <v/>
      </c>
      <c r="AJ2" s="15" t="s">
        <v>45</v>
      </c>
      <c r="AK2" s="15" t="str">
        <f>_xlfn.IFNA(IF(MATCH("ERROR",AL10:AL110,0),"ERROR"),"")</f>
        <v/>
      </c>
      <c r="AL2" s="15" t="s">
        <v>46</v>
      </c>
      <c r="AM2" s="15" t="str">
        <f>_xlfn.IFNA(IF(MATCH("ERROR",AN10:AN110,0),"ERROR"),"")</f>
        <v/>
      </c>
      <c r="AN2" s="15" t="s">
        <v>47</v>
      </c>
      <c r="AO2" s="15" t="str">
        <f>_xlfn.IFNA(IF(MATCH("ERROR",AP10:AP110,0),"ERROR"),"")</f>
        <v/>
      </c>
      <c r="AP2" s="15" t="s">
        <v>48</v>
      </c>
      <c r="AQ2" s="15" t="str">
        <f>_xlfn.IFNA(IF(MATCH("ERROR",AR10:AR110,0),"ERROR"),"")</f>
        <v/>
      </c>
      <c r="AR2" s="15" t="s">
        <v>49</v>
      </c>
      <c r="AS2" s="15" t="s">
        <v>50</v>
      </c>
      <c r="AT2" s="15" t="s">
        <v>51</v>
      </c>
      <c r="AU2" s="15" t="str">
        <f>_xlfn.IFNA(IF(MATCH("ERROR",AV10:AV110,0),"ERROR"),"")</f>
        <v/>
      </c>
      <c r="AV2" s="15" t="s">
        <v>52</v>
      </c>
      <c r="AW2" s="15" t="s">
        <v>53</v>
      </c>
      <c r="AX2" s="15" t="s">
        <v>54</v>
      </c>
      <c r="AY2" s="15" t="s">
        <v>56</v>
      </c>
      <c r="AZ2" s="20" t="str">
        <f>_xlfn.IFNA(IF(MATCH("ERROR",BA10:BA110,0),"ERROR"),"")</f>
        <v/>
      </c>
      <c r="BA2" s="20" t="str">
        <f>_xlfn.IFNA(IF(MATCH("ERROR",BB10:BB110,0),"ERROR"),"")</f>
        <v/>
      </c>
      <c r="BB2" s="20" t="str">
        <f>_xlfn.IFNA(IF(MATCH("ERROR",BC10:BC110,0),"ERROR"),"")</f>
        <v/>
      </c>
      <c r="BC2" s="20" t="str">
        <f>_xlfn.IFNA(IF(MATCH("ERROR",BD10:BD110,0),"ERROR"),"")</f>
        <v/>
      </c>
      <c r="BD2" s="20" t="str">
        <f>_xlfn.IFNA(IF(MATCH("ERROR",BE10:BE110,0),"ERROR"),"")</f>
        <v/>
      </c>
      <c r="BE2" s="20" t="str">
        <f>_xlfn.IFNA(IF(MATCH("ERROR",BF10:BF110,0),"ERROR"),"")</f>
        <v/>
      </c>
      <c r="BF2" s="20" t="str">
        <f>_xlfn.IFNA(IF(MATCH("ERROR",BG10:BG110,0),"ERROR"),"")</f>
        <v/>
      </c>
      <c r="BG2" s="20" t="str">
        <f>_xlfn.IFNA(IF(MATCH("ERROR",BH10:BH110,0),"ERROR"),"")</f>
        <v/>
      </c>
      <c r="BH2" s="20" t="str">
        <f>_xlfn.IFNA(IF(MATCH("ERROR",BI10:BI110,0),"ERROR"),"")</f>
        <v/>
      </c>
      <c r="BI2" s="20" t="str">
        <f>_xlfn.IFNA(IF(MATCH("ERROR",BJ10:BJ110,0),"ERROR"),"")</f>
        <v/>
      </c>
      <c r="BJ2" s="20" t="str">
        <f>_xlfn.IFNA(IF(MATCH("ERROR",BK10:BK110,0),"ERROR"),"")</f>
        <v/>
      </c>
      <c r="BK2" s="20" t="str">
        <f>_xlfn.IFNA(IF(MATCH("ERROR",BL10:BL110,0),"ERROR"),"")</f>
        <v/>
      </c>
      <c r="BL2" s="20" t="str">
        <f>_xlfn.IFNA(IF(MATCH("ERROR",BM10:BM110,0),"ERROR"),"")</f>
        <v/>
      </c>
      <c r="BM2" s="20" t="str">
        <f>_xlfn.IFNA(IF(MATCH("ERROR",BN10:BN110,0),"ERROR"),"")</f>
        <v/>
      </c>
      <c r="BN2" s="20" t="str">
        <f>_xlfn.IFNA(IF(MATCH("ERROR",BO10:BO110,0),"ERROR"),"")</f>
        <v/>
      </c>
      <c r="BO2" s="20" t="str">
        <f>_xlfn.IFNA(IF(MATCH("ERROR",BP10:BP110,0),"ERROR"),"")</f>
        <v/>
      </c>
      <c r="BP2" s="20" t="str">
        <f>_xlfn.IFNA(IF(MATCH("ERROR",BQ10:BQ110,0),"ERROR"),"")</f>
        <v/>
      </c>
      <c r="BQ2" s="20" t="str">
        <f>_xlfn.IFNA(IF(MATCH("ERROR",BR10:BR110,0),"ERROR"),"")</f>
        <v/>
      </c>
      <c r="BR2" s="20" t="str">
        <f>_xlfn.IFNA(IF(MATCH("ERROR",BS10:BS110,0),"ERROR"),"")</f>
        <v/>
      </c>
      <c r="BS2" s="20" t="str">
        <f>_xlfn.IFNA(IF(MATCH("ERROR",BT10:BT110,0),"ERROR"),"")</f>
        <v/>
      </c>
      <c r="BT2" s="20" t="str">
        <f>_xlfn.IFNA(IF(MATCH("ERROR",BU10:BU110,0),"ERROR"),"")</f>
        <v/>
      </c>
      <c r="BU2" s="20" t="str">
        <f>_xlfn.IFNA(IF(MATCH("ERROR",BV10:BV110,0),"ERROR"),"")</f>
        <v/>
      </c>
      <c r="BV2" s="20" t="str">
        <f>_xlfn.IFNA(IF(MATCH("ERROR",BW10:BW110,0),"ERROR"),"")</f>
        <v/>
      </c>
      <c r="BW2" s="20" t="str">
        <f>_xlfn.IFNA(IF(MATCH("ERROR",BX10:BX110,0),"ERROR"),"")</f>
        <v/>
      </c>
      <c r="BX2" s="20" t="str">
        <f>_xlfn.IFNA(IF(MATCH("ERROR",BY10:BY110,0),"ERROR"),"")</f>
        <v/>
      </c>
      <c r="BY2" s="20" t="str">
        <f>_xlfn.IFNA(IF(MATCH("ERROR",BZ10:BZ110,0),"ERROR"),"")</f>
        <v/>
      </c>
      <c r="BZ2" s="20" t="str">
        <f>_xlfn.IFNA(IF(MATCH("ERROR",CA10:CA110,0),"ERROR"),"")</f>
        <v/>
      </c>
      <c r="CA2" s="20" t="str">
        <f>_xlfn.IFNA(IF(MATCH("ERROR",CB10:CB110,0),"ERROR"),"")</f>
        <v/>
      </c>
      <c r="CB2" s="20" t="str">
        <f>_xlfn.IFNA(IF(MATCH("ERROR",CC10:CC110,0),"ERROR"),"")</f>
        <v/>
      </c>
      <c r="CC2" s="20" t="str">
        <f>_xlfn.IFNA(IF(MATCH("ERROR",CD10:CD110,0),"ERROR"),"")</f>
        <v/>
      </c>
      <c r="CD2" s="20" t="str">
        <f>_xlfn.IFNA(IF(MATCH("ERROR",CE10:CE110,0),"ERROR"),"")</f>
        <v/>
      </c>
      <c r="CE2" s="20" t="str">
        <f>_xlfn.IFNA(IF(MATCH("ERROR",CF10:CF110,0),"ERROR"),"")</f>
        <v/>
      </c>
      <c r="CF2" s="20" t="str">
        <f>_xlfn.IFNA(IF(MATCH("ERROR",CG10:CG110,0),"ERROR"),"")</f>
        <v/>
      </c>
      <c r="CG2" s="20" t="str">
        <f>_xlfn.IFNA(IF(MATCH("ERROR",CH10:CH110,0),"ERROR"),"")</f>
        <v/>
      </c>
      <c r="CH2" s="20" t="str">
        <f>_xlfn.IFNA(IF(MATCH("ERROR",CI10:CI110,0),"ERROR"),"")</f>
        <v/>
      </c>
      <c r="CI2" s="20" t="str">
        <f>_xlfn.IFNA(IF(MATCH("ERROR",CJ10:CJ110,0),"ERROR"),"")</f>
        <v/>
      </c>
      <c r="CJ2" s="20" t="str">
        <f>_xlfn.IFNA(IF(MATCH("ERROR",CK10:CK110,0),"ERROR"),"")</f>
        <v/>
      </c>
      <c r="CK2" s="20" t="str">
        <f>_xlfn.IFNA(IF(MATCH("ERROR",CL10:CL110,0),"ERROR"),"")</f>
        <v/>
      </c>
      <c r="CL2" s="20" t="str">
        <f>_xlfn.IFNA(IF(MATCH("ERROR",CM10:CM110,0),"ERROR"),"")</f>
        <v/>
      </c>
      <c r="CM2" s="20" t="str">
        <f>_xlfn.IFNA(IF(MATCH("ERROR",CN10:CN110,0),"ERROR"),"")</f>
        <v/>
      </c>
      <c r="CN2" s="20" t="str">
        <f>_xlfn.IFNA(IF(MATCH("ERROR",CO10:CO110,0),"ERROR"),"")</f>
        <v/>
      </c>
      <c r="CO2" s="20" t="str">
        <f>_xlfn.IFNA(IF(MATCH("ERROR",CP10:CP110,0),"ERROR"),"")</f>
        <v/>
      </c>
      <c r="CP2" s="20" t="str">
        <f>_xlfn.IFNA(IF(MATCH("ERROR",CQ10:CQ110,0),"ERROR"),"")</f>
        <v/>
      </c>
      <c r="CQ2" s="20" t="str">
        <f>_xlfn.IFNA(IF(MATCH("ERROR",CR10:CR110,0),"ERROR"),"")</f>
        <v/>
      </c>
      <c r="CR2" s="20" t="str">
        <f>_xlfn.IFNA(IF(MATCH("ERROR",CS10:CS110,0),"ERROR"),"")</f>
        <v/>
      </c>
      <c r="CS2" s="20" t="str">
        <f>_xlfn.IFNA(IF(MATCH("ERROR",CT10:CT110,0),"ERROR"),"")</f>
        <v/>
      </c>
      <c r="CT2" s="20" t="str">
        <f>_xlfn.IFNA(IF(MATCH("ERROR",CU10:CU110,0),"ERROR"),"")</f>
        <v/>
      </c>
      <c r="CU2" s="20" t="str">
        <f>_xlfn.IFNA(IF(MATCH("ERROR",CV10:CV110,0),"ERROR"),"")</f>
        <v/>
      </c>
      <c r="CV2" s="20" t="str">
        <f>_xlfn.IFNA(IF(MATCH("ERROR",CW10:CW110,0),"ERROR"),"")</f>
        <v/>
      </c>
      <c r="CW2" s="20" t="str">
        <f>_xlfn.IFNA(IF(MATCH("ERROR",CX10:CX110,0),"ERROR"),"")</f>
        <v/>
      </c>
      <c r="CX2" s="20" t="str">
        <f>_xlfn.IFNA(IF(MATCH("ERROR",CY10:CY110,0),"ERROR"),"")</f>
        <v/>
      </c>
      <c r="CY2" s="20" t="str">
        <f>_xlfn.IFNA(IF(MATCH("ERROR",CZ10:CZ110,0),"ERROR"),"")</f>
        <v/>
      </c>
      <c r="CZ2" s="20" t="str">
        <f>_xlfn.IFNA(IF(MATCH("ERROR",DA10:DA110,0),"ERROR"),"")</f>
        <v/>
      </c>
      <c r="DA2" s="20" t="str">
        <f>_xlfn.IFNA(IF(MATCH("ERROR",DB10:DB110,0),"ERROR"),"")</f>
        <v/>
      </c>
      <c r="DB2" s="20" t="str">
        <f>_xlfn.IFNA(IF(MATCH("ERROR",DC10:DC110,0),"ERROR"),"")</f>
        <v/>
      </c>
      <c r="DC2" s="20" t="str">
        <f>_xlfn.IFNA(IF(MATCH("ERROR",DD10:DD110,0),"ERROR"),"")</f>
        <v/>
      </c>
      <c r="DD2" s="20" t="str">
        <f>_xlfn.IFNA(IF(MATCH("ERROR",DE10:DE110,0),"ERROR"),"")</f>
        <v/>
      </c>
      <c r="DE2" s="20" t="str">
        <f>_xlfn.IFNA(IF(MATCH("ERROR",DF10:DF110,0),"ERROR"),"")</f>
        <v/>
      </c>
      <c r="DF2" s="20" t="str">
        <f>_xlfn.IFNA(IF(MATCH("ERROR",DG10:DG110,0),"ERROR"),"")</f>
        <v/>
      </c>
      <c r="DG2" s="20" t="str">
        <f>_xlfn.IFNA(IF(MATCH("ERROR",DH10:DH110,0),"ERROR"),"")</f>
        <v/>
      </c>
      <c r="DH2" s="20" t="str">
        <f>_xlfn.IFNA(IF(MATCH("ERROR",DI10:DI110,0),"ERROR"),"")</f>
        <v/>
      </c>
      <c r="DI2" s="20" t="str">
        <f>_xlfn.IFNA(IF(MATCH("ERROR",DJ10:DJ110,0),"ERROR"),"")</f>
        <v/>
      </c>
      <c r="DJ2" s="20" t="str">
        <f>_xlfn.IFNA(IF(MATCH("ERROR",DK10:DK110,0),"ERROR"),"")</f>
        <v/>
      </c>
      <c r="DK2" s="20" t="str">
        <f>_xlfn.IFNA(IF(MATCH("ERROR",DL10:DL110,0),"ERROR"),"")</f>
        <v/>
      </c>
      <c r="DL2" s="20" t="str">
        <f>_xlfn.IFNA(IF(MATCH("ERROR",DM10:DM110,0),"ERROR"),"")</f>
        <v/>
      </c>
      <c r="DM2" s="20" t="str">
        <f>_xlfn.IFNA(IF(MATCH("ERROR",DN10:DN110,0),"ERROR"),"")</f>
        <v/>
      </c>
      <c r="DN2" s="20" t="str">
        <f>_xlfn.IFNA(IF(MATCH("ERROR",DO10:DO110,0),"ERROR"),"")</f>
        <v/>
      </c>
      <c r="DO2" s="20" t="str">
        <f>_xlfn.IFNA(IF(MATCH("ERROR",DP10:DP110,0),"ERROR"),"")</f>
        <v/>
      </c>
      <c r="DP2" s="20" t="str">
        <f>_xlfn.IFNA(IF(MATCH("ERROR",DQ10:DQ110,0),"ERROR"),"")</f>
        <v/>
      </c>
      <c r="DQ2" s="20" t="str">
        <f>_xlfn.IFNA(IF(MATCH("ERROR",DR10:DR110,0),"ERROR"),"")</f>
        <v/>
      </c>
      <c r="DR2" s="20" t="str">
        <f>_xlfn.IFNA(IF(MATCH("ERROR",DS10:DS110,0),"ERROR"),"")</f>
        <v/>
      </c>
      <c r="DS2" s="20" t="str">
        <f>_xlfn.IFNA(IF(MATCH("ERROR",DT10:DT110,0),"ERROR"),"")</f>
        <v/>
      </c>
      <c r="DT2" s="20" t="str">
        <f>_xlfn.IFNA(IF(MATCH("ERROR",DU10:DU110,0),"ERROR"),"")</f>
        <v/>
      </c>
      <c r="DU2" s="20" t="str">
        <f>_xlfn.IFNA(IF(MATCH("ERROR",DV10:DV110,0),"ERROR"),"")</f>
        <v/>
      </c>
      <c r="DV2" s="20" t="str">
        <f>_xlfn.IFNA(IF(MATCH("ERROR",DW10:DW110,0),"ERROR"),"")</f>
        <v/>
      </c>
      <c r="DW2" s="20" t="str">
        <f>_xlfn.IFNA(IF(MATCH("ERROR",DX10:DX110,0),"ERROR"),"")</f>
        <v/>
      </c>
      <c r="DX2" s="20" t="str">
        <f>_xlfn.IFNA(IF(MATCH("ERROR",DY10:DY110,0),"ERROR"),"")</f>
        <v/>
      </c>
      <c r="DY2" s="20" t="str">
        <f>_xlfn.IFNA(IF(MATCH("ERROR",DZ10:DZ110,0),"ERROR"),"")</f>
        <v/>
      </c>
      <c r="DZ2" s="20" t="str">
        <f>_xlfn.IFNA(IF(MATCH("ERROR",EA10:EA110,0),"ERROR"),"")</f>
        <v/>
      </c>
      <c r="EA2" s="20" t="str">
        <f>_xlfn.IFNA(IF(MATCH("ERROR",EB10:EB110,0),"ERROR"),"")</f>
        <v/>
      </c>
      <c r="EB2" s="20" t="str">
        <f>_xlfn.IFNA(IF(MATCH("ERROR",EC10:EC110,0),"ERROR"),"")</f>
        <v/>
      </c>
    </row>
    <row r="3" spans="1:132" s="18" customFormat="1">
      <c r="A3" s="16" t="s">
        <v>57</v>
      </c>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1"/>
      <c r="CJ3" s="21"/>
      <c r="CK3" s="21"/>
      <c r="CL3" s="21"/>
      <c r="CM3" s="21"/>
      <c r="CN3" s="21"/>
      <c r="CO3" s="21"/>
      <c r="CP3" s="21"/>
      <c r="CQ3" s="21"/>
      <c r="CR3" s="21"/>
      <c r="CS3" s="21"/>
      <c r="CT3" s="21"/>
      <c r="CU3" s="21"/>
      <c r="CV3" s="21"/>
      <c r="CW3" s="21"/>
      <c r="CX3" s="21"/>
      <c r="CY3" s="21"/>
      <c r="CZ3" s="21"/>
      <c r="DA3" s="21"/>
      <c r="DB3" s="21"/>
      <c r="DC3" s="21"/>
      <c r="DD3" s="21"/>
      <c r="DE3" s="21"/>
      <c r="DF3" s="21"/>
      <c r="DG3" s="21"/>
      <c r="DH3" s="21"/>
      <c r="DI3" s="21"/>
      <c r="DJ3" s="21"/>
      <c r="DK3" s="21"/>
      <c r="DL3" s="21"/>
      <c r="DM3" s="21"/>
      <c r="DN3" s="21"/>
      <c r="DO3" s="21"/>
      <c r="DP3" s="21"/>
      <c r="DQ3" s="21"/>
      <c r="DR3" s="21"/>
      <c r="DS3" s="21"/>
      <c r="DT3" s="21"/>
      <c r="DU3" s="21"/>
      <c r="DV3" s="21"/>
      <c r="DW3" s="21"/>
      <c r="DX3" s="21"/>
      <c r="DY3" s="21"/>
      <c r="DZ3" s="21"/>
      <c r="EA3" s="21"/>
      <c r="EB3" s="21"/>
    </row>
    <row r="4" spans="1:132" s="13" customFormat="1" outlineLevel="1">
      <c r="A4" s="14" t="s">
        <v>58</v>
      </c>
      <c r="B4" s="13" t="s">
        <v>59</v>
      </c>
      <c r="C4" s="13" t="s">
        <v>60</v>
      </c>
      <c r="E4" s="13" t="s">
        <v>60</v>
      </c>
      <c r="F4" s="13" t="s">
        <v>60</v>
      </c>
      <c r="G4" s="13" t="s">
        <v>62</v>
      </c>
      <c r="H4" s="13" t="s">
        <v>62</v>
      </c>
      <c r="I4" s="13" t="s">
        <v>63</v>
      </c>
      <c r="K4" s="13" t="s">
        <v>62</v>
      </c>
      <c r="L4" s="13" t="s">
        <v>116</v>
      </c>
      <c r="M4" s="13" t="s">
        <v>117</v>
      </c>
      <c r="N4" s="13" t="s">
        <v>69</v>
      </c>
      <c r="P4" s="13" t="s">
        <v>64</v>
      </c>
      <c r="R4" s="13" t="s">
        <v>64</v>
      </c>
      <c r="T4" s="13" t="s">
        <v>64</v>
      </c>
      <c r="V4" s="13" t="s">
        <v>68</v>
      </c>
      <c r="W4" s="13" t="s">
        <v>64</v>
      </c>
      <c r="Y4" s="13" t="s">
        <v>139</v>
      </c>
      <c r="AA4" s="13" t="s">
        <v>139</v>
      </c>
      <c r="AC4" s="13" t="s">
        <v>66</v>
      </c>
      <c r="AD4" s="13" t="s">
        <v>67</v>
      </c>
      <c r="AE4" s="13" t="s">
        <v>68</v>
      </c>
      <c r="AF4" s="13" t="s">
        <v>64</v>
      </c>
      <c r="AH4" s="13" t="s">
        <v>66</v>
      </c>
      <c r="AI4" s="13" t="s">
        <v>69</v>
      </c>
      <c r="AK4" s="13" t="s">
        <v>64</v>
      </c>
      <c r="AM4" s="13" t="s">
        <v>64</v>
      </c>
      <c r="AO4" s="13" t="s">
        <v>64</v>
      </c>
      <c r="AQ4" s="13" t="s">
        <v>64</v>
      </c>
      <c r="AS4" s="13" t="s">
        <v>70</v>
      </c>
      <c r="AT4" s="13" t="s">
        <v>65</v>
      </c>
      <c r="AU4" s="13" t="s">
        <v>63</v>
      </c>
      <c r="AW4" s="13" t="s">
        <v>66</v>
      </c>
      <c r="AX4" s="13" t="s">
        <v>71</v>
      </c>
      <c r="AY4" s="13" t="s">
        <v>72</v>
      </c>
      <c r="AZ4" s="20"/>
      <c r="BA4" s="20"/>
      <c r="BB4" s="20"/>
      <c r="BC4" s="20"/>
      <c r="BD4" s="20"/>
      <c r="BE4" s="20"/>
      <c r="BF4" s="20"/>
      <c r="BG4" s="20"/>
      <c r="BH4" s="20"/>
      <c r="BI4" s="20"/>
      <c r="BJ4" s="20"/>
      <c r="BK4" s="20"/>
      <c r="BL4" s="20"/>
      <c r="BM4" s="20"/>
      <c r="BN4" s="20"/>
      <c r="BO4" s="20"/>
      <c r="BP4" s="20"/>
      <c r="BQ4" s="20"/>
      <c r="BR4" s="20"/>
      <c r="BS4" s="20"/>
      <c r="BT4" s="20"/>
      <c r="BU4" s="20"/>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c r="CZ4" s="20"/>
      <c r="DA4" s="20"/>
      <c r="DB4" s="20"/>
      <c r="DC4" s="20"/>
      <c r="DD4" s="20"/>
      <c r="DE4" s="20"/>
      <c r="DF4" s="20"/>
      <c r="DG4" s="20"/>
      <c r="DH4" s="20"/>
      <c r="DI4" s="20"/>
      <c r="DJ4" s="20"/>
      <c r="DK4" s="20"/>
      <c r="DL4" s="20"/>
      <c r="DM4" s="20"/>
      <c r="DN4" s="20"/>
      <c r="DO4" s="20"/>
      <c r="DP4" s="20"/>
      <c r="DQ4" s="20"/>
      <c r="DR4" s="20"/>
      <c r="DS4" s="20"/>
      <c r="DT4" s="20"/>
      <c r="DU4" s="20"/>
      <c r="DV4" s="20"/>
      <c r="DW4" s="20"/>
      <c r="DX4" s="20"/>
      <c r="DY4" s="20"/>
      <c r="DZ4" s="20"/>
      <c r="EA4" s="20"/>
      <c r="EB4" s="20"/>
    </row>
    <row r="5" spans="1:132" s="13" customFormat="1" outlineLevel="1">
      <c r="A5" s="14" t="s">
        <v>73</v>
      </c>
      <c r="B5" s="13" t="b">
        <v>0</v>
      </c>
      <c r="C5" s="13" t="b">
        <v>1</v>
      </c>
      <c r="E5" s="13" t="b">
        <v>1</v>
      </c>
      <c r="F5" s="13" t="b">
        <v>1</v>
      </c>
      <c r="G5" s="13" t="b">
        <v>1</v>
      </c>
      <c r="H5" s="13" t="b">
        <v>0</v>
      </c>
      <c r="I5" s="13" t="b">
        <v>1</v>
      </c>
      <c r="K5" s="13" t="b">
        <v>1</v>
      </c>
      <c r="L5" s="13" t="b">
        <v>0</v>
      </c>
      <c r="M5" s="13" t="b">
        <v>0</v>
      </c>
      <c r="N5" s="13" t="b">
        <f>IF(M10&lt;&gt;"",TRUE,FALSE)</f>
        <v>0</v>
      </c>
      <c r="P5" s="13" t="b">
        <v>1</v>
      </c>
      <c r="R5" s="13" t="b">
        <v>1</v>
      </c>
      <c r="T5" s="13" t="b">
        <v>1</v>
      </c>
      <c r="V5" s="13" t="b">
        <v>1</v>
      </c>
      <c r="W5" s="13" t="b">
        <f>IF(V10&gt;0,TRUE,FALSE)</f>
        <v>0</v>
      </c>
      <c r="Y5" s="13" t="b">
        <v>0</v>
      </c>
      <c r="AA5" s="13" t="b">
        <v>0</v>
      </c>
      <c r="AC5" s="13" t="b">
        <v>1</v>
      </c>
      <c r="AD5" s="13" t="b">
        <v>0</v>
      </c>
      <c r="AE5" s="13" t="b">
        <v>0</v>
      </c>
      <c r="AF5" s="13" t="b">
        <v>1</v>
      </c>
      <c r="AH5" s="13" t="b">
        <v>0</v>
      </c>
      <c r="AI5" s="13" t="b">
        <v>0</v>
      </c>
      <c r="AK5" s="13" t="b">
        <v>1</v>
      </c>
      <c r="AM5" s="13" t="b">
        <v>1</v>
      </c>
      <c r="AO5" s="13" t="b">
        <v>0</v>
      </c>
      <c r="AQ5" s="13" t="b">
        <v>0</v>
      </c>
      <c r="AS5" s="13" t="b">
        <v>0</v>
      </c>
      <c r="AT5" s="13" t="b">
        <v>1</v>
      </c>
      <c r="AU5" s="13" t="b">
        <v>1</v>
      </c>
      <c r="AW5" s="13" t="b">
        <v>1</v>
      </c>
      <c r="AX5" s="13" t="b">
        <v>0</v>
      </c>
      <c r="AY5" s="13" t="b">
        <v>0</v>
      </c>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row>
    <row r="6" spans="1:132" s="13" customFormat="1" outlineLevel="1">
      <c r="A6" s="14" t="s">
        <v>74</v>
      </c>
      <c r="B6" s="13" t="b">
        <v>0</v>
      </c>
      <c r="C6" s="13" t="b">
        <v>0</v>
      </c>
      <c r="E6" s="13" t="b">
        <v>0</v>
      </c>
      <c r="F6" s="13" t="b">
        <v>0</v>
      </c>
      <c r="G6" s="13" t="b">
        <v>0</v>
      </c>
      <c r="H6" s="13" t="b">
        <v>0</v>
      </c>
      <c r="I6" s="13" t="b">
        <v>0</v>
      </c>
      <c r="K6" s="13" t="b">
        <v>0</v>
      </c>
      <c r="L6" s="13" t="b">
        <v>1</v>
      </c>
      <c r="M6" s="13" t="b">
        <v>0</v>
      </c>
      <c r="N6" s="13" t="b">
        <v>0</v>
      </c>
      <c r="P6" s="13" t="b">
        <v>0</v>
      </c>
      <c r="R6" s="13" t="b">
        <v>0</v>
      </c>
      <c r="T6" s="13" t="b">
        <v>0</v>
      </c>
      <c r="V6" s="13" t="b">
        <v>0</v>
      </c>
      <c r="W6" s="13" t="b">
        <v>0</v>
      </c>
      <c r="Y6" s="13" t="b">
        <v>0</v>
      </c>
      <c r="AA6" s="13" t="b">
        <v>0</v>
      </c>
      <c r="AC6" s="13" t="b">
        <v>0</v>
      </c>
      <c r="AD6" s="13" t="b">
        <v>1</v>
      </c>
      <c r="AE6" s="13" t="b">
        <v>0</v>
      </c>
      <c r="AF6" s="13" t="b">
        <v>0</v>
      </c>
      <c r="AH6" s="13" t="b">
        <v>0</v>
      </c>
      <c r="AI6" s="13" t="b">
        <v>0</v>
      </c>
      <c r="AK6" s="13" t="b">
        <v>0</v>
      </c>
      <c r="AM6" s="13" t="b">
        <v>0</v>
      </c>
      <c r="AO6" s="13" t="b">
        <v>0</v>
      </c>
      <c r="AQ6" s="13" t="b">
        <v>0</v>
      </c>
      <c r="AS6" s="13" t="b">
        <v>0</v>
      </c>
      <c r="AT6" s="13" t="b">
        <v>0</v>
      </c>
      <c r="AU6" s="13" t="b">
        <v>0</v>
      </c>
      <c r="AW6" s="13" t="b">
        <v>0</v>
      </c>
      <c r="AX6" s="13" t="b">
        <v>0</v>
      </c>
      <c r="AY6" s="13" t="b">
        <v>0</v>
      </c>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row>
    <row r="7" spans="1:132" s="13" customFormat="1" outlineLevel="1">
      <c r="A7" s="14" t="s">
        <v>75</v>
      </c>
      <c r="B7" s="13" t="b">
        <v>0</v>
      </c>
      <c r="C7" s="13" t="b">
        <v>1</v>
      </c>
      <c r="E7" s="13" t="b">
        <v>0</v>
      </c>
      <c r="F7" s="13" t="b">
        <v>0</v>
      </c>
      <c r="G7" s="13" t="b">
        <v>0</v>
      </c>
      <c r="H7" s="13" t="b">
        <v>0</v>
      </c>
      <c r="I7" s="13" t="b">
        <v>1</v>
      </c>
      <c r="K7" s="13" t="b">
        <v>0</v>
      </c>
      <c r="L7" s="13" t="b">
        <v>0</v>
      </c>
      <c r="M7" s="13" t="b">
        <v>0</v>
      </c>
      <c r="N7" s="13" t="b">
        <v>1</v>
      </c>
      <c r="P7" s="13" t="b">
        <v>1</v>
      </c>
      <c r="R7" s="13" t="b">
        <v>1</v>
      </c>
      <c r="T7" s="13" t="b">
        <v>1</v>
      </c>
      <c r="V7" s="13" t="b">
        <v>0</v>
      </c>
      <c r="W7" s="13" t="b">
        <v>1</v>
      </c>
      <c r="Y7" s="13" t="b">
        <v>1</v>
      </c>
      <c r="AA7" s="13" t="b">
        <v>1</v>
      </c>
      <c r="AC7" s="13" t="b">
        <v>0</v>
      </c>
      <c r="AD7" s="13" t="b">
        <v>0</v>
      </c>
      <c r="AE7" s="13" t="b">
        <v>0</v>
      </c>
      <c r="AF7" s="13" t="b">
        <v>1</v>
      </c>
      <c r="AH7" s="13" t="b">
        <v>0</v>
      </c>
      <c r="AI7" s="13" t="b">
        <v>1</v>
      </c>
      <c r="AK7" s="13" t="b">
        <v>1</v>
      </c>
      <c r="AM7" s="13" t="b">
        <v>1</v>
      </c>
      <c r="AO7" s="13" t="b">
        <v>1</v>
      </c>
      <c r="AQ7" s="13" t="b">
        <v>1</v>
      </c>
      <c r="AS7" s="13" t="b">
        <v>0</v>
      </c>
      <c r="AT7" s="13" t="b">
        <v>0</v>
      </c>
      <c r="AU7" s="13" t="b">
        <v>1</v>
      </c>
      <c r="AW7" s="13" t="b">
        <v>0</v>
      </c>
      <c r="AX7" s="13" t="b">
        <v>0</v>
      </c>
      <c r="AY7" s="13" t="b">
        <v>0</v>
      </c>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row>
    <row r="8" spans="1:132" s="13" customFormat="1" outlineLevel="1">
      <c r="A8" s="14" t="s">
        <v>76</v>
      </c>
      <c r="C8" s="13" t="s">
        <v>77</v>
      </c>
      <c r="I8" s="13" t="s">
        <v>34</v>
      </c>
      <c r="N8" s="13" t="s">
        <v>107</v>
      </c>
      <c r="P8" s="13" t="s">
        <v>140</v>
      </c>
      <c r="R8" s="13" t="s">
        <v>141</v>
      </c>
      <c r="T8" s="13" t="s">
        <v>134</v>
      </c>
      <c r="W8" s="13" t="s">
        <v>134</v>
      </c>
      <c r="Y8" s="13" t="s">
        <v>137</v>
      </c>
      <c r="AA8" s="13" t="s">
        <v>138</v>
      </c>
      <c r="AF8" s="13" t="s">
        <v>78</v>
      </c>
      <c r="AI8" s="13" t="s">
        <v>79</v>
      </c>
      <c r="AK8" s="13" t="s">
        <v>80</v>
      </c>
      <c r="AM8" s="13" t="s">
        <v>80</v>
      </c>
      <c r="AO8" s="13" t="s">
        <v>81</v>
      </c>
      <c r="AQ8" s="13" t="s">
        <v>82</v>
      </c>
      <c r="AU8" s="13" t="s">
        <v>52</v>
      </c>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row>
    <row r="9" spans="1:132" s="13" customFormat="1">
      <c r="A9" s="14" t="s">
        <v>83</v>
      </c>
      <c r="B9" s="19"/>
      <c r="C9" s="19"/>
      <c r="D9" s="19"/>
      <c r="E9" s="19" t="s">
        <v>84</v>
      </c>
      <c r="F9" s="19" t="s">
        <v>84</v>
      </c>
      <c r="G9" s="19" t="s">
        <v>84</v>
      </c>
      <c r="H9" s="19" t="s">
        <v>84</v>
      </c>
      <c r="I9" s="19"/>
      <c r="J9" s="19"/>
      <c r="K9" s="19" t="s">
        <v>84</v>
      </c>
      <c r="L9" s="19" t="s">
        <v>84</v>
      </c>
      <c r="M9" s="19" t="s">
        <v>84</v>
      </c>
      <c r="N9" s="19"/>
      <c r="O9" s="19"/>
      <c r="P9" s="19"/>
      <c r="Q9" s="19"/>
      <c r="R9" s="19"/>
      <c r="S9" s="19"/>
      <c r="T9" s="19"/>
      <c r="U9" s="19"/>
      <c r="V9" s="19"/>
      <c r="W9" s="19"/>
      <c r="X9" s="19"/>
      <c r="Y9" s="19"/>
      <c r="Z9" s="19"/>
      <c r="AA9" s="19"/>
      <c r="AB9" s="19"/>
      <c r="AC9" s="19"/>
      <c r="AD9" s="19" t="s">
        <v>85</v>
      </c>
      <c r="AE9" s="19" t="s">
        <v>86</v>
      </c>
      <c r="AF9" s="19"/>
      <c r="AG9" s="19"/>
      <c r="AH9" s="19"/>
      <c r="AI9" s="19"/>
      <c r="AJ9" s="19"/>
      <c r="AK9" s="19"/>
      <c r="AL9" s="19"/>
      <c r="AM9" s="19"/>
      <c r="AN9" s="19"/>
      <c r="AO9" s="19"/>
      <c r="AP9" s="19"/>
      <c r="AQ9" s="19"/>
      <c r="AR9" s="19"/>
      <c r="AS9" s="19"/>
      <c r="AT9" s="19"/>
      <c r="AU9" s="19"/>
      <c r="AV9" s="19"/>
      <c r="AW9" s="19"/>
      <c r="AX9" s="19"/>
      <c r="AY9" s="19"/>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row>
    <row r="10" spans="1:132">
      <c r="B10" s="4"/>
      <c r="D10" s="3" t="str">
        <f>IF($A10="ADD",IF(NOT(ISBLANK(C10)),_xlfn.XLOOKUP(C10,roadnames[lookupValue],roadnames[lookupKey],"ERROR"),""), "")</f>
        <v/>
      </c>
      <c r="E10" s="4"/>
      <c r="F10" s="4"/>
      <c r="G10" s="6"/>
      <c r="H10" s="6"/>
      <c r="J10" s="3" t="str">
        <f>IF($A10="ADD",IF(NOT(ISBLANK(I10)),_xlfn.XLOOKUP(I10,side[lookupValue],side[lookupKey],"ERROR"),""), "")</f>
        <v/>
      </c>
      <c r="K10" s="6"/>
      <c r="L10" s="6" t="str">
        <f>IF(F10&lt;&gt;"",F10-E10,"")</f>
        <v/>
      </c>
      <c r="M10" s="4"/>
      <c r="O10" s="3" t="str">
        <f>IF($A10="ADD",IF(NOT(ISBLANK(N10)),_xlfn.XLOOKUP(N10,len_adjust_rsn[lookupValue],len_adjust_rsn[lookupKey],"ERROR"),""), "")</f>
        <v/>
      </c>
      <c r="Q10" s="3" t="str">
        <f>IF($A10="ADD",IF(NOT(ISBLANK(P10)),_xlfn.XLOOKUP(P10,ud_placement[lookupValue],ud_placement[lookupKey],"ERROR"),""), "")</f>
        <v/>
      </c>
      <c r="S10" s="3" t="str">
        <f>IF($A10="ADD",IF(NOT(ISBLANK(R10)),_xlfn.XLOOKUP(R10,ud_amds_rail_type[lookupValue],ud_amds_rail_type[lookupKey],"ERROR"),""), "")</f>
        <v/>
      </c>
      <c r="U10" s="3" t="str">
        <f>IF($A10="ADD",IF(NOT(ISBLANK(T10)),_xlfn.XLOOKUP(T10,rail_material[lookupValue],rail_material[lookupKey],"ERROR"),""), "")</f>
        <v/>
      </c>
      <c r="V10" s="4"/>
      <c r="X10" s="3" t="str">
        <f>IF($A10="ADD",IF(NOT(ISBLANK(W10)),_xlfn.XLOOKUP(W10,rail_material[lookupValue],rail_material[lookupKey],"ERROR"),""), "")</f>
        <v/>
      </c>
      <c r="Z10" s="3" t="str">
        <f>IF($A10="ADD",IF(NOT(ISBLANK(Y10)),_xlfn.XLOOKUP(Y10,railing_colour[lookupValue],railing_colour[lookupKey],"ERROR"),""), "")</f>
        <v/>
      </c>
      <c r="AB10" s="3" t="str">
        <f>IF($A10="ADD",IF(NOT(ISBLANK(AA10)),_xlfn.XLOOKUP(AA10,railing_attach[lookupValue],railing_attach[lookupKey],"ERROR"),""), "")</f>
        <v/>
      </c>
      <c r="AC10" s="7"/>
      <c r="AD10" s="4" t="str">
        <f ca="1">IF(AC10&lt;&gt;"", DATEDIF(AC10, TODAY(),"Y"),"")</f>
        <v/>
      </c>
      <c r="AE10" s="4"/>
      <c r="AF10" s="3" t="str">
        <f>IF($A10="ADD","In Use","")</f>
        <v/>
      </c>
      <c r="AG10" s="3" t="str">
        <f>IF($A10="","",IF((AND($A10="ADD",OR(AF10="",AF10="In Use"))),"5",(_xlfn.XLOOKUP(AF10,ud_asset_status[lookupValue],ud_asset_status[lookupKey],""))))</f>
        <v/>
      </c>
      <c r="AH10" s="7"/>
      <c r="AJ10" s="3" t="str">
        <f>IF($A10="ADD",IF(NOT(ISBLANK(AI10)),_xlfn.XLOOKUP(AI10,ar_replace_reason[lookupValue],ar_replace_reason[lookupKey],"ERROR"),""), "")</f>
        <v/>
      </c>
      <c r="AK10" s="3" t="str">
        <f>IF($A10="ADD","Queenstown-Lakes District Council","")</f>
        <v/>
      </c>
      <c r="AL10" s="3" t="str">
        <f>IF($A10="","",IF((AND($A10="ADD",OR(AK10="",AK10="Queenstown-Lakes District Council"))),"70",(_xlfn.XLOOKUP(AK10,ud_organisation_owner[lookupValue],ud_organisation_owner[lookupKey],""))))</f>
        <v/>
      </c>
      <c r="AM10" s="3" t="str">
        <f>IF($A10="ADD","Queenstown-Lakes District Council","")</f>
        <v/>
      </c>
      <c r="AN10" s="3" t="str">
        <f>IF($A10="","",IF((AND($A10="ADD",OR(AM10="",AM10="Queenstown-Lakes District Council"))),"70",(_xlfn.XLOOKUP(AM10,ud_organisation_owner[lookupValue],ud_organisation_owner[lookupKey],""))))</f>
        <v/>
      </c>
      <c r="AO10" s="3" t="str">
        <f>IF($A10="ADD","Local Authority","")</f>
        <v/>
      </c>
      <c r="AP10" s="3" t="str">
        <f>IF($A10="","",IF((AND($A10="ADD",OR(AO10="",AO10="Local Authority"))),"17",(_xlfn.XLOOKUP(AO10,ud_sub_organisation[lookupValue],ud_sub_organisation[lookupKey],""))))</f>
        <v/>
      </c>
      <c r="AQ10" s="3" t="str">
        <f>IF($A10="ADD","Vested assets","")</f>
        <v/>
      </c>
      <c r="AR10" s="3" t="str">
        <f>IF($A10="","",IF((AND($A10="ADD",OR(AQ10="",AQ10="Vested assets"))),"12",(_xlfn.XLOOKUP(AQ10,ud_work_origin[lookupValue],ud_work_origin[lookupKey],""))))</f>
        <v/>
      </c>
      <c r="AS10" s="8"/>
      <c r="AT10" s="2" t="str">
        <f>IF($A10="ADD","TRUE","")</f>
        <v/>
      </c>
      <c r="AU10" s="3" t="str">
        <f>IF($A10="ADD","Excellent","")</f>
        <v/>
      </c>
      <c r="AV10" s="3" t="str">
        <f>IF($A10="","",IF((AND($A10="ADD",OR(AU10="",AU10="Excellent"))),"1",(_xlfn.XLOOKUP(AU10,condition[lookupValue],condition[lookupKey],""))))</f>
        <v/>
      </c>
      <c r="AW10" s="7" t="str">
        <f>IF(AC10&lt;&gt;"",AC10,"")</f>
        <v/>
      </c>
      <c r="AX10" s="9"/>
    </row>
    <row r="11" spans="1:132">
      <c r="B11" s="4"/>
      <c r="D11" s="3" t="str">
        <f>IF($A11="ADD",IF(NOT(ISBLANK(C11)),_xlfn.XLOOKUP(C11,roadnames[lookupValue],roadnames[lookupKey],"ERROR"),""), "")</f>
        <v/>
      </c>
      <c r="E11" s="4"/>
      <c r="F11" s="4"/>
      <c r="G11" s="6"/>
      <c r="H11" s="6"/>
      <c r="J11" s="3" t="str">
        <f>IF($A11="ADD",IF(NOT(ISBLANK(I11)),_xlfn.XLOOKUP(I11,side[lookupValue],side[lookupKey],"ERROR"),""), "")</f>
        <v/>
      </c>
      <c r="K11" s="6"/>
      <c r="L11" s="6" t="str">
        <f t="shared" ref="L11:L74" si="0">IF(F11&lt;&gt;"",F11-E11,"")</f>
        <v/>
      </c>
      <c r="M11" s="4"/>
      <c r="O11" s="3" t="str">
        <f>IF($A11="ADD",IF(NOT(ISBLANK(N11)),_xlfn.XLOOKUP(N11,len_adjust_rsn[lookupValue],len_adjust_rsn[lookupKey],"ERROR"),""), "")</f>
        <v/>
      </c>
      <c r="Q11" s="3" t="str">
        <f>IF($A11="ADD",IF(NOT(ISBLANK(P11)),_xlfn.XLOOKUP(P11,ud_placement[lookupValue],ud_placement[lookupKey],"ERROR"),""), "")</f>
        <v/>
      </c>
      <c r="S11" s="3" t="str">
        <f>IF($A11="ADD",IF(NOT(ISBLANK(R11)),_xlfn.XLOOKUP(R11,ud_amds_rail_type[lookupValue],ud_amds_rail_type[lookupKey],"ERROR"),""), "")</f>
        <v/>
      </c>
      <c r="U11" s="3" t="str">
        <f>IF($A11="ADD",IF(NOT(ISBLANK(T11)),_xlfn.XLOOKUP(T11,rail_material[lookupValue],rail_material[lookupKey],"ERROR"),""), "")</f>
        <v/>
      </c>
      <c r="V11" s="4"/>
      <c r="X11" s="3" t="str">
        <f>IF($A11="ADD",IF(NOT(ISBLANK(W11)),_xlfn.XLOOKUP(W11,rail_material[lookupValue],rail_material[lookupKey],"ERROR"),""), "")</f>
        <v/>
      </c>
      <c r="Z11" s="3" t="str">
        <f>IF($A11="ADD",IF(NOT(ISBLANK(Y11)),_xlfn.XLOOKUP(Y11,railing_colour[lookupValue],railing_colour[lookupKey],"ERROR"),""), "")</f>
        <v/>
      </c>
      <c r="AB11" s="3" t="str">
        <f>IF($A11="ADD",IF(NOT(ISBLANK(AA11)),_xlfn.XLOOKUP(AA11,railing_attach[lookupValue],railing_attach[lookupKey],"ERROR"),""), "")</f>
        <v/>
      </c>
      <c r="AC11" s="7"/>
      <c r="AD11" s="4" t="str">
        <f t="shared" ref="AD11:AD74" ca="1" si="1">IF(AC11&lt;&gt;"", DATEDIF(AC11, TODAY(),"Y"),"")</f>
        <v/>
      </c>
      <c r="AE11" s="4"/>
      <c r="AF11" s="3" t="str">
        <f t="shared" ref="AF11:AF74" si="2">IF($A11="ADD","In Use","")</f>
        <v/>
      </c>
      <c r="AG11" s="3" t="str">
        <f>IF($A11="","",IF((AND($A11="ADD",OR(AF11="",AF11="In Use"))),"5",(_xlfn.XLOOKUP(AF11,ud_asset_status[lookupValue],ud_asset_status[lookupKey],""))))</f>
        <v/>
      </c>
      <c r="AH11" s="7"/>
      <c r="AJ11" s="3" t="str">
        <f>IF($A11="ADD",IF(NOT(ISBLANK(AI11)),_xlfn.XLOOKUP(AI11,ar_replace_reason[lookupValue],ar_replace_reason[lookupKey],"ERROR"),""), "")</f>
        <v/>
      </c>
      <c r="AK11" s="3" t="str">
        <f t="shared" ref="AK11:AK74" si="3">IF($A11="ADD","Queenstown-Lakes District Council","")</f>
        <v/>
      </c>
      <c r="AL11" s="3" t="str">
        <f>IF($A11="","",IF((AND($A11="ADD",OR(AK11="",AK11="Queenstown-Lakes District Council"))),"70",(_xlfn.XLOOKUP(AK11,ud_organisation_owner[lookupValue],ud_organisation_owner[lookupKey],""))))</f>
        <v/>
      </c>
      <c r="AM11" s="3" t="str">
        <f t="shared" ref="AM11:AM74" si="4">IF($A11="ADD","Queenstown-Lakes District Council","")</f>
        <v/>
      </c>
      <c r="AN11" s="3" t="str">
        <f>IF($A11="","",IF((AND($A11="ADD",OR(AM11="",AM11="Queenstown-Lakes District Council"))),"70",(_xlfn.XLOOKUP(AM11,ud_organisation_owner[lookupValue],ud_organisation_owner[lookupKey],""))))</f>
        <v/>
      </c>
      <c r="AO11" s="3" t="str">
        <f t="shared" ref="AO11:AO74" si="5">IF($A11="ADD","Local Authority","")</f>
        <v/>
      </c>
      <c r="AP11" s="3" t="str">
        <f>IF($A11="","",IF((AND($A11="ADD",OR(AO11="",AO11="Local Authority"))),"17",(_xlfn.XLOOKUP(AO11,ud_sub_organisation[lookupValue],ud_sub_organisation[lookupKey],""))))</f>
        <v/>
      </c>
      <c r="AQ11" s="3" t="str">
        <f t="shared" ref="AQ11:AQ74" si="6">IF($A11="ADD","Vested assets","")</f>
        <v/>
      </c>
      <c r="AR11" s="3" t="str">
        <f>IF($A11="","",IF((AND($A11="ADD",OR(AQ11="",AQ11="Vested assets"))),"12",(_xlfn.XLOOKUP(AQ11,ud_work_origin[lookupValue],ud_work_origin[lookupKey],""))))</f>
        <v/>
      </c>
      <c r="AS11" s="8"/>
      <c r="AT11" s="2" t="str">
        <f t="shared" ref="AT11:AT74" si="7">IF($A11="ADD","TRUE","")</f>
        <v/>
      </c>
      <c r="AU11" s="3" t="str">
        <f t="shared" ref="AU11:AU74" si="8">IF($A11="ADD","Excellent","")</f>
        <v/>
      </c>
      <c r="AV11" s="3" t="str">
        <f>IF($A11="","",IF((AND($A11="ADD",OR(AU11="",AU11="Excellent"))),"1",(_xlfn.XLOOKUP(AU11,condition[lookupValue],condition[lookupKey],""))))</f>
        <v/>
      </c>
      <c r="AW11" s="7" t="str">
        <f t="shared" ref="AW11:AW74" si="9">IF(AC11&lt;&gt;"",AC11,"")</f>
        <v/>
      </c>
      <c r="AX11" s="9"/>
    </row>
    <row r="12" spans="1:132">
      <c r="B12" s="4"/>
      <c r="D12" s="3" t="str">
        <f>IF($A12="ADD",IF(NOT(ISBLANK(C12)),_xlfn.XLOOKUP(C12,roadnames[lookupValue],roadnames[lookupKey],"ERROR"),""), "")</f>
        <v/>
      </c>
      <c r="E12" s="4"/>
      <c r="F12" s="4"/>
      <c r="G12" s="6"/>
      <c r="H12" s="6"/>
      <c r="J12" s="3" t="str">
        <f>IF($A12="ADD",IF(NOT(ISBLANK(I12)),_xlfn.XLOOKUP(I12,side[lookupValue],side[lookupKey],"ERROR"),""), "")</f>
        <v/>
      </c>
      <c r="K12" s="6"/>
      <c r="L12" s="6" t="str">
        <f t="shared" si="0"/>
        <v/>
      </c>
      <c r="M12" s="4"/>
      <c r="O12" s="3" t="str">
        <f>IF($A12="ADD",IF(NOT(ISBLANK(N12)),_xlfn.XLOOKUP(N12,len_adjust_rsn[lookupValue],len_adjust_rsn[lookupKey],"ERROR"),""), "")</f>
        <v/>
      </c>
      <c r="Q12" s="3" t="str">
        <f>IF($A12="ADD",IF(NOT(ISBLANK(P12)),_xlfn.XLOOKUP(P12,ud_placement[lookupValue],ud_placement[lookupKey],"ERROR"),""), "")</f>
        <v/>
      </c>
      <c r="S12" s="3" t="str">
        <f>IF($A12="ADD",IF(NOT(ISBLANK(R12)),_xlfn.XLOOKUP(R12,ud_amds_rail_type[lookupValue],ud_amds_rail_type[lookupKey],"ERROR"),""), "")</f>
        <v/>
      </c>
      <c r="U12" s="3" t="str">
        <f>IF($A12="ADD",IF(NOT(ISBLANK(T12)),_xlfn.XLOOKUP(T12,rail_material[lookupValue],rail_material[lookupKey],"ERROR"),""), "")</f>
        <v/>
      </c>
      <c r="V12" s="4"/>
      <c r="X12" s="3" t="str">
        <f>IF($A12="ADD",IF(NOT(ISBLANK(W12)),_xlfn.XLOOKUP(W12,rail_material[lookupValue],rail_material[lookupKey],"ERROR"),""), "")</f>
        <v/>
      </c>
      <c r="Z12" s="3" t="str">
        <f>IF($A12="ADD",IF(NOT(ISBLANK(Y12)),_xlfn.XLOOKUP(Y12,railing_colour[lookupValue],railing_colour[lookupKey],"ERROR"),""), "")</f>
        <v/>
      </c>
      <c r="AB12" s="3" t="str">
        <f>IF($A12="ADD",IF(NOT(ISBLANK(AA12)),_xlfn.XLOOKUP(AA12,railing_attach[lookupValue],railing_attach[lookupKey],"ERROR"),""), "")</f>
        <v/>
      </c>
      <c r="AC12" s="7"/>
      <c r="AD12" s="4" t="str">
        <f t="shared" ca="1" si="1"/>
        <v/>
      </c>
      <c r="AE12" s="4"/>
      <c r="AF12" s="3" t="str">
        <f t="shared" si="2"/>
        <v/>
      </c>
      <c r="AG12" s="3" t="str">
        <f>IF($A12="","",IF((AND($A12="ADD",OR(AF12="",AF12="In Use"))),"5",(_xlfn.XLOOKUP(AF12,ud_asset_status[lookupValue],ud_asset_status[lookupKey],""))))</f>
        <v/>
      </c>
      <c r="AH12" s="7"/>
      <c r="AJ12" s="3" t="str">
        <f>IF($A12="ADD",IF(NOT(ISBLANK(AI12)),_xlfn.XLOOKUP(AI12,ar_replace_reason[lookupValue],ar_replace_reason[lookupKey],"ERROR"),""), "")</f>
        <v/>
      </c>
      <c r="AK12" s="3" t="str">
        <f t="shared" si="3"/>
        <v/>
      </c>
      <c r="AL12" s="3" t="str">
        <f>IF($A12="","",IF((AND($A12="ADD",OR(AK12="",AK12="Queenstown-Lakes District Council"))),"70",(_xlfn.XLOOKUP(AK12,ud_organisation_owner[lookupValue],ud_organisation_owner[lookupKey],""))))</f>
        <v/>
      </c>
      <c r="AM12" s="3" t="str">
        <f t="shared" si="4"/>
        <v/>
      </c>
      <c r="AN12" s="3" t="str">
        <f>IF($A12="","",IF((AND($A12="ADD",OR(AM12="",AM12="Queenstown-Lakes District Council"))),"70",(_xlfn.XLOOKUP(AM12,ud_organisation_owner[lookupValue],ud_organisation_owner[lookupKey],""))))</f>
        <v/>
      </c>
      <c r="AO12" s="3" t="str">
        <f t="shared" si="5"/>
        <v/>
      </c>
      <c r="AP12" s="3" t="str">
        <f>IF($A12="","",IF((AND($A12="ADD",OR(AO12="",AO12="Local Authority"))),"17",(_xlfn.XLOOKUP(AO12,ud_sub_organisation[lookupValue],ud_sub_organisation[lookupKey],""))))</f>
        <v/>
      </c>
      <c r="AQ12" s="3" t="str">
        <f t="shared" si="6"/>
        <v/>
      </c>
      <c r="AR12" s="3" t="str">
        <f>IF($A12="","",IF((AND($A12="ADD",OR(AQ12="",AQ12="Vested assets"))),"12",(_xlfn.XLOOKUP(AQ12,ud_work_origin[lookupValue],ud_work_origin[lookupKey],""))))</f>
        <v/>
      </c>
      <c r="AS12" s="8"/>
      <c r="AT12" s="2" t="str">
        <f t="shared" si="7"/>
        <v/>
      </c>
      <c r="AU12" s="3" t="str">
        <f t="shared" si="8"/>
        <v/>
      </c>
      <c r="AV12" s="3" t="str">
        <f>IF($A12="","",IF((AND($A12="ADD",OR(AU12="",AU12="Excellent"))),"1",(_xlfn.XLOOKUP(AU12,condition[lookupValue],condition[lookupKey],""))))</f>
        <v/>
      </c>
      <c r="AW12" s="7" t="str">
        <f t="shared" si="9"/>
        <v/>
      </c>
      <c r="AX12" s="9"/>
    </row>
    <row r="13" spans="1:132">
      <c r="B13" s="4"/>
      <c r="D13" s="3" t="str">
        <f>IF($A13="ADD",IF(NOT(ISBLANK(C13)),_xlfn.XLOOKUP(C13,roadnames[lookupValue],roadnames[lookupKey],"ERROR"),""), "")</f>
        <v/>
      </c>
      <c r="E13" s="4"/>
      <c r="F13" s="4"/>
      <c r="G13" s="6"/>
      <c r="H13" s="6"/>
      <c r="J13" s="3" t="str">
        <f>IF($A13="ADD",IF(NOT(ISBLANK(I13)),_xlfn.XLOOKUP(I13,side[lookupValue],side[lookupKey],"ERROR"),""), "")</f>
        <v/>
      </c>
      <c r="K13" s="6"/>
      <c r="L13" s="6" t="str">
        <f t="shared" si="0"/>
        <v/>
      </c>
      <c r="M13" s="4"/>
      <c r="O13" s="3" t="str">
        <f>IF($A13="ADD",IF(NOT(ISBLANK(N13)),_xlfn.XLOOKUP(N13,len_adjust_rsn[lookupValue],len_adjust_rsn[lookupKey],"ERROR"),""), "")</f>
        <v/>
      </c>
      <c r="Q13" s="3" t="str">
        <f>IF($A13="ADD",IF(NOT(ISBLANK(P13)),_xlfn.XLOOKUP(P13,ud_placement[lookupValue],ud_placement[lookupKey],"ERROR"),""), "")</f>
        <v/>
      </c>
      <c r="S13" s="3" t="str">
        <f>IF($A13="ADD",IF(NOT(ISBLANK(R13)),_xlfn.XLOOKUP(R13,ud_amds_rail_type[lookupValue],ud_amds_rail_type[lookupKey],"ERROR"),""), "")</f>
        <v/>
      </c>
      <c r="U13" s="3" t="str">
        <f>IF($A13="ADD",IF(NOT(ISBLANK(T13)),_xlfn.XLOOKUP(T13,rail_material[lookupValue],rail_material[lookupKey],"ERROR"),""), "")</f>
        <v/>
      </c>
      <c r="V13" s="4"/>
      <c r="X13" s="3" t="str">
        <f>IF($A13="ADD",IF(NOT(ISBLANK(W13)),_xlfn.XLOOKUP(W13,rail_material[lookupValue],rail_material[lookupKey],"ERROR"),""), "")</f>
        <v/>
      </c>
      <c r="Z13" s="3" t="str">
        <f>IF($A13="ADD",IF(NOT(ISBLANK(Y13)),_xlfn.XLOOKUP(Y13,railing_colour[lookupValue],railing_colour[lookupKey],"ERROR"),""), "")</f>
        <v/>
      </c>
      <c r="AB13" s="3" t="str">
        <f>IF($A13="ADD",IF(NOT(ISBLANK(AA13)),_xlfn.XLOOKUP(AA13,railing_attach[lookupValue],railing_attach[lookupKey],"ERROR"),""), "")</f>
        <v/>
      </c>
      <c r="AC13" s="7"/>
      <c r="AD13" s="4" t="str">
        <f t="shared" ca="1" si="1"/>
        <v/>
      </c>
      <c r="AE13" s="4"/>
      <c r="AF13" s="3" t="str">
        <f t="shared" si="2"/>
        <v/>
      </c>
      <c r="AG13" s="3" t="str">
        <f>IF($A13="","",IF((AND($A13="ADD",OR(AF13="",AF13="In Use"))),"5",(_xlfn.XLOOKUP(AF13,ud_asset_status[lookupValue],ud_asset_status[lookupKey],""))))</f>
        <v/>
      </c>
      <c r="AH13" s="7"/>
      <c r="AJ13" s="3" t="str">
        <f>IF($A13="ADD",IF(NOT(ISBLANK(AI13)),_xlfn.XLOOKUP(AI13,ar_replace_reason[lookupValue],ar_replace_reason[lookupKey],"ERROR"),""), "")</f>
        <v/>
      </c>
      <c r="AK13" s="3" t="str">
        <f t="shared" si="3"/>
        <v/>
      </c>
      <c r="AL13" s="3" t="str">
        <f>IF($A13="","",IF((AND($A13="ADD",OR(AK13="",AK13="Queenstown-Lakes District Council"))),"70",(_xlfn.XLOOKUP(AK13,ud_organisation_owner[lookupValue],ud_organisation_owner[lookupKey],""))))</f>
        <v/>
      </c>
      <c r="AM13" s="3" t="str">
        <f t="shared" si="4"/>
        <v/>
      </c>
      <c r="AN13" s="3" t="str">
        <f>IF($A13="","",IF((AND($A13="ADD",OR(AM13="",AM13="Queenstown-Lakes District Council"))),"70",(_xlfn.XLOOKUP(AM13,ud_organisation_owner[lookupValue],ud_organisation_owner[lookupKey],""))))</f>
        <v/>
      </c>
      <c r="AO13" s="3" t="str">
        <f t="shared" si="5"/>
        <v/>
      </c>
      <c r="AP13" s="3" t="str">
        <f>IF($A13="","",IF((AND($A13="ADD",OR(AO13="",AO13="Local Authority"))),"17",(_xlfn.XLOOKUP(AO13,ud_sub_organisation[lookupValue],ud_sub_organisation[lookupKey],""))))</f>
        <v/>
      </c>
      <c r="AQ13" s="3" t="str">
        <f t="shared" si="6"/>
        <v/>
      </c>
      <c r="AR13" s="3" t="str">
        <f>IF($A13="","",IF((AND($A13="ADD",OR(AQ13="",AQ13="Vested assets"))),"12",(_xlfn.XLOOKUP(AQ13,ud_work_origin[lookupValue],ud_work_origin[lookupKey],""))))</f>
        <v/>
      </c>
      <c r="AS13" s="8"/>
      <c r="AT13" s="2" t="str">
        <f t="shared" si="7"/>
        <v/>
      </c>
      <c r="AU13" s="3" t="str">
        <f t="shared" si="8"/>
        <v/>
      </c>
      <c r="AV13" s="3" t="str">
        <f>IF($A13="","",IF((AND($A13="ADD",OR(AU13="",AU13="Excellent"))),"1",(_xlfn.XLOOKUP(AU13,condition[lookupValue],condition[lookupKey],""))))</f>
        <v/>
      </c>
      <c r="AW13" s="7" t="str">
        <f t="shared" si="9"/>
        <v/>
      </c>
      <c r="AX13" s="9"/>
    </row>
    <row r="14" spans="1:132">
      <c r="B14" s="4"/>
      <c r="D14" s="3" t="str">
        <f>IF($A14="ADD",IF(NOT(ISBLANK(C14)),_xlfn.XLOOKUP(C14,roadnames[lookupValue],roadnames[lookupKey],"ERROR"),""), "")</f>
        <v/>
      </c>
      <c r="E14" s="4"/>
      <c r="F14" s="4"/>
      <c r="G14" s="6"/>
      <c r="H14" s="6"/>
      <c r="J14" s="3" t="str">
        <f>IF($A14="ADD",IF(NOT(ISBLANK(I14)),_xlfn.XLOOKUP(I14,side[lookupValue],side[lookupKey],"ERROR"),""), "")</f>
        <v/>
      </c>
      <c r="K14" s="6"/>
      <c r="L14" s="6" t="str">
        <f t="shared" si="0"/>
        <v/>
      </c>
      <c r="M14" s="4"/>
      <c r="O14" s="3" t="str">
        <f>IF($A14="ADD",IF(NOT(ISBLANK(N14)),_xlfn.XLOOKUP(N14,len_adjust_rsn[lookupValue],len_adjust_rsn[lookupKey],"ERROR"),""), "")</f>
        <v/>
      </c>
      <c r="Q14" s="3" t="str">
        <f>IF($A14="ADD",IF(NOT(ISBLANK(P14)),_xlfn.XLOOKUP(P14,ud_placement[lookupValue],ud_placement[lookupKey],"ERROR"),""), "")</f>
        <v/>
      </c>
      <c r="S14" s="3" t="str">
        <f>IF($A14="ADD",IF(NOT(ISBLANK(R14)),_xlfn.XLOOKUP(R14,ud_amds_rail_type[lookupValue],ud_amds_rail_type[lookupKey],"ERROR"),""), "")</f>
        <v/>
      </c>
      <c r="U14" s="3" t="str">
        <f>IF($A14="ADD",IF(NOT(ISBLANK(T14)),_xlfn.XLOOKUP(T14,rail_material[lookupValue],rail_material[lookupKey],"ERROR"),""), "")</f>
        <v/>
      </c>
      <c r="V14" s="4"/>
      <c r="X14" s="3" t="str">
        <f>IF($A14="ADD",IF(NOT(ISBLANK(W14)),_xlfn.XLOOKUP(W14,rail_material[lookupValue],rail_material[lookupKey],"ERROR"),""), "")</f>
        <v/>
      </c>
      <c r="Z14" s="3" t="str">
        <f>IF($A14="ADD",IF(NOT(ISBLANK(Y14)),_xlfn.XLOOKUP(Y14,railing_colour[lookupValue],railing_colour[lookupKey],"ERROR"),""), "")</f>
        <v/>
      </c>
      <c r="AB14" s="3" t="str">
        <f>IF($A14="ADD",IF(NOT(ISBLANK(AA14)),_xlfn.XLOOKUP(AA14,railing_attach[lookupValue],railing_attach[lookupKey],"ERROR"),""), "")</f>
        <v/>
      </c>
      <c r="AC14" s="7"/>
      <c r="AD14" s="4" t="str">
        <f t="shared" ca="1" si="1"/>
        <v/>
      </c>
      <c r="AE14" s="4"/>
      <c r="AF14" s="3" t="str">
        <f t="shared" si="2"/>
        <v/>
      </c>
      <c r="AG14" s="3" t="str">
        <f>IF($A14="","",IF((AND($A14="ADD",OR(AF14="",AF14="In Use"))),"5",(_xlfn.XLOOKUP(AF14,ud_asset_status[lookupValue],ud_asset_status[lookupKey],""))))</f>
        <v/>
      </c>
      <c r="AH14" s="7"/>
      <c r="AJ14" s="3" t="str">
        <f>IF($A14="ADD",IF(NOT(ISBLANK(AI14)),_xlfn.XLOOKUP(AI14,ar_replace_reason[lookupValue],ar_replace_reason[lookupKey],"ERROR"),""), "")</f>
        <v/>
      </c>
      <c r="AK14" s="3" t="str">
        <f t="shared" si="3"/>
        <v/>
      </c>
      <c r="AL14" s="3" t="str">
        <f>IF($A14="","",IF((AND($A14="ADD",OR(AK14="",AK14="Queenstown-Lakes District Council"))),"70",(_xlfn.XLOOKUP(AK14,ud_organisation_owner[lookupValue],ud_organisation_owner[lookupKey],""))))</f>
        <v/>
      </c>
      <c r="AM14" s="3" t="str">
        <f t="shared" si="4"/>
        <v/>
      </c>
      <c r="AN14" s="3" t="str">
        <f>IF($A14="","",IF((AND($A14="ADD",OR(AM14="",AM14="Queenstown-Lakes District Council"))),"70",(_xlfn.XLOOKUP(AM14,ud_organisation_owner[lookupValue],ud_organisation_owner[lookupKey],""))))</f>
        <v/>
      </c>
      <c r="AO14" s="3" t="str">
        <f t="shared" si="5"/>
        <v/>
      </c>
      <c r="AP14" s="3" t="str">
        <f>IF($A14="","",IF((AND($A14="ADD",OR(AO14="",AO14="Local Authority"))),"17",(_xlfn.XLOOKUP(AO14,ud_sub_organisation[lookupValue],ud_sub_organisation[lookupKey],""))))</f>
        <v/>
      </c>
      <c r="AQ14" s="3" t="str">
        <f t="shared" si="6"/>
        <v/>
      </c>
      <c r="AR14" s="3" t="str">
        <f>IF($A14="","",IF((AND($A14="ADD",OR(AQ14="",AQ14="Vested assets"))),"12",(_xlfn.XLOOKUP(AQ14,ud_work_origin[lookupValue],ud_work_origin[lookupKey],""))))</f>
        <v/>
      </c>
      <c r="AS14" s="8"/>
      <c r="AT14" s="2" t="str">
        <f t="shared" si="7"/>
        <v/>
      </c>
      <c r="AU14" s="3" t="str">
        <f t="shared" si="8"/>
        <v/>
      </c>
      <c r="AV14" s="3" t="str">
        <f>IF($A14="","",IF((AND($A14="ADD",OR(AU14="",AU14="Excellent"))),"1",(_xlfn.XLOOKUP(AU14,condition[lookupValue],condition[lookupKey],""))))</f>
        <v/>
      </c>
      <c r="AW14" s="7" t="str">
        <f t="shared" si="9"/>
        <v/>
      </c>
      <c r="AX14" s="9"/>
    </row>
    <row r="15" spans="1:132">
      <c r="B15" s="4"/>
      <c r="D15" s="3" t="str">
        <f>IF($A15="ADD",IF(NOT(ISBLANK(C15)),_xlfn.XLOOKUP(C15,roadnames[lookupValue],roadnames[lookupKey],"ERROR"),""), "")</f>
        <v/>
      </c>
      <c r="E15" s="4"/>
      <c r="F15" s="4"/>
      <c r="G15" s="6"/>
      <c r="H15" s="6"/>
      <c r="J15" s="3" t="str">
        <f>IF($A15="ADD",IF(NOT(ISBLANK(I15)),_xlfn.XLOOKUP(I15,side[lookupValue],side[lookupKey],"ERROR"),""), "")</f>
        <v/>
      </c>
      <c r="K15" s="6"/>
      <c r="L15" s="6" t="str">
        <f t="shared" si="0"/>
        <v/>
      </c>
      <c r="M15" s="4"/>
      <c r="O15" s="3" t="str">
        <f>IF($A15="ADD",IF(NOT(ISBLANK(N15)),_xlfn.XLOOKUP(N15,len_adjust_rsn[lookupValue],len_adjust_rsn[lookupKey],"ERROR"),""), "")</f>
        <v/>
      </c>
      <c r="Q15" s="3" t="str">
        <f>IF($A15="ADD",IF(NOT(ISBLANK(P15)),_xlfn.XLOOKUP(P15,ud_placement[lookupValue],ud_placement[lookupKey],"ERROR"),""), "")</f>
        <v/>
      </c>
      <c r="S15" s="3" t="str">
        <f>IF($A15="ADD",IF(NOT(ISBLANK(R15)),_xlfn.XLOOKUP(R15,ud_amds_rail_type[lookupValue],ud_amds_rail_type[lookupKey],"ERROR"),""), "")</f>
        <v/>
      </c>
      <c r="U15" s="3" t="str">
        <f>IF($A15="ADD",IF(NOT(ISBLANK(T15)),_xlfn.XLOOKUP(T15,rail_material[lookupValue],rail_material[lookupKey],"ERROR"),""), "")</f>
        <v/>
      </c>
      <c r="V15" s="4"/>
      <c r="X15" s="3" t="str">
        <f>IF($A15="ADD",IF(NOT(ISBLANK(W15)),_xlfn.XLOOKUP(W15,rail_material[lookupValue],rail_material[lookupKey],"ERROR"),""), "")</f>
        <v/>
      </c>
      <c r="Z15" s="3" t="str">
        <f>IF($A15="ADD",IF(NOT(ISBLANK(Y15)),_xlfn.XLOOKUP(Y15,railing_colour[lookupValue],railing_colour[lookupKey],"ERROR"),""), "")</f>
        <v/>
      </c>
      <c r="AB15" s="3" t="str">
        <f>IF($A15="ADD",IF(NOT(ISBLANK(AA15)),_xlfn.XLOOKUP(AA15,railing_attach[lookupValue],railing_attach[lookupKey],"ERROR"),""), "")</f>
        <v/>
      </c>
      <c r="AC15" s="7"/>
      <c r="AD15" s="4" t="str">
        <f t="shared" ca="1" si="1"/>
        <v/>
      </c>
      <c r="AE15" s="4"/>
      <c r="AF15" s="3" t="str">
        <f t="shared" si="2"/>
        <v/>
      </c>
      <c r="AG15" s="3" t="str">
        <f>IF($A15="","",IF((AND($A15="ADD",OR(AF15="",AF15="In Use"))),"5",(_xlfn.XLOOKUP(AF15,ud_asset_status[lookupValue],ud_asset_status[lookupKey],""))))</f>
        <v/>
      </c>
      <c r="AH15" s="7"/>
      <c r="AJ15" s="3" t="str">
        <f>IF($A15="ADD",IF(NOT(ISBLANK(AI15)),_xlfn.XLOOKUP(AI15,ar_replace_reason[lookupValue],ar_replace_reason[lookupKey],"ERROR"),""), "")</f>
        <v/>
      </c>
      <c r="AK15" s="3" t="str">
        <f t="shared" si="3"/>
        <v/>
      </c>
      <c r="AL15" s="3" t="str">
        <f>IF($A15="","",IF((AND($A15="ADD",OR(AK15="",AK15="Queenstown-Lakes District Council"))),"70",(_xlfn.XLOOKUP(AK15,ud_organisation_owner[lookupValue],ud_organisation_owner[lookupKey],""))))</f>
        <v/>
      </c>
      <c r="AM15" s="3" t="str">
        <f t="shared" si="4"/>
        <v/>
      </c>
      <c r="AN15" s="3" t="str">
        <f>IF($A15="","",IF((AND($A15="ADD",OR(AM15="",AM15="Queenstown-Lakes District Council"))),"70",(_xlfn.XLOOKUP(AM15,ud_organisation_owner[lookupValue],ud_organisation_owner[lookupKey],""))))</f>
        <v/>
      </c>
      <c r="AO15" s="3" t="str">
        <f t="shared" si="5"/>
        <v/>
      </c>
      <c r="AP15" s="3" t="str">
        <f>IF($A15="","",IF((AND($A15="ADD",OR(AO15="",AO15="Local Authority"))),"17",(_xlfn.XLOOKUP(AO15,ud_sub_organisation[lookupValue],ud_sub_organisation[lookupKey],""))))</f>
        <v/>
      </c>
      <c r="AQ15" s="3" t="str">
        <f t="shared" si="6"/>
        <v/>
      </c>
      <c r="AR15" s="3" t="str">
        <f>IF($A15="","",IF((AND($A15="ADD",OR(AQ15="",AQ15="Vested assets"))),"12",(_xlfn.XLOOKUP(AQ15,ud_work_origin[lookupValue],ud_work_origin[lookupKey],""))))</f>
        <v/>
      </c>
      <c r="AS15" s="8"/>
      <c r="AT15" s="2" t="str">
        <f t="shared" si="7"/>
        <v/>
      </c>
      <c r="AU15" s="3" t="str">
        <f t="shared" si="8"/>
        <v/>
      </c>
      <c r="AV15" s="3" t="str">
        <f>IF($A15="","",IF((AND($A15="ADD",OR(AU15="",AU15="Excellent"))),"1",(_xlfn.XLOOKUP(AU15,condition[lookupValue],condition[lookupKey],""))))</f>
        <v/>
      </c>
      <c r="AW15" s="7" t="str">
        <f t="shared" si="9"/>
        <v/>
      </c>
      <c r="AX15" s="9"/>
    </row>
    <row r="16" spans="1:132">
      <c r="B16" s="4"/>
      <c r="D16" s="3" t="str">
        <f>IF($A16="ADD",IF(NOT(ISBLANK(C16)),_xlfn.XLOOKUP(C16,roadnames[lookupValue],roadnames[lookupKey],"ERROR"),""), "")</f>
        <v/>
      </c>
      <c r="E16" s="4"/>
      <c r="F16" s="4"/>
      <c r="G16" s="6"/>
      <c r="H16" s="6"/>
      <c r="J16" s="3" t="str">
        <f>IF($A16="ADD",IF(NOT(ISBLANK(I16)),_xlfn.XLOOKUP(I16,side[lookupValue],side[lookupKey],"ERROR"),""), "")</f>
        <v/>
      </c>
      <c r="K16" s="6"/>
      <c r="L16" s="6" t="str">
        <f t="shared" si="0"/>
        <v/>
      </c>
      <c r="M16" s="4"/>
      <c r="O16" s="3" t="str">
        <f>IF($A16="ADD",IF(NOT(ISBLANK(N16)),_xlfn.XLOOKUP(N16,len_adjust_rsn[lookupValue],len_adjust_rsn[lookupKey],"ERROR"),""), "")</f>
        <v/>
      </c>
      <c r="Q16" s="3" t="str">
        <f>IF($A16="ADD",IF(NOT(ISBLANK(P16)),_xlfn.XLOOKUP(P16,ud_placement[lookupValue],ud_placement[lookupKey],"ERROR"),""), "")</f>
        <v/>
      </c>
      <c r="S16" s="3" t="str">
        <f>IF($A16="ADD",IF(NOT(ISBLANK(R16)),_xlfn.XLOOKUP(R16,ud_amds_rail_type[lookupValue],ud_amds_rail_type[lookupKey],"ERROR"),""), "")</f>
        <v/>
      </c>
      <c r="U16" s="3" t="str">
        <f>IF($A16="ADD",IF(NOT(ISBLANK(T16)),_xlfn.XLOOKUP(T16,rail_material[lookupValue],rail_material[lookupKey],"ERROR"),""), "")</f>
        <v/>
      </c>
      <c r="V16" s="4"/>
      <c r="X16" s="3" t="str">
        <f>IF($A16="ADD",IF(NOT(ISBLANK(W16)),_xlfn.XLOOKUP(W16,rail_material[lookupValue],rail_material[lookupKey],"ERROR"),""), "")</f>
        <v/>
      </c>
      <c r="Z16" s="3" t="str">
        <f>IF($A16="ADD",IF(NOT(ISBLANK(Y16)),_xlfn.XLOOKUP(Y16,railing_colour[lookupValue],railing_colour[lookupKey],"ERROR"),""), "")</f>
        <v/>
      </c>
      <c r="AB16" s="3" t="str">
        <f>IF($A16="ADD",IF(NOT(ISBLANK(AA16)),_xlfn.XLOOKUP(AA16,railing_attach[lookupValue],railing_attach[lookupKey],"ERROR"),""), "")</f>
        <v/>
      </c>
      <c r="AC16" s="7"/>
      <c r="AD16" s="4" t="str">
        <f t="shared" ca="1" si="1"/>
        <v/>
      </c>
      <c r="AE16" s="4"/>
      <c r="AF16" s="3" t="str">
        <f t="shared" si="2"/>
        <v/>
      </c>
      <c r="AG16" s="3" t="str">
        <f>IF($A16="","",IF((AND($A16="ADD",OR(AF16="",AF16="In Use"))),"5",(_xlfn.XLOOKUP(AF16,ud_asset_status[lookupValue],ud_asset_status[lookupKey],""))))</f>
        <v/>
      </c>
      <c r="AH16" s="7"/>
      <c r="AJ16" s="3" t="str">
        <f>IF($A16="ADD",IF(NOT(ISBLANK(AI16)),_xlfn.XLOOKUP(AI16,ar_replace_reason[lookupValue],ar_replace_reason[lookupKey],"ERROR"),""), "")</f>
        <v/>
      </c>
      <c r="AK16" s="3" t="str">
        <f t="shared" si="3"/>
        <v/>
      </c>
      <c r="AL16" s="3" t="str">
        <f>IF($A16="","",IF((AND($A16="ADD",OR(AK16="",AK16="Queenstown-Lakes District Council"))),"70",(_xlfn.XLOOKUP(AK16,ud_organisation_owner[lookupValue],ud_organisation_owner[lookupKey],""))))</f>
        <v/>
      </c>
      <c r="AM16" s="3" t="str">
        <f t="shared" si="4"/>
        <v/>
      </c>
      <c r="AN16" s="3" t="str">
        <f>IF($A16="","",IF((AND($A16="ADD",OR(AM16="",AM16="Queenstown-Lakes District Council"))),"70",(_xlfn.XLOOKUP(AM16,ud_organisation_owner[lookupValue],ud_organisation_owner[lookupKey],""))))</f>
        <v/>
      </c>
      <c r="AO16" s="3" t="str">
        <f t="shared" si="5"/>
        <v/>
      </c>
      <c r="AP16" s="3" t="str">
        <f>IF($A16="","",IF((AND($A16="ADD",OR(AO16="",AO16="Local Authority"))),"17",(_xlfn.XLOOKUP(AO16,ud_sub_organisation[lookupValue],ud_sub_organisation[lookupKey],""))))</f>
        <v/>
      </c>
      <c r="AQ16" s="3" t="str">
        <f t="shared" si="6"/>
        <v/>
      </c>
      <c r="AR16" s="3" t="str">
        <f>IF($A16="","",IF((AND($A16="ADD",OR(AQ16="",AQ16="Vested assets"))),"12",(_xlfn.XLOOKUP(AQ16,ud_work_origin[lookupValue],ud_work_origin[lookupKey],""))))</f>
        <v/>
      </c>
      <c r="AS16" s="8"/>
      <c r="AT16" s="2" t="str">
        <f t="shared" si="7"/>
        <v/>
      </c>
      <c r="AU16" s="3" t="str">
        <f t="shared" si="8"/>
        <v/>
      </c>
      <c r="AV16" s="3" t="str">
        <f>IF($A16="","",IF((AND($A16="ADD",OR(AU16="",AU16="Excellent"))),"1",(_xlfn.XLOOKUP(AU16,condition[lookupValue],condition[lookupKey],""))))</f>
        <v/>
      </c>
      <c r="AW16" s="7" t="str">
        <f t="shared" si="9"/>
        <v/>
      </c>
      <c r="AX16" s="9"/>
    </row>
    <row r="17" spans="2:50">
      <c r="B17" s="4"/>
      <c r="D17" s="3" t="str">
        <f>IF($A17="ADD",IF(NOT(ISBLANK(C17)),_xlfn.XLOOKUP(C17,roadnames[lookupValue],roadnames[lookupKey],"ERROR"),""), "")</f>
        <v/>
      </c>
      <c r="E17" s="4"/>
      <c r="F17" s="4"/>
      <c r="G17" s="6"/>
      <c r="H17" s="6"/>
      <c r="J17" s="3" t="str">
        <f>IF($A17="ADD",IF(NOT(ISBLANK(I17)),_xlfn.XLOOKUP(I17,side[lookupValue],side[lookupKey],"ERROR"),""), "")</f>
        <v/>
      </c>
      <c r="K17" s="6"/>
      <c r="L17" s="6" t="str">
        <f t="shared" si="0"/>
        <v/>
      </c>
      <c r="M17" s="4"/>
      <c r="O17" s="3" t="str">
        <f>IF($A17="ADD",IF(NOT(ISBLANK(N17)),_xlfn.XLOOKUP(N17,len_adjust_rsn[lookupValue],len_adjust_rsn[lookupKey],"ERROR"),""), "")</f>
        <v/>
      </c>
      <c r="Q17" s="3" t="str">
        <f>IF($A17="ADD",IF(NOT(ISBLANK(P17)),_xlfn.XLOOKUP(P17,ud_placement[lookupValue],ud_placement[lookupKey],"ERROR"),""), "")</f>
        <v/>
      </c>
      <c r="S17" s="3" t="str">
        <f>IF($A17="ADD",IF(NOT(ISBLANK(R17)),_xlfn.XLOOKUP(R17,ud_amds_rail_type[lookupValue],ud_amds_rail_type[lookupKey],"ERROR"),""), "")</f>
        <v/>
      </c>
      <c r="U17" s="3" t="str">
        <f>IF($A17="ADD",IF(NOT(ISBLANK(T17)),_xlfn.XLOOKUP(T17,rail_material[lookupValue],rail_material[lookupKey],"ERROR"),""), "")</f>
        <v/>
      </c>
      <c r="V17" s="4"/>
      <c r="X17" s="3" t="str">
        <f>IF($A17="ADD",IF(NOT(ISBLANK(W17)),_xlfn.XLOOKUP(W17,rail_material[lookupValue],rail_material[lookupKey],"ERROR"),""), "")</f>
        <v/>
      </c>
      <c r="Z17" s="3" t="str">
        <f>IF($A17="ADD",IF(NOT(ISBLANK(Y17)),_xlfn.XLOOKUP(Y17,railing_colour[lookupValue],railing_colour[lookupKey],"ERROR"),""), "")</f>
        <v/>
      </c>
      <c r="AB17" s="3" t="str">
        <f>IF($A17="ADD",IF(NOT(ISBLANK(AA17)),_xlfn.XLOOKUP(AA17,railing_attach[lookupValue],railing_attach[lookupKey],"ERROR"),""), "")</f>
        <v/>
      </c>
      <c r="AC17" s="7"/>
      <c r="AD17" s="4" t="str">
        <f t="shared" ca="1" si="1"/>
        <v/>
      </c>
      <c r="AE17" s="4"/>
      <c r="AF17" s="3" t="str">
        <f t="shared" si="2"/>
        <v/>
      </c>
      <c r="AG17" s="3" t="str">
        <f>IF($A17="","",IF((AND($A17="ADD",OR(AF17="",AF17="In Use"))),"5",(_xlfn.XLOOKUP(AF17,ud_asset_status[lookupValue],ud_asset_status[lookupKey],""))))</f>
        <v/>
      </c>
      <c r="AH17" s="7"/>
      <c r="AJ17" s="3" t="str">
        <f>IF($A17="ADD",IF(NOT(ISBLANK(AI17)),_xlfn.XLOOKUP(AI17,ar_replace_reason[lookupValue],ar_replace_reason[lookupKey],"ERROR"),""), "")</f>
        <v/>
      </c>
      <c r="AK17" s="3" t="str">
        <f t="shared" si="3"/>
        <v/>
      </c>
      <c r="AL17" s="3" t="str">
        <f>IF($A17="","",IF((AND($A17="ADD",OR(AK17="",AK17="Queenstown-Lakes District Council"))),"70",(_xlfn.XLOOKUP(AK17,ud_organisation_owner[lookupValue],ud_organisation_owner[lookupKey],""))))</f>
        <v/>
      </c>
      <c r="AM17" s="3" t="str">
        <f t="shared" si="4"/>
        <v/>
      </c>
      <c r="AN17" s="3" t="str">
        <f>IF($A17="","",IF((AND($A17="ADD",OR(AM17="",AM17="Queenstown-Lakes District Council"))),"70",(_xlfn.XLOOKUP(AM17,ud_organisation_owner[lookupValue],ud_organisation_owner[lookupKey],""))))</f>
        <v/>
      </c>
      <c r="AO17" s="3" t="str">
        <f t="shared" si="5"/>
        <v/>
      </c>
      <c r="AP17" s="3" t="str">
        <f>IF($A17="","",IF((AND($A17="ADD",OR(AO17="",AO17="Local Authority"))),"17",(_xlfn.XLOOKUP(AO17,ud_sub_organisation[lookupValue],ud_sub_organisation[lookupKey],""))))</f>
        <v/>
      </c>
      <c r="AQ17" s="3" t="str">
        <f t="shared" si="6"/>
        <v/>
      </c>
      <c r="AR17" s="3" t="str">
        <f>IF($A17="","",IF((AND($A17="ADD",OR(AQ17="",AQ17="Vested assets"))),"12",(_xlfn.XLOOKUP(AQ17,ud_work_origin[lookupValue],ud_work_origin[lookupKey],""))))</f>
        <v/>
      </c>
      <c r="AS17" s="8"/>
      <c r="AT17" s="2" t="str">
        <f t="shared" si="7"/>
        <v/>
      </c>
      <c r="AU17" s="3" t="str">
        <f t="shared" si="8"/>
        <v/>
      </c>
      <c r="AV17" s="3" t="str">
        <f>IF($A17="","",IF((AND($A17="ADD",OR(AU17="",AU17="Excellent"))),"1",(_xlfn.XLOOKUP(AU17,condition[lookupValue],condition[lookupKey],""))))</f>
        <v/>
      </c>
      <c r="AW17" s="7" t="str">
        <f t="shared" si="9"/>
        <v/>
      </c>
      <c r="AX17" s="9"/>
    </row>
    <row r="18" spans="2:50">
      <c r="B18" s="4"/>
      <c r="D18" s="3" t="str">
        <f>IF($A18="ADD",IF(NOT(ISBLANK(C18)),_xlfn.XLOOKUP(C18,roadnames[lookupValue],roadnames[lookupKey],"ERROR"),""), "")</f>
        <v/>
      </c>
      <c r="E18" s="4"/>
      <c r="F18" s="4"/>
      <c r="G18" s="6"/>
      <c r="H18" s="6"/>
      <c r="J18" s="3" t="str">
        <f>IF($A18="ADD",IF(NOT(ISBLANK(I18)),_xlfn.XLOOKUP(I18,side[lookupValue],side[lookupKey],"ERROR"),""), "")</f>
        <v/>
      </c>
      <c r="K18" s="6"/>
      <c r="L18" s="6" t="str">
        <f t="shared" si="0"/>
        <v/>
      </c>
      <c r="M18" s="4"/>
      <c r="O18" s="3" t="str">
        <f>IF($A18="ADD",IF(NOT(ISBLANK(N18)),_xlfn.XLOOKUP(N18,len_adjust_rsn[lookupValue],len_adjust_rsn[lookupKey],"ERROR"),""), "")</f>
        <v/>
      </c>
      <c r="Q18" s="3" t="str">
        <f>IF($A18="ADD",IF(NOT(ISBLANK(P18)),_xlfn.XLOOKUP(P18,ud_placement[lookupValue],ud_placement[lookupKey],"ERROR"),""), "")</f>
        <v/>
      </c>
      <c r="S18" s="3" t="str">
        <f>IF($A18="ADD",IF(NOT(ISBLANK(R18)),_xlfn.XLOOKUP(R18,ud_amds_rail_type[lookupValue],ud_amds_rail_type[lookupKey],"ERROR"),""), "")</f>
        <v/>
      </c>
      <c r="U18" s="3" t="str">
        <f>IF($A18="ADD",IF(NOT(ISBLANK(T18)),_xlfn.XLOOKUP(T18,rail_material[lookupValue],rail_material[lookupKey],"ERROR"),""), "")</f>
        <v/>
      </c>
      <c r="V18" s="4"/>
      <c r="X18" s="3" t="str">
        <f>IF($A18="ADD",IF(NOT(ISBLANK(W18)),_xlfn.XLOOKUP(W18,rail_material[lookupValue],rail_material[lookupKey],"ERROR"),""), "")</f>
        <v/>
      </c>
      <c r="Z18" s="3" t="str">
        <f>IF($A18="ADD",IF(NOT(ISBLANK(Y18)),_xlfn.XLOOKUP(Y18,railing_colour[lookupValue],railing_colour[lookupKey],"ERROR"),""), "")</f>
        <v/>
      </c>
      <c r="AB18" s="3" t="str">
        <f>IF($A18="ADD",IF(NOT(ISBLANK(AA18)),_xlfn.XLOOKUP(AA18,railing_attach[lookupValue],railing_attach[lookupKey],"ERROR"),""), "")</f>
        <v/>
      </c>
      <c r="AC18" s="7"/>
      <c r="AD18" s="4" t="str">
        <f t="shared" ca="1" si="1"/>
        <v/>
      </c>
      <c r="AE18" s="4"/>
      <c r="AF18" s="3" t="str">
        <f t="shared" si="2"/>
        <v/>
      </c>
      <c r="AG18" s="3" t="str">
        <f>IF($A18="","",IF((AND($A18="ADD",OR(AF18="",AF18="In Use"))),"5",(_xlfn.XLOOKUP(AF18,ud_asset_status[lookupValue],ud_asset_status[lookupKey],""))))</f>
        <v/>
      </c>
      <c r="AH18" s="7"/>
      <c r="AJ18" s="3" t="str">
        <f>IF($A18="ADD",IF(NOT(ISBLANK(AI18)),_xlfn.XLOOKUP(AI18,ar_replace_reason[lookupValue],ar_replace_reason[lookupKey],"ERROR"),""), "")</f>
        <v/>
      </c>
      <c r="AK18" s="3" t="str">
        <f t="shared" si="3"/>
        <v/>
      </c>
      <c r="AL18" s="3" t="str">
        <f>IF($A18="","",IF((AND($A18="ADD",OR(AK18="",AK18="Queenstown-Lakes District Council"))),"70",(_xlfn.XLOOKUP(AK18,ud_organisation_owner[lookupValue],ud_organisation_owner[lookupKey],""))))</f>
        <v/>
      </c>
      <c r="AM18" s="3" t="str">
        <f t="shared" si="4"/>
        <v/>
      </c>
      <c r="AN18" s="3" t="str">
        <f>IF($A18="","",IF((AND($A18="ADD",OR(AM18="",AM18="Queenstown-Lakes District Council"))),"70",(_xlfn.XLOOKUP(AM18,ud_organisation_owner[lookupValue],ud_organisation_owner[lookupKey],""))))</f>
        <v/>
      </c>
      <c r="AO18" s="3" t="str">
        <f t="shared" si="5"/>
        <v/>
      </c>
      <c r="AP18" s="3" t="str">
        <f>IF($A18="","",IF((AND($A18="ADD",OR(AO18="",AO18="Local Authority"))),"17",(_xlfn.XLOOKUP(AO18,ud_sub_organisation[lookupValue],ud_sub_organisation[lookupKey],""))))</f>
        <v/>
      </c>
      <c r="AQ18" s="3" t="str">
        <f t="shared" si="6"/>
        <v/>
      </c>
      <c r="AR18" s="3" t="str">
        <f>IF($A18="","",IF((AND($A18="ADD",OR(AQ18="",AQ18="Vested assets"))),"12",(_xlfn.XLOOKUP(AQ18,ud_work_origin[lookupValue],ud_work_origin[lookupKey],""))))</f>
        <v/>
      </c>
      <c r="AS18" s="8"/>
      <c r="AT18" s="2" t="str">
        <f t="shared" si="7"/>
        <v/>
      </c>
      <c r="AU18" s="3" t="str">
        <f t="shared" si="8"/>
        <v/>
      </c>
      <c r="AV18" s="3" t="str">
        <f>IF($A18="","",IF((AND($A18="ADD",OR(AU18="",AU18="Excellent"))),"1",(_xlfn.XLOOKUP(AU18,condition[lookupValue],condition[lookupKey],""))))</f>
        <v/>
      </c>
      <c r="AW18" s="7" t="str">
        <f t="shared" si="9"/>
        <v/>
      </c>
      <c r="AX18" s="9"/>
    </row>
    <row r="19" spans="2:50">
      <c r="B19" s="4"/>
      <c r="D19" s="3" t="str">
        <f>IF($A19="ADD",IF(NOT(ISBLANK(C19)),_xlfn.XLOOKUP(C19,roadnames[lookupValue],roadnames[lookupKey],"ERROR"),""), "")</f>
        <v/>
      </c>
      <c r="E19" s="4"/>
      <c r="F19" s="4"/>
      <c r="G19" s="6"/>
      <c r="H19" s="6"/>
      <c r="J19" s="3" t="str">
        <f>IF($A19="ADD",IF(NOT(ISBLANK(I19)),_xlfn.XLOOKUP(I19,side[lookupValue],side[lookupKey],"ERROR"),""), "")</f>
        <v/>
      </c>
      <c r="K19" s="6"/>
      <c r="L19" s="6" t="str">
        <f t="shared" si="0"/>
        <v/>
      </c>
      <c r="M19" s="4"/>
      <c r="O19" s="3" t="str">
        <f>IF($A19="ADD",IF(NOT(ISBLANK(N19)),_xlfn.XLOOKUP(N19,len_adjust_rsn[lookupValue],len_adjust_rsn[lookupKey],"ERROR"),""), "")</f>
        <v/>
      </c>
      <c r="Q19" s="3" t="str">
        <f>IF($A19="ADD",IF(NOT(ISBLANK(P19)),_xlfn.XLOOKUP(P19,ud_placement[lookupValue],ud_placement[lookupKey],"ERROR"),""), "")</f>
        <v/>
      </c>
      <c r="S19" s="3" t="str">
        <f>IF($A19="ADD",IF(NOT(ISBLANK(R19)),_xlfn.XLOOKUP(R19,ud_amds_rail_type[lookupValue],ud_amds_rail_type[lookupKey],"ERROR"),""), "")</f>
        <v/>
      </c>
      <c r="U19" s="3" t="str">
        <f>IF($A19="ADD",IF(NOT(ISBLANK(T19)),_xlfn.XLOOKUP(T19,rail_material[lookupValue],rail_material[lookupKey],"ERROR"),""), "")</f>
        <v/>
      </c>
      <c r="V19" s="4"/>
      <c r="X19" s="3" t="str">
        <f>IF($A19="ADD",IF(NOT(ISBLANK(W19)),_xlfn.XLOOKUP(W19,rail_material[lookupValue],rail_material[lookupKey],"ERROR"),""), "")</f>
        <v/>
      </c>
      <c r="Z19" s="3" t="str">
        <f>IF($A19="ADD",IF(NOT(ISBLANK(Y19)),_xlfn.XLOOKUP(Y19,railing_colour[lookupValue],railing_colour[lookupKey],"ERROR"),""), "")</f>
        <v/>
      </c>
      <c r="AB19" s="3" t="str">
        <f>IF($A19="ADD",IF(NOT(ISBLANK(AA19)),_xlfn.XLOOKUP(AA19,railing_attach[lookupValue],railing_attach[lookupKey],"ERROR"),""), "")</f>
        <v/>
      </c>
      <c r="AC19" s="7"/>
      <c r="AD19" s="4" t="str">
        <f t="shared" ca="1" si="1"/>
        <v/>
      </c>
      <c r="AE19" s="4"/>
      <c r="AF19" s="3" t="str">
        <f t="shared" si="2"/>
        <v/>
      </c>
      <c r="AG19" s="3" t="str">
        <f>IF($A19="","",IF((AND($A19="ADD",OR(AF19="",AF19="In Use"))),"5",(_xlfn.XLOOKUP(AF19,ud_asset_status[lookupValue],ud_asset_status[lookupKey],""))))</f>
        <v/>
      </c>
      <c r="AH19" s="7"/>
      <c r="AJ19" s="3" t="str">
        <f>IF($A19="ADD",IF(NOT(ISBLANK(AI19)),_xlfn.XLOOKUP(AI19,ar_replace_reason[lookupValue],ar_replace_reason[lookupKey],"ERROR"),""), "")</f>
        <v/>
      </c>
      <c r="AK19" s="3" t="str">
        <f t="shared" si="3"/>
        <v/>
      </c>
      <c r="AL19" s="3" t="str">
        <f>IF($A19="","",IF((AND($A19="ADD",OR(AK19="",AK19="Queenstown-Lakes District Council"))),"70",(_xlfn.XLOOKUP(AK19,ud_organisation_owner[lookupValue],ud_organisation_owner[lookupKey],""))))</f>
        <v/>
      </c>
      <c r="AM19" s="3" t="str">
        <f t="shared" si="4"/>
        <v/>
      </c>
      <c r="AN19" s="3" t="str">
        <f>IF($A19="","",IF((AND($A19="ADD",OR(AM19="",AM19="Queenstown-Lakes District Council"))),"70",(_xlfn.XLOOKUP(AM19,ud_organisation_owner[lookupValue],ud_organisation_owner[lookupKey],""))))</f>
        <v/>
      </c>
      <c r="AO19" s="3" t="str">
        <f t="shared" si="5"/>
        <v/>
      </c>
      <c r="AP19" s="3" t="str">
        <f>IF($A19="","",IF((AND($A19="ADD",OR(AO19="",AO19="Local Authority"))),"17",(_xlfn.XLOOKUP(AO19,ud_sub_organisation[lookupValue],ud_sub_organisation[lookupKey],""))))</f>
        <v/>
      </c>
      <c r="AQ19" s="3" t="str">
        <f t="shared" si="6"/>
        <v/>
      </c>
      <c r="AR19" s="3" t="str">
        <f>IF($A19="","",IF((AND($A19="ADD",OR(AQ19="",AQ19="Vested assets"))),"12",(_xlfn.XLOOKUP(AQ19,ud_work_origin[lookupValue],ud_work_origin[lookupKey],""))))</f>
        <v/>
      </c>
      <c r="AS19" s="8"/>
      <c r="AT19" s="2" t="str">
        <f t="shared" si="7"/>
        <v/>
      </c>
      <c r="AU19" s="3" t="str">
        <f t="shared" si="8"/>
        <v/>
      </c>
      <c r="AV19" s="3" t="str">
        <f>IF($A19="","",IF((AND($A19="ADD",OR(AU19="",AU19="Excellent"))),"1",(_xlfn.XLOOKUP(AU19,condition[lookupValue],condition[lookupKey],""))))</f>
        <v/>
      </c>
      <c r="AW19" s="7" t="str">
        <f t="shared" si="9"/>
        <v/>
      </c>
      <c r="AX19" s="9"/>
    </row>
    <row r="20" spans="2:50">
      <c r="B20" s="4"/>
      <c r="D20" s="3" t="str">
        <f>IF($A20="ADD",IF(NOT(ISBLANK(C20)),_xlfn.XLOOKUP(C20,roadnames[lookupValue],roadnames[lookupKey],"ERROR"),""), "")</f>
        <v/>
      </c>
      <c r="E20" s="4"/>
      <c r="F20" s="4"/>
      <c r="G20" s="6"/>
      <c r="H20" s="6"/>
      <c r="J20" s="3" t="str">
        <f>IF($A20="ADD",IF(NOT(ISBLANK(I20)),_xlfn.XLOOKUP(I20,side[lookupValue],side[lookupKey],"ERROR"),""), "")</f>
        <v/>
      </c>
      <c r="K20" s="6"/>
      <c r="L20" s="6" t="str">
        <f t="shared" si="0"/>
        <v/>
      </c>
      <c r="M20" s="4"/>
      <c r="O20" s="3" t="str">
        <f>IF($A20="ADD",IF(NOT(ISBLANK(N20)),_xlfn.XLOOKUP(N20,len_adjust_rsn[lookupValue],len_adjust_rsn[lookupKey],"ERROR"),""), "")</f>
        <v/>
      </c>
      <c r="Q20" s="3" t="str">
        <f>IF($A20="ADD",IF(NOT(ISBLANK(P20)),_xlfn.XLOOKUP(P20,ud_placement[lookupValue],ud_placement[lookupKey],"ERROR"),""), "")</f>
        <v/>
      </c>
      <c r="S20" s="3" t="str">
        <f>IF($A20="ADD",IF(NOT(ISBLANK(R20)),_xlfn.XLOOKUP(R20,ud_amds_rail_type[lookupValue],ud_amds_rail_type[lookupKey],"ERROR"),""), "")</f>
        <v/>
      </c>
      <c r="U20" s="3" t="str">
        <f>IF($A20="ADD",IF(NOT(ISBLANK(T20)),_xlfn.XLOOKUP(T20,rail_material[lookupValue],rail_material[lookupKey],"ERROR"),""), "")</f>
        <v/>
      </c>
      <c r="V20" s="4"/>
      <c r="X20" s="3" t="str">
        <f>IF($A20="ADD",IF(NOT(ISBLANK(W20)),_xlfn.XLOOKUP(W20,rail_material[lookupValue],rail_material[lookupKey],"ERROR"),""), "")</f>
        <v/>
      </c>
      <c r="Z20" s="3" t="str">
        <f>IF($A20="ADD",IF(NOT(ISBLANK(Y20)),_xlfn.XLOOKUP(Y20,railing_colour[lookupValue],railing_colour[lookupKey],"ERROR"),""), "")</f>
        <v/>
      </c>
      <c r="AB20" s="3" t="str">
        <f>IF($A20="ADD",IF(NOT(ISBLANK(AA20)),_xlfn.XLOOKUP(AA20,railing_attach[lookupValue],railing_attach[lookupKey],"ERROR"),""), "")</f>
        <v/>
      </c>
      <c r="AC20" s="7"/>
      <c r="AD20" s="4" t="str">
        <f t="shared" ca="1" si="1"/>
        <v/>
      </c>
      <c r="AE20" s="4"/>
      <c r="AF20" s="3" t="str">
        <f t="shared" si="2"/>
        <v/>
      </c>
      <c r="AG20" s="3" t="str">
        <f>IF($A20="","",IF((AND($A20="ADD",OR(AF20="",AF20="In Use"))),"5",(_xlfn.XLOOKUP(AF20,ud_asset_status[lookupValue],ud_asset_status[lookupKey],""))))</f>
        <v/>
      </c>
      <c r="AH20" s="7"/>
      <c r="AJ20" s="3" t="str">
        <f>IF($A20="ADD",IF(NOT(ISBLANK(AI20)),_xlfn.XLOOKUP(AI20,ar_replace_reason[lookupValue],ar_replace_reason[lookupKey],"ERROR"),""), "")</f>
        <v/>
      </c>
      <c r="AK20" s="3" t="str">
        <f t="shared" si="3"/>
        <v/>
      </c>
      <c r="AL20" s="3" t="str">
        <f>IF($A20="","",IF((AND($A20="ADD",OR(AK20="",AK20="Queenstown-Lakes District Council"))),"70",(_xlfn.XLOOKUP(AK20,ud_organisation_owner[lookupValue],ud_organisation_owner[lookupKey],""))))</f>
        <v/>
      </c>
      <c r="AM20" s="3" t="str">
        <f t="shared" si="4"/>
        <v/>
      </c>
      <c r="AN20" s="3" t="str">
        <f>IF($A20="","",IF((AND($A20="ADD",OR(AM20="",AM20="Queenstown-Lakes District Council"))),"70",(_xlfn.XLOOKUP(AM20,ud_organisation_owner[lookupValue],ud_organisation_owner[lookupKey],""))))</f>
        <v/>
      </c>
      <c r="AO20" s="3" t="str">
        <f t="shared" si="5"/>
        <v/>
      </c>
      <c r="AP20" s="3" t="str">
        <f>IF($A20="","",IF((AND($A20="ADD",OR(AO20="",AO20="Local Authority"))),"17",(_xlfn.XLOOKUP(AO20,ud_sub_organisation[lookupValue],ud_sub_organisation[lookupKey],""))))</f>
        <v/>
      </c>
      <c r="AQ20" s="3" t="str">
        <f t="shared" si="6"/>
        <v/>
      </c>
      <c r="AR20" s="3" t="str">
        <f>IF($A20="","",IF((AND($A20="ADD",OR(AQ20="",AQ20="Vested assets"))),"12",(_xlfn.XLOOKUP(AQ20,ud_work_origin[lookupValue],ud_work_origin[lookupKey],""))))</f>
        <v/>
      </c>
      <c r="AS20" s="8"/>
      <c r="AT20" s="2" t="str">
        <f t="shared" si="7"/>
        <v/>
      </c>
      <c r="AU20" s="3" t="str">
        <f t="shared" si="8"/>
        <v/>
      </c>
      <c r="AV20" s="3" t="str">
        <f>IF($A20="","",IF((AND($A20="ADD",OR(AU20="",AU20="Excellent"))),"1",(_xlfn.XLOOKUP(AU20,condition[lookupValue],condition[lookupKey],""))))</f>
        <v/>
      </c>
      <c r="AW20" s="7" t="str">
        <f t="shared" si="9"/>
        <v/>
      </c>
      <c r="AX20" s="9"/>
    </row>
    <row r="21" spans="2:50">
      <c r="B21" s="4"/>
      <c r="D21" s="3" t="str">
        <f>IF($A21="ADD",IF(NOT(ISBLANK(C21)),_xlfn.XLOOKUP(C21,roadnames[lookupValue],roadnames[lookupKey],"ERROR"),""), "")</f>
        <v/>
      </c>
      <c r="E21" s="4"/>
      <c r="F21" s="4"/>
      <c r="G21" s="6"/>
      <c r="H21" s="6"/>
      <c r="J21" s="3" t="str">
        <f>IF($A21="ADD",IF(NOT(ISBLANK(I21)),_xlfn.XLOOKUP(I21,side[lookupValue],side[lookupKey],"ERROR"),""), "")</f>
        <v/>
      </c>
      <c r="K21" s="6"/>
      <c r="L21" s="6" t="str">
        <f t="shared" si="0"/>
        <v/>
      </c>
      <c r="M21" s="4"/>
      <c r="O21" s="3" t="str">
        <f>IF($A21="ADD",IF(NOT(ISBLANK(N21)),_xlfn.XLOOKUP(N21,len_adjust_rsn[lookupValue],len_adjust_rsn[lookupKey],"ERROR"),""), "")</f>
        <v/>
      </c>
      <c r="Q21" s="3" t="str">
        <f>IF($A21="ADD",IF(NOT(ISBLANK(P21)),_xlfn.XLOOKUP(P21,ud_placement[lookupValue],ud_placement[lookupKey],"ERROR"),""), "")</f>
        <v/>
      </c>
      <c r="S21" s="3" t="str">
        <f>IF($A21="ADD",IF(NOT(ISBLANK(R21)),_xlfn.XLOOKUP(R21,ud_amds_rail_type[lookupValue],ud_amds_rail_type[lookupKey],"ERROR"),""), "")</f>
        <v/>
      </c>
      <c r="U21" s="3" t="str">
        <f>IF($A21="ADD",IF(NOT(ISBLANK(T21)),_xlfn.XLOOKUP(T21,rail_material[lookupValue],rail_material[lookupKey],"ERROR"),""), "")</f>
        <v/>
      </c>
      <c r="V21" s="4"/>
      <c r="X21" s="3" t="str">
        <f>IF($A21="ADD",IF(NOT(ISBLANK(W21)),_xlfn.XLOOKUP(W21,rail_material[lookupValue],rail_material[lookupKey],"ERROR"),""), "")</f>
        <v/>
      </c>
      <c r="Z21" s="3" t="str">
        <f>IF($A21="ADD",IF(NOT(ISBLANK(Y21)),_xlfn.XLOOKUP(Y21,railing_colour[lookupValue],railing_colour[lookupKey],"ERROR"),""), "")</f>
        <v/>
      </c>
      <c r="AB21" s="3" t="str">
        <f>IF($A21="ADD",IF(NOT(ISBLANK(AA21)),_xlfn.XLOOKUP(AA21,railing_attach[lookupValue],railing_attach[lookupKey],"ERROR"),""), "")</f>
        <v/>
      </c>
      <c r="AC21" s="7"/>
      <c r="AD21" s="4" t="str">
        <f t="shared" ca="1" si="1"/>
        <v/>
      </c>
      <c r="AE21" s="4"/>
      <c r="AF21" s="3" t="str">
        <f t="shared" si="2"/>
        <v/>
      </c>
      <c r="AG21" s="3" t="str">
        <f>IF($A21="","",IF((AND($A21="ADD",OR(AF21="",AF21="In Use"))),"5",(_xlfn.XLOOKUP(AF21,ud_asset_status[lookupValue],ud_asset_status[lookupKey],""))))</f>
        <v/>
      </c>
      <c r="AH21" s="7"/>
      <c r="AJ21" s="3" t="str">
        <f>IF($A21="ADD",IF(NOT(ISBLANK(AI21)),_xlfn.XLOOKUP(AI21,ar_replace_reason[lookupValue],ar_replace_reason[lookupKey],"ERROR"),""), "")</f>
        <v/>
      </c>
      <c r="AK21" s="3" t="str">
        <f t="shared" si="3"/>
        <v/>
      </c>
      <c r="AL21" s="3" t="str">
        <f>IF($A21="","",IF((AND($A21="ADD",OR(AK21="",AK21="Queenstown-Lakes District Council"))),"70",(_xlfn.XLOOKUP(AK21,ud_organisation_owner[lookupValue],ud_organisation_owner[lookupKey],""))))</f>
        <v/>
      </c>
      <c r="AM21" s="3" t="str">
        <f t="shared" si="4"/>
        <v/>
      </c>
      <c r="AN21" s="3" t="str">
        <f>IF($A21="","",IF((AND($A21="ADD",OR(AM21="",AM21="Queenstown-Lakes District Council"))),"70",(_xlfn.XLOOKUP(AM21,ud_organisation_owner[lookupValue],ud_organisation_owner[lookupKey],""))))</f>
        <v/>
      </c>
      <c r="AO21" s="3" t="str">
        <f t="shared" si="5"/>
        <v/>
      </c>
      <c r="AP21" s="3" t="str">
        <f>IF($A21="","",IF((AND($A21="ADD",OR(AO21="",AO21="Local Authority"))),"17",(_xlfn.XLOOKUP(AO21,ud_sub_organisation[lookupValue],ud_sub_organisation[lookupKey],""))))</f>
        <v/>
      </c>
      <c r="AQ21" s="3" t="str">
        <f t="shared" si="6"/>
        <v/>
      </c>
      <c r="AR21" s="3" t="str">
        <f>IF($A21="","",IF((AND($A21="ADD",OR(AQ21="",AQ21="Vested assets"))),"12",(_xlfn.XLOOKUP(AQ21,ud_work_origin[lookupValue],ud_work_origin[lookupKey],""))))</f>
        <v/>
      </c>
      <c r="AS21" s="8"/>
      <c r="AT21" s="2" t="str">
        <f t="shared" si="7"/>
        <v/>
      </c>
      <c r="AU21" s="3" t="str">
        <f t="shared" si="8"/>
        <v/>
      </c>
      <c r="AV21" s="3" t="str">
        <f>IF($A21="","",IF((AND($A21="ADD",OR(AU21="",AU21="Excellent"))),"1",(_xlfn.XLOOKUP(AU21,condition[lookupValue],condition[lookupKey],""))))</f>
        <v/>
      </c>
      <c r="AW21" s="7" t="str">
        <f t="shared" si="9"/>
        <v/>
      </c>
      <c r="AX21" s="9"/>
    </row>
    <row r="22" spans="2:50">
      <c r="B22" s="4"/>
      <c r="D22" s="3" t="str">
        <f>IF($A22="ADD",IF(NOT(ISBLANK(C22)),_xlfn.XLOOKUP(C22,roadnames[lookupValue],roadnames[lookupKey],"ERROR"),""), "")</f>
        <v/>
      </c>
      <c r="E22" s="4"/>
      <c r="F22" s="4"/>
      <c r="G22" s="6"/>
      <c r="H22" s="6"/>
      <c r="J22" s="3" t="str">
        <f>IF($A22="ADD",IF(NOT(ISBLANK(I22)),_xlfn.XLOOKUP(I22,side[lookupValue],side[lookupKey],"ERROR"),""), "")</f>
        <v/>
      </c>
      <c r="K22" s="6"/>
      <c r="L22" s="6" t="str">
        <f t="shared" si="0"/>
        <v/>
      </c>
      <c r="M22" s="4"/>
      <c r="O22" s="3" t="str">
        <f>IF($A22="ADD",IF(NOT(ISBLANK(N22)),_xlfn.XLOOKUP(N22,len_adjust_rsn[lookupValue],len_adjust_rsn[lookupKey],"ERROR"),""), "")</f>
        <v/>
      </c>
      <c r="Q22" s="3" t="str">
        <f>IF($A22="ADD",IF(NOT(ISBLANK(P22)),_xlfn.XLOOKUP(P22,ud_placement[lookupValue],ud_placement[lookupKey],"ERROR"),""), "")</f>
        <v/>
      </c>
      <c r="S22" s="3" t="str">
        <f>IF($A22="ADD",IF(NOT(ISBLANK(R22)),_xlfn.XLOOKUP(R22,ud_amds_rail_type[lookupValue],ud_amds_rail_type[lookupKey],"ERROR"),""), "")</f>
        <v/>
      </c>
      <c r="U22" s="3" t="str">
        <f>IF($A22="ADD",IF(NOT(ISBLANK(T22)),_xlfn.XLOOKUP(T22,rail_material[lookupValue],rail_material[lookupKey],"ERROR"),""), "")</f>
        <v/>
      </c>
      <c r="V22" s="4"/>
      <c r="X22" s="3" t="str">
        <f>IF($A22="ADD",IF(NOT(ISBLANK(W22)),_xlfn.XLOOKUP(W22,rail_material[lookupValue],rail_material[lookupKey],"ERROR"),""), "")</f>
        <v/>
      </c>
      <c r="Z22" s="3" t="str">
        <f>IF($A22="ADD",IF(NOT(ISBLANK(Y22)),_xlfn.XLOOKUP(Y22,railing_colour[lookupValue],railing_colour[lookupKey],"ERROR"),""), "")</f>
        <v/>
      </c>
      <c r="AB22" s="3" t="str">
        <f>IF($A22="ADD",IF(NOT(ISBLANK(AA22)),_xlfn.XLOOKUP(AA22,railing_attach[lookupValue],railing_attach[lookupKey],"ERROR"),""), "")</f>
        <v/>
      </c>
      <c r="AC22" s="7"/>
      <c r="AD22" s="4" t="str">
        <f t="shared" ca="1" si="1"/>
        <v/>
      </c>
      <c r="AE22" s="4"/>
      <c r="AF22" s="3" t="str">
        <f t="shared" si="2"/>
        <v/>
      </c>
      <c r="AG22" s="3" t="str">
        <f>IF($A22="","",IF((AND($A22="ADD",OR(AF22="",AF22="In Use"))),"5",(_xlfn.XLOOKUP(AF22,ud_asset_status[lookupValue],ud_asset_status[lookupKey],""))))</f>
        <v/>
      </c>
      <c r="AH22" s="7"/>
      <c r="AJ22" s="3" t="str">
        <f>IF($A22="ADD",IF(NOT(ISBLANK(AI22)),_xlfn.XLOOKUP(AI22,ar_replace_reason[lookupValue],ar_replace_reason[lookupKey],"ERROR"),""), "")</f>
        <v/>
      </c>
      <c r="AK22" s="3" t="str">
        <f t="shared" si="3"/>
        <v/>
      </c>
      <c r="AL22" s="3" t="str">
        <f>IF($A22="","",IF((AND($A22="ADD",OR(AK22="",AK22="Queenstown-Lakes District Council"))),"70",(_xlfn.XLOOKUP(AK22,ud_organisation_owner[lookupValue],ud_organisation_owner[lookupKey],""))))</f>
        <v/>
      </c>
      <c r="AM22" s="3" t="str">
        <f t="shared" si="4"/>
        <v/>
      </c>
      <c r="AN22" s="3" t="str">
        <f>IF($A22="","",IF((AND($A22="ADD",OR(AM22="",AM22="Queenstown-Lakes District Council"))),"70",(_xlfn.XLOOKUP(AM22,ud_organisation_owner[lookupValue],ud_organisation_owner[lookupKey],""))))</f>
        <v/>
      </c>
      <c r="AO22" s="3" t="str">
        <f t="shared" si="5"/>
        <v/>
      </c>
      <c r="AP22" s="3" t="str">
        <f>IF($A22="","",IF((AND($A22="ADD",OR(AO22="",AO22="Local Authority"))),"17",(_xlfn.XLOOKUP(AO22,ud_sub_organisation[lookupValue],ud_sub_organisation[lookupKey],""))))</f>
        <v/>
      </c>
      <c r="AQ22" s="3" t="str">
        <f t="shared" si="6"/>
        <v/>
      </c>
      <c r="AR22" s="3" t="str">
        <f>IF($A22="","",IF((AND($A22="ADD",OR(AQ22="",AQ22="Vested assets"))),"12",(_xlfn.XLOOKUP(AQ22,ud_work_origin[lookupValue],ud_work_origin[lookupKey],""))))</f>
        <v/>
      </c>
      <c r="AS22" s="8"/>
      <c r="AT22" s="2" t="str">
        <f t="shared" si="7"/>
        <v/>
      </c>
      <c r="AU22" s="3" t="str">
        <f t="shared" si="8"/>
        <v/>
      </c>
      <c r="AV22" s="3" t="str">
        <f>IF($A22="","",IF((AND($A22="ADD",OR(AU22="",AU22="Excellent"))),"1",(_xlfn.XLOOKUP(AU22,condition[lookupValue],condition[lookupKey],""))))</f>
        <v/>
      </c>
      <c r="AW22" s="7" t="str">
        <f t="shared" si="9"/>
        <v/>
      </c>
      <c r="AX22" s="9"/>
    </row>
    <row r="23" spans="2:50">
      <c r="B23" s="4"/>
      <c r="D23" s="3" t="str">
        <f>IF($A23="ADD",IF(NOT(ISBLANK(C23)),_xlfn.XLOOKUP(C23,roadnames[lookupValue],roadnames[lookupKey],"ERROR"),""), "")</f>
        <v/>
      </c>
      <c r="E23" s="4"/>
      <c r="F23" s="4"/>
      <c r="G23" s="6"/>
      <c r="H23" s="6"/>
      <c r="J23" s="3" t="str">
        <f>IF($A23="ADD",IF(NOT(ISBLANK(I23)),_xlfn.XLOOKUP(I23,side[lookupValue],side[lookupKey],"ERROR"),""), "")</f>
        <v/>
      </c>
      <c r="K23" s="6"/>
      <c r="L23" s="6" t="str">
        <f t="shared" si="0"/>
        <v/>
      </c>
      <c r="M23" s="4"/>
      <c r="O23" s="3" t="str">
        <f>IF($A23="ADD",IF(NOT(ISBLANK(N23)),_xlfn.XLOOKUP(N23,len_adjust_rsn[lookupValue],len_adjust_rsn[lookupKey],"ERROR"),""), "")</f>
        <v/>
      </c>
      <c r="Q23" s="3" t="str">
        <f>IF($A23="ADD",IF(NOT(ISBLANK(P23)),_xlfn.XLOOKUP(P23,ud_placement[lookupValue],ud_placement[lookupKey],"ERROR"),""), "")</f>
        <v/>
      </c>
      <c r="S23" s="3" t="str">
        <f>IF($A23="ADD",IF(NOT(ISBLANK(R23)),_xlfn.XLOOKUP(R23,ud_amds_rail_type[lookupValue],ud_amds_rail_type[lookupKey],"ERROR"),""), "")</f>
        <v/>
      </c>
      <c r="U23" s="3" t="str">
        <f>IF($A23="ADD",IF(NOT(ISBLANK(T23)),_xlfn.XLOOKUP(T23,rail_material[lookupValue],rail_material[lookupKey],"ERROR"),""), "")</f>
        <v/>
      </c>
      <c r="V23" s="4"/>
      <c r="X23" s="3" t="str">
        <f>IF($A23="ADD",IF(NOT(ISBLANK(W23)),_xlfn.XLOOKUP(W23,rail_material[lookupValue],rail_material[lookupKey],"ERROR"),""), "")</f>
        <v/>
      </c>
      <c r="Z23" s="3" t="str">
        <f>IF($A23="ADD",IF(NOT(ISBLANK(Y23)),_xlfn.XLOOKUP(Y23,railing_colour[lookupValue],railing_colour[lookupKey],"ERROR"),""), "")</f>
        <v/>
      </c>
      <c r="AB23" s="3" t="str">
        <f>IF($A23="ADD",IF(NOT(ISBLANK(AA23)),_xlfn.XLOOKUP(AA23,railing_attach[lookupValue],railing_attach[lookupKey],"ERROR"),""), "")</f>
        <v/>
      </c>
      <c r="AC23" s="7"/>
      <c r="AD23" s="4" t="str">
        <f t="shared" ca="1" si="1"/>
        <v/>
      </c>
      <c r="AE23" s="4"/>
      <c r="AF23" s="3" t="str">
        <f t="shared" si="2"/>
        <v/>
      </c>
      <c r="AG23" s="3" t="str">
        <f>IF($A23="","",IF((AND($A23="ADD",OR(AF23="",AF23="In Use"))),"5",(_xlfn.XLOOKUP(AF23,ud_asset_status[lookupValue],ud_asset_status[lookupKey],""))))</f>
        <v/>
      </c>
      <c r="AH23" s="7"/>
      <c r="AJ23" s="3" t="str">
        <f>IF($A23="ADD",IF(NOT(ISBLANK(AI23)),_xlfn.XLOOKUP(AI23,ar_replace_reason[lookupValue],ar_replace_reason[lookupKey],"ERROR"),""), "")</f>
        <v/>
      </c>
      <c r="AK23" s="3" t="str">
        <f t="shared" si="3"/>
        <v/>
      </c>
      <c r="AL23" s="3" t="str">
        <f>IF($A23="","",IF((AND($A23="ADD",OR(AK23="",AK23="Queenstown-Lakes District Council"))),"70",(_xlfn.XLOOKUP(AK23,ud_organisation_owner[lookupValue],ud_organisation_owner[lookupKey],""))))</f>
        <v/>
      </c>
      <c r="AM23" s="3" t="str">
        <f t="shared" si="4"/>
        <v/>
      </c>
      <c r="AN23" s="3" t="str">
        <f>IF($A23="","",IF((AND($A23="ADD",OR(AM23="",AM23="Queenstown-Lakes District Council"))),"70",(_xlfn.XLOOKUP(AM23,ud_organisation_owner[lookupValue],ud_organisation_owner[lookupKey],""))))</f>
        <v/>
      </c>
      <c r="AO23" s="3" t="str">
        <f t="shared" si="5"/>
        <v/>
      </c>
      <c r="AP23" s="3" t="str">
        <f>IF($A23="","",IF((AND($A23="ADD",OR(AO23="",AO23="Local Authority"))),"17",(_xlfn.XLOOKUP(AO23,ud_sub_organisation[lookupValue],ud_sub_organisation[lookupKey],""))))</f>
        <v/>
      </c>
      <c r="AQ23" s="3" t="str">
        <f t="shared" si="6"/>
        <v/>
      </c>
      <c r="AR23" s="3" t="str">
        <f>IF($A23="","",IF((AND($A23="ADD",OR(AQ23="",AQ23="Vested assets"))),"12",(_xlfn.XLOOKUP(AQ23,ud_work_origin[lookupValue],ud_work_origin[lookupKey],""))))</f>
        <v/>
      </c>
      <c r="AS23" s="8"/>
      <c r="AT23" s="2" t="str">
        <f t="shared" si="7"/>
        <v/>
      </c>
      <c r="AU23" s="3" t="str">
        <f t="shared" si="8"/>
        <v/>
      </c>
      <c r="AV23" s="3" t="str">
        <f>IF($A23="","",IF((AND($A23="ADD",OR(AU23="",AU23="Excellent"))),"1",(_xlfn.XLOOKUP(AU23,condition[lookupValue],condition[lookupKey],""))))</f>
        <v/>
      </c>
      <c r="AW23" s="7" t="str">
        <f t="shared" si="9"/>
        <v/>
      </c>
      <c r="AX23" s="9"/>
    </row>
    <row r="24" spans="2:50">
      <c r="B24" s="4"/>
      <c r="D24" s="3" t="str">
        <f>IF($A24="ADD",IF(NOT(ISBLANK(C24)),_xlfn.XLOOKUP(C24,roadnames[lookupValue],roadnames[lookupKey],"ERROR"),""), "")</f>
        <v/>
      </c>
      <c r="E24" s="4"/>
      <c r="F24" s="4"/>
      <c r="G24" s="6"/>
      <c r="H24" s="6"/>
      <c r="J24" s="3" t="str">
        <f>IF($A24="ADD",IF(NOT(ISBLANK(I24)),_xlfn.XLOOKUP(I24,side[lookupValue],side[lookupKey],"ERROR"),""), "")</f>
        <v/>
      </c>
      <c r="K24" s="6"/>
      <c r="L24" s="6" t="str">
        <f t="shared" si="0"/>
        <v/>
      </c>
      <c r="M24" s="4"/>
      <c r="O24" s="3" t="str">
        <f>IF($A24="ADD",IF(NOT(ISBLANK(N24)),_xlfn.XLOOKUP(N24,len_adjust_rsn[lookupValue],len_adjust_rsn[lookupKey],"ERROR"),""), "")</f>
        <v/>
      </c>
      <c r="Q24" s="3" t="str">
        <f>IF($A24="ADD",IF(NOT(ISBLANK(P24)),_xlfn.XLOOKUP(P24,ud_placement[lookupValue],ud_placement[lookupKey],"ERROR"),""), "")</f>
        <v/>
      </c>
      <c r="S24" s="3" t="str">
        <f>IF($A24="ADD",IF(NOT(ISBLANK(R24)),_xlfn.XLOOKUP(R24,ud_amds_rail_type[lookupValue],ud_amds_rail_type[lookupKey],"ERROR"),""), "")</f>
        <v/>
      </c>
      <c r="U24" s="3" t="str">
        <f>IF($A24="ADD",IF(NOT(ISBLANK(T24)),_xlfn.XLOOKUP(T24,rail_material[lookupValue],rail_material[lookupKey],"ERROR"),""), "")</f>
        <v/>
      </c>
      <c r="V24" s="4"/>
      <c r="X24" s="3" t="str">
        <f>IF($A24="ADD",IF(NOT(ISBLANK(W24)),_xlfn.XLOOKUP(W24,rail_material[lookupValue],rail_material[lookupKey],"ERROR"),""), "")</f>
        <v/>
      </c>
      <c r="Z24" s="3" t="str">
        <f>IF($A24="ADD",IF(NOT(ISBLANK(Y24)),_xlfn.XLOOKUP(Y24,railing_colour[lookupValue],railing_colour[lookupKey],"ERROR"),""), "")</f>
        <v/>
      </c>
      <c r="AB24" s="3" t="str">
        <f>IF($A24="ADD",IF(NOT(ISBLANK(AA24)),_xlfn.XLOOKUP(AA24,railing_attach[lookupValue],railing_attach[lookupKey],"ERROR"),""), "")</f>
        <v/>
      </c>
      <c r="AC24" s="7"/>
      <c r="AD24" s="4" t="str">
        <f t="shared" ca="1" si="1"/>
        <v/>
      </c>
      <c r="AE24" s="4"/>
      <c r="AF24" s="3" t="str">
        <f t="shared" si="2"/>
        <v/>
      </c>
      <c r="AG24" s="3" t="str">
        <f>IF($A24="","",IF((AND($A24="ADD",OR(AF24="",AF24="In Use"))),"5",(_xlfn.XLOOKUP(AF24,ud_asset_status[lookupValue],ud_asset_status[lookupKey],""))))</f>
        <v/>
      </c>
      <c r="AH24" s="7"/>
      <c r="AJ24" s="3" t="str">
        <f>IF($A24="ADD",IF(NOT(ISBLANK(AI24)),_xlfn.XLOOKUP(AI24,ar_replace_reason[lookupValue],ar_replace_reason[lookupKey],"ERROR"),""), "")</f>
        <v/>
      </c>
      <c r="AK24" s="3" t="str">
        <f t="shared" si="3"/>
        <v/>
      </c>
      <c r="AL24" s="3" t="str">
        <f>IF($A24="","",IF((AND($A24="ADD",OR(AK24="",AK24="Queenstown-Lakes District Council"))),"70",(_xlfn.XLOOKUP(AK24,ud_organisation_owner[lookupValue],ud_organisation_owner[lookupKey],""))))</f>
        <v/>
      </c>
      <c r="AM24" s="3" t="str">
        <f t="shared" si="4"/>
        <v/>
      </c>
      <c r="AN24" s="3" t="str">
        <f>IF($A24="","",IF((AND($A24="ADD",OR(AM24="",AM24="Queenstown-Lakes District Council"))),"70",(_xlfn.XLOOKUP(AM24,ud_organisation_owner[lookupValue],ud_organisation_owner[lookupKey],""))))</f>
        <v/>
      </c>
      <c r="AO24" s="3" t="str">
        <f t="shared" si="5"/>
        <v/>
      </c>
      <c r="AP24" s="3" t="str">
        <f>IF($A24="","",IF((AND($A24="ADD",OR(AO24="",AO24="Local Authority"))),"17",(_xlfn.XLOOKUP(AO24,ud_sub_organisation[lookupValue],ud_sub_organisation[lookupKey],""))))</f>
        <v/>
      </c>
      <c r="AQ24" s="3" t="str">
        <f t="shared" si="6"/>
        <v/>
      </c>
      <c r="AR24" s="3" t="str">
        <f>IF($A24="","",IF((AND($A24="ADD",OR(AQ24="",AQ24="Vested assets"))),"12",(_xlfn.XLOOKUP(AQ24,ud_work_origin[lookupValue],ud_work_origin[lookupKey],""))))</f>
        <v/>
      </c>
      <c r="AS24" s="8"/>
      <c r="AT24" s="2" t="str">
        <f t="shared" si="7"/>
        <v/>
      </c>
      <c r="AU24" s="3" t="str">
        <f t="shared" si="8"/>
        <v/>
      </c>
      <c r="AV24" s="3" t="str">
        <f>IF($A24="","",IF((AND($A24="ADD",OR(AU24="",AU24="Excellent"))),"1",(_xlfn.XLOOKUP(AU24,condition[lookupValue],condition[lookupKey],""))))</f>
        <v/>
      </c>
      <c r="AW24" s="7" t="str">
        <f t="shared" si="9"/>
        <v/>
      </c>
      <c r="AX24" s="9"/>
    </row>
    <row r="25" spans="2:50">
      <c r="B25" s="4"/>
      <c r="D25" s="3" t="str">
        <f>IF($A25="ADD",IF(NOT(ISBLANK(C25)),_xlfn.XLOOKUP(C25,roadnames[lookupValue],roadnames[lookupKey],"ERROR"),""), "")</f>
        <v/>
      </c>
      <c r="E25" s="4"/>
      <c r="F25" s="4"/>
      <c r="G25" s="6"/>
      <c r="H25" s="6"/>
      <c r="J25" s="3" t="str">
        <f>IF($A25="ADD",IF(NOT(ISBLANK(I25)),_xlfn.XLOOKUP(I25,side[lookupValue],side[lookupKey],"ERROR"),""), "")</f>
        <v/>
      </c>
      <c r="K25" s="6"/>
      <c r="L25" s="6" t="str">
        <f t="shared" si="0"/>
        <v/>
      </c>
      <c r="M25" s="4"/>
      <c r="O25" s="3" t="str">
        <f>IF($A25="ADD",IF(NOT(ISBLANK(N25)),_xlfn.XLOOKUP(N25,len_adjust_rsn[lookupValue],len_adjust_rsn[lookupKey],"ERROR"),""), "")</f>
        <v/>
      </c>
      <c r="Q25" s="3" t="str">
        <f>IF($A25="ADD",IF(NOT(ISBLANK(P25)),_xlfn.XLOOKUP(P25,ud_placement[lookupValue],ud_placement[lookupKey],"ERROR"),""), "")</f>
        <v/>
      </c>
      <c r="S25" s="3" t="str">
        <f>IF($A25="ADD",IF(NOT(ISBLANK(R25)),_xlfn.XLOOKUP(R25,ud_amds_rail_type[lookupValue],ud_amds_rail_type[lookupKey],"ERROR"),""), "")</f>
        <v/>
      </c>
      <c r="U25" s="3" t="str">
        <f>IF($A25="ADD",IF(NOT(ISBLANK(T25)),_xlfn.XLOOKUP(T25,rail_material[lookupValue],rail_material[lookupKey],"ERROR"),""), "")</f>
        <v/>
      </c>
      <c r="V25" s="4"/>
      <c r="X25" s="3" t="str">
        <f>IF($A25="ADD",IF(NOT(ISBLANK(W25)),_xlfn.XLOOKUP(W25,rail_material[lookupValue],rail_material[lookupKey],"ERROR"),""), "")</f>
        <v/>
      </c>
      <c r="Z25" s="3" t="str">
        <f>IF($A25="ADD",IF(NOT(ISBLANK(Y25)),_xlfn.XLOOKUP(Y25,railing_colour[lookupValue],railing_colour[lookupKey],"ERROR"),""), "")</f>
        <v/>
      </c>
      <c r="AB25" s="3" t="str">
        <f>IF($A25="ADD",IF(NOT(ISBLANK(AA25)),_xlfn.XLOOKUP(AA25,railing_attach[lookupValue],railing_attach[lookupKey],"ERROR"),""), "")</f>
        <v/>
      </c>
      <c r="AC25" s="7"/>
      <c r="AD25" s="4" t="str">
        <f t="shared" ca="1" si="1"/>
        <v/>
      </c>
      <c r="AE25" s="4"/>
      <c r="AF25" s="3" t="str">
        <f t="shared" si="2"/>
        <v/>
      </c>
      <c r="AG25" s="3" t="str">
        <f>IF($A25="","",IF((AND($A25="ADD",OR(AF25="",AF25="In Use"))),"5",(_xlfn.XLOOKUP(AF25,ud_asset_status[lookupValue],ud_asset_status[lookupKey],""))))</f>
        <v/>
      </c>
      <c r="AH25" s="7"/>
      <c r="AJ25" s="3" t="str">
        <f>IF($A25="ADD",IF(NOT(ISBLANK(AI25)),_xlfn.XLOOKUP(AI25,ar_replace_reason[lookupValue],ar_replace_reason[lookupKey],"ERROR"),""), "")</f>
        <v/>
      </c>
      <c r="AK25" s="3" t="str">
        <f t="shared" si="3"/>
        <v/>
      </c>
      <c r="AL25" s="3" t="str">
        <f>IF($A25="","",IF((AND($A25="ADD",OR(AK25="",AK25="Queenstown-Lakes District Council"))),"70",(_xlfn.XLOOKUP(AK25,ud_organisation_owner[lookupValue],ud_organisation_owner[lookupKey],""))))</f>
        <v/>
      </c>
      <c r="AM25" s="3" t="str">
        <f t="shared" si="4"/>
        <v/>
      </c>
      <c r="AN25" s="3" t="str">
        <f>IF($A25="","",IF((AND($A25="ADD",OR(AM25="",AM25="Queenstown-Lakes District Council"))),"70",(_xlfn.XLOOKUP(AM25,ud_organisation_owner[lookupValue],ud_organisation_owner[lookupKey],""))))</f>
        <v/>
      </c>
      <c r="AO25" s="3" t="str">
        <f t="shared" si="5"/>
        <v/>
      </c>
      <c r="AP25" s="3" t="str">
        <f>IF($A25="","",IF((AND($A25="ADD",OR(AO25="",AO25="Local Authority"))),"17",(_xlfn.XLOOKUP(AO25,ud_sub_organisation[lookupValue],ud_sub_organisation[lookupKey],""))))</f>
        <v/>
      </c>
      <c r="AQ25" s="3" t="str">
        <f t="shared" si="6"/>
        <v/>
      </c>
      <c r="AR25" s="3" t="str">
        <f>IF($A25="","",IF((AND($A25="ADD",OR(AQ25="",AQ25="Vested assets"))),"12",(_xlfn.XLOOKUP(AQ25,ud_work_origin[lookupValue],ud_work_origin[lookupKey],""))))</f>
        <v/>
      </c>
      <c r="AS25" s="8"/>
      <c r="AT25" s="2" t="str">
        <f t="shared" si="7"/>
        <v/>
      </c>
      <c r="AU25" s="3" t="str">
        <f t="shared" si="8"/>
        <v/>
      </c>
      <c r="AV25" s="3" t="str">
        <f>IF($A25="","",IF((AND($A25="ADD",OR(AU25="",AU25="Excellent"))),"1",(_xlfn.XLOOKUP(AU25,condition[lookupValue],condition[lookupKey],""))))</f>
        <v/>
      </c>
      <c r="AW25" s="7" t="str">
        <f t="shared" si="9"/>
        <v/>
      </c>
      <c r="AX25" s="9"/>
    </row>
    <row r="26" spans="2:50">
      <c r="B26" s="4"/>
      <c r="D26" s="3" t="str">
        <f>IF($A26="ADD",IF(NOT(ISBLANK(C26)),_xlfn.XLOOKUP(C26,roadnames[lookupValue],roadnames[lookupKey],"ERROR"),""), "")</f>
        <v/>
      </c>
      <c r="E26" s="4"/>
      <c r="F26" s="4"/>
      <c r="G26" s="6"/>
      <c r="H26" s="6"/>
      <c r="J26" s="3" t="str">
        <f>IF($A26="ADD",IF(NOT(ISBLANK(I26)),_xlfn.XLOOKUP(I26,side[lookupValue],side[lookupKey],"ERROR"),""), "")</f>
        <v/>
      </c>
      <c r="K26" s="6"/>
      <c r="L26" s="6" t="str">
        <f t="shared" si="0"/>
        <v/>
      </c>
      <c r="M26" s="4"/>
      <c r="O26" s="3" t="str">
        <f>IF($A26="ADD",IF(NOT(ISBLANK(N26)),_xlfn.XLOOKUP(N26,len_adjust_rsn[lookupValue],len_adjust_rsn[lookupKey],"ERROR"),""), "")</f>
        <v/>
      </c>
      <c r="Q26" s="3" t="str">
        <f>IF($A26="ADD",IF(NOT(ISBLANK(P26)),_xlfn.XLOOKUP(P26,ud_placement[lookupValue],ud_placement[lookupKey],"ERROR"),""), "")</f>
        <v/>
      </c>
      <c r="S26" s="3" t="str">
        <f>IF($A26="ADD",IF(NOT(ISBLANK(R26)),_xlfn.XLOOKUP(R26,ud_amds_rail_type[lookupValue],ud_amds_rail_type[lookupKey],"ERROR"),""), "")</f>
        <v/>
      </c>
      <c r="U26" s="3" t="str">
        <f>IF($A26="ADD",IF(NOT(ISBLANK(T26)),_xlfn.XLOOKUP(T26,rail_material[lookupValue],rail_material[lookupKey],"ERROR"),""), "")</f>
        <v/>
      </c>
      <c r="V26" s="4"/>
      <c r="X26" s="3" t="str">
        <f>IF($A26="ADD",IF(NOT(ISBLANK(W26)),_xlfn.XLOOKUP(W26,rail_material[lookupValue],rail_material[lookupKey],"ERROR"),""), "")</f>
        <v/>
      </c>
      <c r="Z26" s="3" t="str">
        <f>IF($A26="ADD",IF(NOT(ISBLANK(Y26)),_xlfn.XLOOKUP(Y26,railing_colour[lookupValue],railing_colour[lookupKey],"ERROR"),""), "")</f>
        <v/>
      </c>
      <c r="AB26" s="3" t="str">
        <f>IF($A26="ADD",IF(NOT(ISBLANK(AA26)),_xlfn.XLOOKUP(AA26,railing_attach[lookupValue],railing_attach[lookupKey],"ERROR"),""), "")</f>
        <v/>
      </c>
      <c r="AC26" s="7"/>
      <c r="AD26" s="4" t="str">
        <f t="shared" ca="1" si="1"/>
        <v/>
      </c>
      <c r="AE26" s="4"/>
      <c r="AF26" s="3" t="str">
        <f t="shared" si="2"/>
        <v/>
      </c>
      <c r="AG26" s="3" t="str">
        <f>IF($A26="","",IF((AND($A26="ADD",OR(AF26="",AF26="In Use"))),"5",(_xlfn.XLOOKUP(AF26,ud_asset_status[lookupValue],ud_asset_status[lookupKey],""))))</f>
        <v/>
      </c>
      <c r="AH26" s="7"/>
      <c r="AJ26" s="3" t="str">
        <f>IF($A26="ADD",IF(NOT(ISBLANK(AI26)),_xlfn.XLOOKUP(AI26,ar_replace_reason[lookupValue],ar_replace_reason[lookupKey],"ERROR"),""), "")</f>
        <v/>
      </c>
      <c r="AK26" s="3" t="str">
        <f t="shared" si="3"/>
        <v/>
      </c>
      <c r="AL26" s="3" t="str">
        <f>IF($A26="","",IF((AND($A26="ADD",OR(AK26="",AK26="Queenstown-Lakes District Council"))),"70",(_xlfn.XLOOKUP(AK26,ud_organisation_owner[lookupValue],ud_organisation_owner[lookupKey],""))))</f>
        <v/>
      </c>
      <c r="AM26" s="3" t="str">
        <f t="shared" si="4"/>
        <v/>
      </c>
      <c r="AN26" s="3" t="str">
        <f>IF($A26="","",IF((AND($A26="ADD",OR(AM26="",AM26="Queenstown-Lakes District Council"))),"70",(_xlfn.XLOOKUP(AM26,ud_organisation_owner[lookupValue],ud_organisation_owner[lookupKey],""))))</f>
        <v/>
      </c>
      <c r="AO26" s="3" t="str">
        <f t="shared" si="5"/>
        <v/>
      </c>
      <c r="AP26" s="3" t="str">
        <f>IF($A26="","",IF((AND($A26="ADD",OR(AO26="",AO26="Local Authority"))),"17",(_xlfn.XLOOKUP(AO26,ud_sub_organisation[lookupValue],ud_sub_organisation[lookupKey],""))))</f>
        <v/>
      </c>
      <c r="AQ26" s="3" t="str">
        <f t="shared" si="6"/>
        <v/>
      </c>
      <c r="AR26" s="3" t="str">
        <f>IF($A26="","",IF((AND($A26="ADD",OR(AQ26="",AQ26="Vested assets"))),"12",(_xlfn.XLOOKUP(AQ26,ud_work_origin[lookupValue],ud_work_origin[lookupKey],""))))</f>
        <v/>
      </c>
      <c r="AS26" s="8"/>
      <c r="AT26" s="2" t="str">
        <f t="shared" si="7"/>
        <v/>
      </c>
      <c r="AU26" s="3" t="str">
        <f t="shared" si="8"/>
        <v/>
      </c>
      <c r="AV26" s="3" t="str">
        <f>IF($A26="","",IF((AND($A26="ADD",OR(AU26="",AU26="Excellent"))),"1",(_xlfn.XLOOKUP(AU26,condition[lookupValue],condition[lookupKey],""))))</f>
        <v/>
      </c>
      <c r="AW26" s="7" t="str">
        <f t="shared" si="9"/>
        <v/>
      </c>
      <c r="AX26" s="9"/>
    </row>
    <row r="27" spans="2:50">
      <c r="B27" s="4"/>
      <c r="D27" s="3" t="str">
        <f>IF($A27="ADD",IF(NOT(ISBLANK(C27)),_xlfn.XLOOKUP(C27,roadnames[lookupValue],roadnames[lookupKey],"ERROR"),""), "")</f>
        <v/>
      </c>
      <c r="E27" s="4"/>
      <c r="F27" s="4"/>
      <c r="G27" s="6"/>
      <c r="H27" s="6"/>
      <c r="J27" s="3" t="str">
        <f>IF($A27="ADD",IF(NOT(ISBLANK(I27)),_xlfn.XLOOKUP(I27,side[lookupValue],side[lookupKey],"ERROR"),""), "")</f>
        <v/>
      </c>
      <c r="K27" s="6"/>
      <c r="L27" s="6" t="str">
        <f t="shared" si="0"/>
        <v/>
      </c>
      <c r="M27" s="4"/>
      <c r="O27" s="3" t="str">
        <f>IF($A27="ADD",IF(NOT(ISBLANK(N27)),_xlfn.XLOOKUP(N27,len_adjust_rsn[lookupValue],len_adjust_rsn[lookupKey],"ERROR"),""), "")</f>
        <v/>
      </c>
      <c r="Q27" s="3" t="str">
        <f>IF($A27="ADD",IF(NOT(ISBLANK(P27)),_xlfn.XLOOKUP(P27,ud_placement[lookupValue],ud_placement[lookupKey],"ERROR"),""), "")</f>
        <v/>
      </c>
      <c r="S27" s="3" t="str">
        <f>IF($A27="ADD",IF(NOT(ISBLANK(R27)),_xlfn.XLOOKUP(R27,ud_amds_rail_type[lookupValue],ud_amds_rail_type[lookupKey],"ERROR"),""), "")</f>
        <v/>
      </c>
      <c r="U27" s="3" t="str">
        <f>IF($A27="ADD",IF(NOT(ISBLANK(T27)),_xlfn.XLOOKUP(T27,rail_material[lookupValue],rail_material[lookupKey],"ERROR"),""), "")</f>
        <v/>
      </c>
      <c r="V27" s="4"/>
      <c r="X27" s="3" t="str">
        <f>IF($A27="ADD",IF(NOT(ISBLANK(W27)),_xlfn.XLOOKUP(W27,rail_material[lookupValue],rail_material[lookupKey],"ERROR"),""), "")</f>
        <v/>
      </c>
      <c r="Z27" s="3" t="str">
        <f>IF($A27="ADD",IF(NOT(ISBLANK(Y27)),_xlfn.XLOOKUP(Y27,railing_colour[lookupValue],railing_colour[lookupKey],"ERROR"),""), "")</f>
        <v/>
      </c>
      <c r="AB27" s="3" t="str">
        <f>IF($A27="ADD",IF(NOT(ISBLANK(AA27)),_xlfn.XLOOKUP(AA27,railing_attach[lookupValue],railing_attach[lookupKey],"ERROR"),""), "")</f>
        <v/>
      </c>
      <c r="AC27" s="7"/>
      <c r="AD27" s="4" t="str">
        <f t="shared" ca="1" si="1"/>
        <v/>
      </c>
      <c r="AE27" s="4"/>
      <c r="AF27" s="3" t="str">
        <f t="shared" si="2"/>
        <v/>
      </c>
      <c r="AG27" s="3" t="str">
        <f>IF($A27="","",IF((AND($A27="ADD",OR(AF27="",AF27="In Use"))),"5",(_xlfn.XLOOKUP(AF27,ud_asset_status[lookupValue],ud_asset_status[lookupKey],""))))</f>
        <v/>
      </c>
      <c r="AH27" s="7"/>
      <c r="AJ27" s="3" t="str">
        <f>IF($A27="ADD",IF(NOT(ISBLANK(AI27)),_xlfn.XLOOKUP(AI27,ar_replace_reason[lookupValue],ar_replace_reason[lookupKey],"ERROR"),""), "")</f>
        <v/>
      </c>
      <c r="AK27" s="3" t="str">
        <f t="shared" si="3"/>
        <v/>
      </c>
      <c r="AL27" s="3" t="str">
        <f>IF($A27="","",IF((AND($A27="ADD",OR(AK27="",AK27="Queenstown-Lakes District Council"))),"70",(_xlfn.XLOOKUP(AK27,ud_organisation_owner[lookupValue],ud_organisation_owner[lookupKey],""))))</f>
        <v/>
      </c>
      <c r="AM27" s="3" t="str">
        <f t="shared" si="4"/>
        <v/>
      </c>
      <c r="AN27" s="3" t="str">
        <f>IF($A27="","",IF((AND($A27="ADD",OR(AM27="",AM27="Queenstown-Lakes District Council"))),"70",(_xlfn.XLOOKUP(AM27,ud_organisation_owner[lookupValue],ud_organisation_owner[lookupKey],""))))</f>
        <v/>
      </c>
      <c r="AO27" s="3" t="str">
        <f t="shared" si="5"/>
        <v/>
      </c>
      <c r="AP27" s="3" t="str">
        <f>IF($A27="","",IF((AND($A27="ADD",OR(AO27="",AO27="Local Authority"))),"17",(_xlfn.XLOOKUP(AO27,ud_sub_organisation[lookupValue],ud_sub_organisation[lookupKey],""))))</f>
        <v/>
      </c>
      <c r="AQ27" s="3" t="str">
        <f t="shared" si="6"/>
        <v/>
      </c>
      <c r="AR27" s="3" t="str">
        <f>IF($A27="","",IF((AND($A27="ADD",OR(AQ27="",AQ27="Vested assets"))),"12",(_xlfn.XLOOKUP(AQ27,ud_work_origin[lookupValue],ud_work_origin[lookupKey],""))))</f>
        <v/>
      </c>
      <c r="AS27" s="8"/>
      <c r="AT27" s="2" t="str">
        <f t="shared" si="7"/>
        <v/>
      </c>
      <c r="AU27" s="3" t="str">
        <f t="shared" si="8"/>
        <v/>
      </c>
      <c r="AV27" s="3" t="str">
        <f>IF($A27="","",IF((AND($A27="ADD",OR(AU27="",AU27="Excellent"))),"1",(_xlfn.XLOOKUP(AU27,condition[lookupValue],condition[lookupKey],""))))</f>
        <v/>
      </c>
      <c r="AW27" s="7" t="str">
        <f t="shared" si="9"/>
        <v/>
      </c>
      <c r="AX27" s="9"/>
    </row>
    <row r="28" spans="2:50">
      <c r="B28" s="4"/>
      <c r="D28" s="3" t="str">
        <f>IF($A28="ADD",IF(NOT(ISBLANK(C28)),_xlfn.XLOOKUP(C28,roadnames[lookupValue],roadnames[lookupKey],"ERROR"),""), "")</f>
        <v/>
      </c>
      <c r="E28" s="4"/>
      <c r="F28" s="4"/>
      <c r="G28" s="6"/>
      <c r="H28" s="6"/>
      <c r="J28" s="3" t="str">
        <f>IF($A28="ADD",IF(NOT(ISBLANK(I28)),_xlfn.XLOOKUP(I28,side[lookupValue],side[lookupKey],"ERROR"),""), "")</f>
        <v/>
      </c>
      <c r="K28" s="6"/>
      <c r="L28" s="6" t="str">
        <f t="shared" si="0"/>
        <v/>
      </c>
      <c r="M28" s="4"/>
      <c r="O28" s="3" t="str">
        <f>IF($A28="ADD",IF(NOT(ISBLANK(N28)),_xlfn.XLOOKUP(N28,len_adjust_rsn[lookupValue],len_adjust_rsn[lookupKey],"ERROR"),""), "")</f>
        <v/>
      </c>
      <c r="Q28" s="3" t="str">
        <f>IF($A28="ADD",IF(NOT(ISBLANK(P28)),_xlfn.XLOOKUP(P28,ud_placement[lookupValue],ud_placement[lookupKey],"ERROR"),""), "")</f>
        <v/>
      </c>
      <c r="S28" s="3" t="str">
        <f>IF($A28="ADD",IF(NOT(ISBLANK(R28)),_xlfn.XLOOKUP(R28,ud_amds_rail_type[lookupValue],ud_amds_rail_type[lookupKey],"ERROR"),""), "")</f>
        <v/>
      </c>
      <c r="U28" s="3" t="str">
        <f>IF($A28="ADD",IF(NOT(ISBLANK(T28)),_xlfn.XLOOKUP(T28,rail_material[lookupValue],rail_material[lookupKey],"ERROR"),""), "")</f>
        <v/>
      </c>
      <c r="V28" s="4"/>
      <c r="X28" s="3" t="str">
        <f>IF($A28="ADD",IF(NOT(ISBLANK(W28)),_xlfn.XLOOKUP(W28,rail_material[lookupValue],rail_material[lookupKey],"ERROR"),""), "")</f>
        <v/>
      </c>
      <c r="Z28" s="3" t="str">
        <f>IF($A28="ADD",IF(NOT(ISBLANK(Y28)),_xlfn.XLOOKUP(Y28,railing_colour[lookupValue],railing_colour[lookupKey],"ERROR"),""), "")</f>
        <v/>
      </c>
      <c r="AB28" s="3" t="str">
        <f>IF($A28="ADD",IF(NOT(ISBLANK(AA28)),_xlfn.XLOOKUP(AA28,railing_attach[lookupValue],railing_attach[lookupKey],"ERROR"),""), "")</f>
        <v/>
      </c>
      <c r="AC28" s="7"/>
      <c r="AD28" s="4" t="str">
        <f t="shared" ca="1" si="1"/>
        <v/>
      </c>
      <c r="AE28" s="4"/>
      <c r="AF28" s="3" t="str">
        <f t="shared" si="2"/>
        <v/>
      </c>
      <c r="AG28" s="3" t="str">
        <f>IF($A28="","",IF((AND($A28="ADD",OR(AF28="",AF28="In Use"))),"5",(_xlfn.XLOOKUP(AF28,ud_asset_status[lookupValue],ud_asset_status[lookupKey],""))))</f>
        <v/>
      </c>
      <c r="AH28" s="7"/>
      <c r="AJ28" s="3" t="str">
        <f>IF($A28="ADD",IF(NOT(ISBLANK(AI28)),_xlfn.XLOOKUP(AI28,ar_replace_reason[lookupValue],ar_replace_reason[lookupKey],"ERROR"),""), "")</f>
        <v/>
      </c>
      <c r="AK28" s="3" t="str">
        <f t="shared" si="3"/>
        <v/>
      </c>
      <c r="AL28" s="3" t="str">
        <f>IF($A28="","",IF((AND($A28="ADD",OR(AK28="",AK28="Queenstown-Lakes District Council"))),"70",(_xlfn.XLOOKUP(AK28,ud_organisation_owner[lookupValue],ud_organisation_owner[lookupKey],""))))</f>
        <v/>
      </c>
      <c r="AM28" s="3" t="str">
        <f t="shared" si="4"/>
        <v/>
      </c>
      <c r="AN28" s="3" t="str">
        <f>IF($A28="","",IF((AND($A28="ADD",OR(AM28="",AM28="Queenstown-Lakes District Council"))),"70",(_xlfn.XLOOKUP(AM28,ud_organisation_owner[lookupValue],ud_organisation_owner[lookupKey],""))))</f>
        <v/>
      </c>
      <c r="AO28" s="3" t="str">
        <f t="shared" si="5"/>
        <v/>
      </c>
      <c r="AP28" s="3" t="str">
        <f>IF($A28="","",IF((AND($A28="ADD",OR(AO28="",AO28="Local Authority"))),"17",(_xlfn.XLOOKUP(AO28,ud_sub_organisation[lookupValue],ud_sub_organisation[lookupKey],""))))</f>
        <v/>
      </c>
      <c r="AQ28" s="3" t="str">
        <f t="shared" si="6"/>
        <v/>
      </c>
      <c r="AR28" s="3" t="str">
        <f>IF($A28="","",IF((AND($A28="ADD",OR(AQ28="",AQ28="Vested assets"))),"12",(_xlfn.XLOOKUP(AQ28,ud_work_origin[lookupValue],ud_work_origin[lookupKey],""))))</f>
        <v/>
      </c>
      <c r="AS28" s="8"/>
      <c r="AT28" s="2" t="str">
        <f t="shared" si="7"/>
        <v/>
      </c>
      <c r="AU28" s="3" t="str">
        <f t="shared" si="8"/>
        <v/>
      </c>
      <c r="AV28" s="3" t="str">
        <f>IF($A28="","",IF((AND($A28="ADD",OR(AU28="",AU28="Excellent"))),"1",(_xlfn.XLOOKUP(AU28,condition[lookupValue],condition[lookupKey],""))))</f>
        <v/>
      </c>
      <c r="AW28" s="7" t="str">
        <f t="shared" si="9"/>
        <v/>
      </c>
      <c r="AX28" s="9"/>
    </row>
    <row r="29" spans="2:50">
      <c r="B29" s="4"/>
      <c r="D29" s="3" t="str">
        <f>IF($A29="ADD",IF(NOT(ISBLANK(C29)),_xlfn.XLOOKUP(C29,roadnames[lookupValue],roadnames[lookupKey],"ERROR"),""), "")</f>
        <v/>
      </c>
      <c r="E29" s="4"/>
      <c r="F29" s="4"/>
      <c r="G29" s="6"/>
      <c r="H29" s="6"/>
      <c r="J29" s="3" t="str">
        <f>IF($A29="ADD",IF(NOT(ISBLANK(I29)),_xlfn.XLOOKUP(I29,side[lookupValue],side[lookupKey],"ERROR"),""), "")</f>
        <v/>
      </c>
      <c r="K29" s="6"/>
      <c r="L29" s="6" t="str">
        <f t="shared" si="0"/>
        <v/>
      </c>
      <c r="M29" s="4"/>
      <c r="O29" s="3" t="str">
        <f>IF($A29="ADD",IF(NOT(ISBLANK(N29)),_xlfn.XLOOKUP(N29,len_adjust_rsn[lookupValue],len_adjust_rsn[lookupKey],"ERROR"),""), "")</f>
        <v/>
      </c>
      <c r="Q29" s="3" t="str">
        <f>IF($A29="ADD",IF(NOT(ISBLANK(P29)),_xlfn.XLOOKUP(P29,ud_placement[lookupValue],ud_placement[lookupKey],"ERROR"),""), "")</f>
        <v/>
      </c>
      <c r="S29" s="3" t="str">
        <f>IF($A29="ADD",IF(NOT(ISBLANK(R29)),_xlfn.XLOOKUP(R29,ud_amds_rail_type[lookupValue],ud_amds_rail_type[lookupKey],"ERROR"),""), "")</f>
        <v/>
      </c>
      <c r="U29" s="3" t="str">
        <f>IF($A29="ADD",IF(NOT(ISBLANK(T29)),_xlfn.XLOOKUP(T29,rail_material[lookupValue],rail_material[lookupKey],"ERROR"),""), "")</f>
        <v/>
      </c>
      <c r="V29" s="4"/>
      <c r="X29" s="3" t="str">
        <f>IF($A29="ADD",IF(NOT(ISBLANK(W29)),_xlfn.XLOOKUP(W29,rail_material[lookupValue],rail_material[lookupKey],"ERROR"),""), "")</f>
        <v/>
      </c>
      <c r="Z29" s="3" t="str">
        <f>IF($A29="ADD",IF(NOT(ISBLANK(Y29)),_xlfn.XLOOKUP(Y29,railing_colour[lookupValue],railing_colour[lookupKey],"ERROR"),""), "")</f>
        <v/>
      </c>
      <c r="AB29" s="3" t="str">
        <f>IF($A29="ADD",IF(NOT(ISBLANK(AA29)),_xlfn.XLOOKUP(AA29,railing_attach[lookupValue],railing_attach[lookupKey],"ERROR"),""), "")</f>
        <v/>
      </c>
      <c r="AC29" s="7"/>
      <c r="AD29" s="4" t="str">
        <f t="shared" ca="1" si="1"/>
        <v/>
      </c>
      <c r="AE29" s="4"/>
      <c r="AF29" s="3" t="str">
        <f t="shared" si="2"/>
        <v/>
      </c>
      <c r="AG29" s="3" t="str">
        <f>IF($A29="","",IF((AND($A29="ADD",OR(AF29="",AF29="In Use"))),"5",(_xlfn.XLOOKUP(AF29,ud_asset_status[lookupValue],ud_asset_status[lookupKey],""))))</f>
        <v/>
      </c>
      <c r="AH29" s="7"/>
      <c r="AJ29" s="3" t="str">
        <f>IF($A29="ADD",IF(NOT(ISBLANK(AI29)),_xlfn.XLOOKUP(AI29,ar_replace_reason[lookupValue],ar_replace_reason[lookupKey],"ERROR"),""), "")</f>
        <v/>
      </c>
      <c r="AK29" s="3" t="str">
        <f t="shared" si="3"/>
        <v/>
      </c>
      <c r="AL29" s="3" t="str">
        <f>IF($A29="","",IF((AND($A29="ADD",OR(AK29="",AK29="Queenstown-Lakes District Council"))),"70",(_xlfn.XLOOKUP(AK29,ud_organisation_owner[lookupValue],ud_organisation_owner[lookupKey],""))))</f>
        <v/>
      </c>
      <c r="AM29" s="3" t="str">
        <f t="shared" si="4"/>
        <v/>
      </c>
      <c r="AN29" s="3" t="str">
        <f>IF($A29="","",IF((AND($A29="ADD",OR(AM29="",AM29="Queenstown-Lakes District Council"))),"70",(_xlfn.XLOOKUP(AM29,ud_organisation_owner[lookupValue],ud_organisation_owner[lookupKey],""))))</f>
        <v/>
      </c>
      <c r="AO29" s="3" t="str">
        <f t="shared" si="5"/>
        <v/>
      </c>
      <c r="AP29" s="3" t="str">
        <f>IF($A29="","",IF((AND($A29="ADD",OR(AO29="",AO29="Local Authority"))),"17",(_xlfn.XLOOKUP(AO29,ud_sub_organisation[lookupValue],ud_sub_organisation[lookupKey],""))))</f>
        <v/>
      </c>
      <c r="AQ29" s="3" t="str">
        <f t="shared" si="6"/>
        <v/>
      </c>
      <c r="AR29" s="3" t="str">
        <f>IF($A29="","",IF((AND($A29="ADD",OR(AQ29="",AQ29="Vested assets"))),"12",(_xlfn.XLOOKUP(AQ29,ud_work_origin[lookupValue],ud_work_origin[lookupKey],""))))</f>
        <v/>
      </c>
      <c r="AS29" s="8"/>
      <c r="AT29" s="2" t="str">
        <f t="shared" si="7"/>
        <v/>
      </c>
      <c r="AU29" s="3" t="str">
        <f t="shared" si="8"/>
        <v/>
      </c>
      <c r="AV29" s="3" t="str">
        <f>IF($A29="","",IF((AND($A29="ADD",OR(AU29="",AU29="Excellent"))),"1",(_xlfn.XLOOKUP(AU29,condition[lookupValue],condition[lookupKey],""))))</f>
        <v/>
      </c>
      <c r="AW29" s="7" t="str">
        <f t="shared" si="9"/>
        <v/>
      </c>
      <c r="AX29" s="9"/>
    </row>
    <row r="30" spans="2:50">
      <c r="B30" s="4"/>
      <c r="D30" s="3" t="str">
        <f>IF($A30="ADD",IF(NOT(ISBLANK(C30)),_xlfn.XLOOKUP(C30,roadnames[lookupValue],roadnames[lookupKey],"ERROR"),""), "")</f>
        <v/>
      </c>
      <c r="E30" s="4"/>
      <c r="F30" s="4"/>
      <c r="G30" s="6"/>
      <c r="H30" s="6"/>
      <c r="J30" s="3" t="str">
        <f>IF($A30="ADD",IF(NOT(ISBLANK(I30)),_xlfn.XLOOKUP(I30,side[lookupValue],side[lookupKey],"ERROR"),""), "")</f>
        <v/>
      </c>
      <c r="K30" s="6"/>
      <c r="L30" s="6" t="str">
        <f t="shared" si="0"/>
        <v/>
      </c>
      <c r="M30" s="4"/>
      <c r="O30" s="3" t="str">
        <f>IF($A30="ADD",IF(NOT(ISBLANK(N30)),_xlfn.XLOOKUP(N30,len_adjust_rsn[lookupValue],len_adjust_rsn[lookupKey],"ERROR"),""), "")</f>
        <v/>
      </c>
      <c r="Q30" s="3" t="str">
        <f>IF($A30="ADD",IF(NOT(ISBLANK(P30)),_xlfn.XLOOKUP(P30,ud_placement[lookupValue],ud_placement[lookupKey],"ERROR"),""), "")</f>
        <v/>
      </c>
      <c r="S30" s="3" t="str">
        <f>IF($A30="ADD",IF(NOT(ISBLANK(R30)),_xlfn.XLOOKUP(R30,ud_amds_rail_type[lookupValue],ud_amds_rail_type[lookupKey],"ERROR"),""), "")</f>
        <v/>
      </c>
      <c r="U30" s="3" t="str">
        <f>IF($A30="ADD",IF(NOT(ISBLANK(T30)),_xlfn.XLOOKUP(T30,rail_material[lookupValue],rail_material[lookupKey],"ERROR"),""), "")</f>
        <v/>
      </c>
      <c r="V30" s="4"/>
      <c r="X30" s="3" t="str">
        <f>IF($A30="ADD",IF(NOT(ISBLANK(W30)),_xlfn.XLOOKUP(W30,rail_material[lookupValue],rail_material[lookupKey],"ERROR"),""), "")</f>
        <v/>
      </c>
      <c r="Z30" s="3" t="str">
        <f>IF($A30="ADD",IF(NOT(ISBLANK(Y30)),_xlfn.XLOOKUP(Y30,railing_colour[lookupValue],railing_colour[lookupKey],"ERROR"),""), "")</f>
        <v/>
      </c>
      <c r="AB30" s="3" t="str">
        <f>IF($A30="ADD",IF(NOT(ISBLANK(AA30)),_xlfn.XLOOKUP(AA30,railing_attach[lookupValue],railing_attach[lookupKey],"ERROR"),""), "")</f>
        <v/>
      </c>
      <c r="AC30" s="7"/>
      <c r="AD30" s="4" t="str">
        <f t="shared" ca="1" si="1"/>
        <v/>
      </c>
      <c r="AE30" s="4"/>
      <c r="AF30" s="3" t="str">
        <f t="shared" si="2"/>
        <v/>
      </c>
      <c r="AG30" s="3" t="str">
        <f>IF($A30="","",IF((AND($A30="ADD",OR(AF30="",AF30="In Use"))),"5",(_xlfn.XLOOKUP(AF30,ud_asset_status[lookupValue],ud_asset_status[lookupKey],""))))</f>
        <v/>
      </c>
      <c r="AH30" s="7"/>
      <c r="AJ30" s="3" t="str">
        <f>IF($A30="ADD",IF(NOT(ISBLANK(AI30)),_xlfn.XLOOKUP(AI30,ar_replace_reason[lookupValue],ar_replace_reason[lookupKey],"ERROR"),""), "")</f>
        <v/>
      </c>
      <c r="AK30" s="3" t="str">
        <f t="shared" si="3"/>
        <v/>
      </c>
      <c r="AL30" s="3" t="str">
        <f>IF($A30="","",IF((AND($A30="ADD",OR(AK30="",AK30="Queenstown-Lakes District Council"))),"70",(_xlfn.XLOOKUP(AK30,ud_organisation_owner[lookupValue],ud_organisation_owner[lookupKey],""))))</f>
        <v/>
      </c>
      <c r="AM30" s="3" t="str">
        <f t="shared" si="4"/>
        <v/>
      </c>
      <c r="AN30" s="3" t="str">
        <f>IF($A30="","",IF((AND($A30="ADD",OR(AM30="",AM30="Queenstown-Lakes District Council"))),"70",(_xlfn.XLOOKUP(AM30,ud_organisation_owner[lookupValue],ud_organisation_owner[lookupKey],""))))</f>
        <v/>
      </c>
      <c r="AO30" s="3" t="str">
        <f t="shared" si="5"/>
        <v/>
      </c>
      <c r="AP30" s="3" t="str">
        <f>IF($A30="","",IF((AND($A30="ADD",OR(AO30="",AO30="Local Authority"))),"17",(_xlfn.XLOOKUP(AO30,ud_sub_organisation[lookupValue],ud_sub_organisation[lookupKey],""))))</f>
        <v/>
      </c>
      <c r="AQ30" s="3" t="str">
        <f t="shared" si="6"/>
        <v/>
      </c>
      <c r="AR30" s="3" t="str">
        <f>IF($A30="","",IF((AND($A30="ADD",OR(AQ30="",AQ30="Vested assets"))),"12",(_xlfn.XLOOKUP(AQ30,ud_work_origin[lookupValue],ud_work_origin[lookupKey],""))))</f>
        <v/>
      </c>
      <c r="AS30" s="8"/>
      <c r="AT30" s="2" t="str">
        <f t="shared" si="7"/>
        <v/>
      </c>
      <c r="AU30" s="3" t="str">
        <f t="shared" si="8"/>
        <v/>
      </c>
      <c r="AV30" s="3" t="str">
        <f>IF($A30="","",IF((AND($A30="ADD",OR(AU30="",AU30="Excellent"))),"1",(_xlfn.XLOOKUP(AU30,condition[lookupValue],condition[lookupKey],""))))</f>
        <v/>
      </c>
      <c r="AW30" s="7" t="str">
        <f t="shared" si="9"/>
        <v/>
      </c>
      <c r="AX30" s="9"/>
    </row>
    <row r="31" spans="2:50">
      <c r="B31" s="4"/>
      <c r="D31" s="3" t="str">
        <f>IF($A31="ADD",IF(NOT(ISBLANK(C31)),_xlfn.XLOOKUP(C31,roadnames[lookupValue],roadnames[lookupKey],"ERROR"),""), "")</f>
        <v/>
      </c>
      <c r="E31" s="4"/>
      <c r="F31" s="4"/>
      <c r="G31" s="6"/>
      <c r="H31" s="6"/>
      <c r="J31" s="3" t="str">
        <f>IF($A31="ADD",IF(NOT(ISBLANK(I31)),_xlfn.XLOOKUP(I31,side[lookupValue],side[lookupKey],"ERROR"),""), "")</f>
        <v/>
      </c>
      <c r="K31" s="6"/>
      <c r="L31" s="6" t="str">
        <f t="shared" si="0"/>
        <v/>
      </c>
      <c r="M31" s="4"/>
      <c r="O31" s="3" t="str">
        <f>IF($A31="ADD",IF(NOT(ISBLANK(N31)),_xlfn.XLOOKUP(N31,len_adjust_rsn[lookupValue],len_adjust_rsn[lookupKey],"ERROR"),""), "")</f>
        <v/>
      </c>
      <c r="Q31" s="3" t="str">
        <f>IF($A31="ADD",IF(NOT(ISBLANK(P31)),_xlfn.XLOOKUP(P31,ud_placement[lookupValue],ud_placement[lookupKey],"ERROR"),""), "")</f>
        <v/>
      </c>
      <c r="S31" s="3" t="str">
        <f>IF($A31="ADD",IF(NOT(ISBLANK(R31)),_xlfn.XLOOKUP(R31,ud_amds_rail_type[lookupValue],ud_amds_rail_type[lookupKey],"ERROR"),""), "")</f>
        <v/>
      </c>
      <c r="U31" s="3" t="str">
        <f>IF($A31="ADD",IF(NOT(ISBLANK(T31)),_xlfn.XLOOKUP(T31,rail_material[lookupValue],rail_material[lookupKey],"ERROR"),""), "")</f>
        <v/>
      </c>
      <c r="V31" s="4"/>
      <c r="X31" s="3" t="str">
        <f>IF($A31="ADD",IF(NOT(ISBLANK(W31)),_xlfn.XLOOKUP(W31,rail_material[lookupValue],rail_material[lookupKey],"ERROR"),""), "")</f>
        <v/>
      </c>
      <c r="Z31" s="3" t="str">
        <f>IF($A31="ADD",IF(NOT(ISBLANK(Y31)),_xlfn.XLOOKUP(Y31,railing_colour[lookupValue],railing_colour[lookupKey],"ERROR"),""), "")</f>
        <v/>
      </c>
      <c r="AB31" s="3" t="str">
        <f>IF($A31="ADD",IF(NOT(ISBLANK(AA31)),_xlfn.XLOOKUP(AA31,railing_attach[lookupValue],railing_attach[lookupKey],"ERROR"),""), "")</f>
        <v/>
      </c>
      <c r="AC31" s="7"/>
      <c r="AD31" s="4" t="str">
        <f t="shared" ca="1" si="1"/>
        <v/>
      </c>
      <c r="AE31" s="4"/>
      <c r="AF31" s="3" t="str">
        <f t="shared" si="2"/>
        <v/>
      </c>
      <c r="AG31" s="3" t="str">
        <f>IF($A31="","",IF((AND($A31="ADD",OR(AF31="",AF31="In Use"))),"5",(_xlfn.XLOOKUP(AF31,ud_asset_status[lookupValue],ud_asset_status[lookupKey],""))))</f>
        <v/>
      </c>
      <c r="AH31" s="7"/>
      <c r="AJ31" s="3" t="str">
        <f>IF($A31="ADD",IF(NOT(ISBLANK(AI31)),_xlfn.XLOOKUP(AI31,ar_replace_reason[lookupValue],ar_replace_reason[lookupKey],"ERROR"),""), "")</f>
        <v/>
      </c>
      <c r="AK31" s="3" t="str">
        <f t="shared" si="3"/>
        <v/>
      </c>
      <c r="AL31" s="3" t="str">
        <f>IF($A31="","",IF((AND($A31="ADD",OR(AK31="",AK31="Queenstown-Lakes District Council"))),"70",(_xlfn.XLOOKUP(AK31,ud_organisation_owner[lookupValue],ud_organisation_owner[lookupKey],""))))</f>
        <v/>
      </c>
      <c r="AM31" s="3" t="str">
        <f t="shared" si="4"/>
        <v/>
      </c>
      <c r="AN31" s="3" t="str">
        <f>IF($A31="","",IF((AND($A31="ADD",OR(AM31="",AM31="Queenstown-Lakes District Council"))),"70",(_xlfn.XLOOKUP(AM31,ud_organisation_owner[lookupValue],ud_organisation_owner[lookupKey],""))))</f>
        <v/>
      </c>
      <c r="AO31" s="3" t="str">
        <f t="shared" si="5"/>
        <v/>
      </c>
      <c r="AP31" s="3" t="str">
        <f>IF($A31="","",IF((AND($A31="ADD",OR(AO31="",AO31="Local Authority"))),"17",(_xlfn.XLOOKUP(AO31,ud_sub_organisation[lookupValue],ud_sub_organisation[lookupKey],""))))</f>
        <v/>
      </c>
      <c r="AQ31" s="3" t="str">
        <f t="shared" si="6"/>
        <v/>
      </c>
      <c r="AR31" s="3" t="str">
        <f>IF($A31="","",IF((AND($A31="ADD",OR(AQ31="",AQ31="Vested assets"))),"12",(_xlfn.XLOOKUP(AQ31,ud_work_origin[lookupValue],ud_work_origin[lookupKey],""))))</f>
        <v/>
      </c>
      <c r="AS31" s="8"/>
      <c r="AT31" s="2" t="str">
        <f t="shared" si="7"/>
        <v/>
      </c>
      <c r="AU31" s="3" t="str">
        <f t="shared" si="8"/>
        <v/>
      </c>
      <c r="AV31" s="3" t="str">
        <f>IF($A31="","",IF((AND($A31="ADD",OR(AU31="",AU31="Excellent"))),"1",(_xlfn.XLOOKUP(AU31,condition[lookupValue],condition[lookupKey],""))))</f>
        <v/>
      </c>
      <c r="AW31" s="7" t="str">
        <f t="shared" si="9"/>
        <v/>
      </c>
      <c r="AX31" s="9"/>
    </row>
    <row r="32" spans="2:50">
      <c r="B32" s="4"/>
      <c r="D32" s="3" t="str">
        <f>IF($A32="ADD",IF(NOT(ISBLANK(C32)),_xlfn.XLOOKUP(C32,roadnames[lookupValue],roadnames[lookupKey],"ERROR"),""), "")</f>
        <v/>
      </c>
      <c r="E32" s="4"/>
      <c r="F32" s="4"/>
      <c r="G32" s="6"/>
      <c r="H32" s="6"/>
      <c r="J32" s="3" t="str">
        <f>IF($A32="ADD",IF(NOT(ISBLANK(I32)),_xlfn.XLOOKUP(I32,side[lookupValue],side[lookupKey],"ERROR"),""), "")</f>
        <v/>
      </c>
      <c r="K32" s="6"/>
      <c r="L32" s="6" t="str">
        <f t="shared" si="0"/>
        <v/>
      </c>
      <c r="M32" s="4"/>
      <c r="O32" s="3" t="str">
        <f>IF($A32="ADD",IF(NOT(ISBLANK(N32)),_xlfn.XLOOKUP(N32,len_adjust_rsn[lookupValue],len_adjust_rsn[lookupKey],"ERROR"),""), "")</f>
        <v/>
      </c>
      <c r="Q32" s="3" t="str">
        <f>IF($A32="ADD",IF(NOT(ISBLANK(P32)),_xlfn.XLOOKUP(P32,ud_placement[lookupValue],ud_placement[lookupKey],"ERROR"),""), "")</f>
        <v/>
      </c>
      <c r="S32" s="3" t="str">
        <f>IF($A32="ADD",IF(NOT(ISBLANK(R32)),_xlfn.XLOOKUP(R32,ud_amds_rail_type[lookupValue],ud_amds_rail_type[lookupKey],"ERROR"),""), "")</f>
        <v/>
      </c>
      <c r="U32" s="3" t="str">
        <f>IF($A32="ADD",IF(NOT(ISBLANK(T32)),_xlfn.XLOOKUP(T32,rail_material[lookupValue],rail_material[lookupKey],"ERROR"),""), "")</f>
        <v/>
      </c>
      <c r="V32" s="4"/>
      <c r="X32" s="3" t="str">
        <f>IF($A32="ADD",IF(NOT(ISBLANK(W32)),_xlfn.XLOOKUP(W32,rail_material[lookupValue],rail_material[lookupKey],"ERROR"),""), "")</f>
        <v/>
      </c>
      <c r="Z32" s="3" t="str">
        <f>IF($A32="ADD",IF(NOT(ISBLANK(Y32)),_xlfn.XLOOKUP(Y32,railing_colour[lookupValue],railing_colour[lookupKey],"ERROR"),""), "")</f>
        <v/>
      </c>
      <c r="AB32" s="3" t="str">
        <f>IF($A32="ADD",IF(NOT(ISBLANK(AA32)),_xlfn.XLOOKUP(AA32,railing_attach[lookupValue],railing_attach[lookupKey],"ERROR"),""), "")</f>
        <v/>
      </c>
      <c r="AC32" s="7"/>
      <c r="AD32" s="4" t="str">
        <f t="shared" ca="1" si="1"/>
        <v/>
      </c>
      <c r="AE32" s="4"/>
      <c r="AF32" s="3" t="str">
        <f t="shared" si="2"/>
        <v/>
      </c>
      <c r="AG32" s="3" t="str">
        <f>IF($A32="","",IF((AND($A32="ADD",OR(AF32="",AF32="In Use"))),"5",(_xlfn.XLOOKUP(AF32,ud_asset_status[lookupValue],ud_asset_status[lookupKey],""))))</f>
        <v/>
      </c>
      <c r="AH32" s="7"/>
      <c r="AJ32" s="3" t="str">
        <f>IF($A32="ADD",IF(NOT(ISBLANK(AI32)),_xlfn.XLOOKUP(AI32,ar_replace_reason[lookupValue],ar_replace_reason[lookupKey],"ERROR"),""), "")</f>
        <v/>
      </c>
      <c r="AK32" s="3" t="str">
        <f t="shared" si="3"/>
        <v/>
      </c>
      <c r="AL32" s="3" t="str">
        <f>IF($A32="","",IF((AND($A32="ADD",OR(AK32="",AK32="Queenstown-Lakes District Council"))),"70",(_xlfn.XLOOKUP(AK32,ud_organisation_owner[lookupValue],ud_organisation_owner[lookupKey],""))))</f>
        <v/>
      </c>
      <c r="AM32" s="3" t="str">
        <f t="shared" si="4"/>
        <v/>
      </c>
      <c r="AN32" s="3" t="str">
        <f>IF($A32="","",IF((AND($A32="ADD",OR(AM32="",AM32="Queenstown-Lakes District Council"))),"70",(_xlfn.XLOOKUP(AM32,ud_organisation_owner[lookupValue],ud_organisation_owner[lookupKey],""))))</f>
        <v/>
      </c>
      <c r="AO32" s="3" t="str">
        <f t="shared" si="5"/>
        <v/>
      </c>
      <c r="AP32" s="3" t="str">
        <f>IF($A32="","",IF((AND($A32="ADD",OR(AO32="",AO32="Local Authority"))),"17",(_xlfn.XLOOKUP(AO32,ud_sub_organisation[lookupValue],ud_sub_organisation[lookupKey],""))))</f>
        <v/>
      </c>
      <c r="AQ32" s="3" t="str">
        <f t="shared" si="6"/>
        <v/>
      </c>
      <c r="AR32" s="3" t="str">
        <f>IF($A32="","",IF((AND($A32="ADD",OR(AQ32="",AQ32="Vested assets"))),"12",(_xlfn.XLOOKUP(AQ32,ud_work_origin[lookupValue],ud_work_origin[lookupKey],""))))</f>
        <v/>
      </c>
      <c r="AS32" s="8"/>
      <c r="AT32" s="2" t="str">
        <f t="shared" si="7"/>
        <v/>
      </c>
      <c r="AU32" s="3" t="str">
        <f t="shared" si="8"/>
        <v/>
      </c>
      <c r="AV32" s="3" t="str">
        <f>IF($A32="","",IF((AND($A32="ADD",OR(AU32="",AU32="Excellent"))),"1",(_xlfn.XLOOKUP(AU32,condition[lookupValue],condition[lookupKey],""))))</f>
        <v/>
      </c>
      <c r="AW32" s="7" t="str">
        <f t="shared" si="9"/>
        <v/>
      </c>
      <c r="AX32" s="9"/>
    </row>
    <row r="33" spans="2:50">
      <c r="B33" s="4"/>
      <c r="D33" s="3" t="str">
        <f>IF($A33="ADD",IF(NOT(ISBLANK(C33)),_xlfn.XLOOKUP(C33,roadnames[lookupValue],roadnames[lookupKey],"ERROR"),""), "")</f>
        <v/>
      </c>
      <c r="E33" s="4"/>
      <c r="F33" s="4"/>
      <c r="G33" s="6"/>
      <c r="H33" s="6"/>
      <c r="J33" s="3" t="str">
        <f>IF($A33="ADD",IF(NOT(ISBLANK(I33)),_xlfn.XLOOKUP(I33,side[lookupValue],side[lookupKey],"ERROR"),""), "")</f>
        <v/>
      </c>
      <c r="K33" s="6"/>
      <c r="L33" s="6" t="str">
        <f t="shared" si="0"/>
        <v/>
      </c>
      <c r="M33" s="4"/>
      <c r="O33" s="3" t="str">
        <f>IF($A33="ADD",IF(NOT(ISBLANK(N33)),_xlfn.XLOOKUP(N33,len_adjust_rsn[lookupValue],len_adjust_rsn[lookupKey],"ERROR"),""), "")</f>
        <v/>
      </c>
      <c r="Q33" s="3" t="str">
        <f>IF($A33="ADD",IF(NOT(ISBLANK(P33)),_xlfn.XLOOKUP(P33,ud_placement[lookupValue],ud_placement[lookupKey],"ERROR"),""), "")</f>
        <v/>
      </c>
      <c r="S33" s="3" t="str">
        <f>IF($A33="ADD",IF(NOT(ISBLANK(R33)),_xlfn.XLOOKUP(R33,ud_amds_rail_type[lookupValue],ud_amds_rail_type[lookupKey],"ERROR"),""), "")</f>
        <v/>
      </c>
      <c r="U33" s="3" t="str">
        <f>IF($A33="ADD",IF(NOT(ISBLANK(T33)),_xlfn.XLOOKUP(T33,rail_material[lookupValue],rail_material[lookupKey],"ERROR"),""), "")</f>
        <v/>
      </c>
      <c r="V33" s="4"/>
      <c r="X33" s="3" t="str">
        <f>IF($A33="ADD",IF(NOT(ISBLANK(W33)),_xlfn.XLOOKUP(W33,rail_material[lookupValue],rail_material[lookupKey],"ERROR"),""), "")</f>
        <v/>
      </c>
      <c r="Z33" s="3" t="str">
        <f>IF($A33="ADD",IF(NOT(ISBLANK(Y33)),_xlfn.XLOOKUP(Y33,railing_colour[lookupValue],railing_colour[lookupKey],"ERROR"),""), "")</f>
        <v/>
      </c>
      <c r="AB33" s="3" t="str">
        <f>IF($A33="ADD",IF(NOT(ISBLANK(AA33)),_xlfn.XLOOKUP(AA33,railing_attach[lookupValue],railing_attach[lookupKey],"ERROR"),""), "")</f>
        <v/>
      </c>
      <c r="AC33" s="7"/>
      <c r="AD33" s="4" t="str">
        <f t="shared" ca="1" si="1"/>
        <v/>
      </c>
      <c r="AE33" s="4"/>
      <c r="AF33" s="3" t="str">
        <f t="shared" si="2"/>
        <v/>
      </c>
      <c r="AG33" s="3" t="str">
        <f>IF($A33="","",IF((AND($A33="ADD",OR(AF33="",AF33="In Use"))),"5",(_xlfn.XLOOKUP(AF33,ud_asset_status[lookupValue],ud_asset_status[lookupKey],""))))</f>
        <v/>
      </c>
      <c r="AH33" s="7"/>
      <c r="AJ33" s="3" t="str">
        <f>IF($A33="ADD",IF(NOT(ISBLANK(AI33)),_xlfn.XLOOKUP(AI33,ar_replace_reason[lookupValue],ar_replace_reason[lookupKey],"ERROR"),""), "")</f>
        <v/>
      </c>
      <c r="AK33" s="3" t="str">
        <f t="shared" si="3"/>
        <v/>
      </c>
      <c r="AL33" s="3" t="str">
        <f>IF($A33="","",IF((AND($A33="ADD",OR(AK33="",AK33="Queenstown-Lakes District Council"))),"70",(_xlfn.XLOOKUP(AK33,ud_organisation_owner[lookupValue],ud_organisation_owner[lookupKey],""))))</f>
        <v/>
      </c>
      <c r="AM33" s="3" t="str">
        <f t="shared" si="4"/>
        <v/>
      </c>
      <c r="AN33" s="3" t="str">
        <f>IF($A33="","",IF((AND($A33="ADD",OR(AM33="",AM33="Queenstown-Lakes District Council"))),"70",(_xlfn.XLOOKUP(AM33,ud_organisation_owner[lookupValue],ud_organisation_owner[lookupKey],""))))</f>
        <v/>
      </c>
      <c r="AO33" s="3" t="str">
        <f t="shared" si="5"/>
        <v/>
      </c>
      <c r="AP33" s="3" t="str">
        <f>IF($A33="","",IF((AND($A33="ADD",OR(AO33="",AO33="Local Authority"))),"17",(_xlfn.XLOOKUP(AO33,ud_sub_organisation[lookupValue],ud_sub_organisation[lookupKey],""))))</f>
        <v/>
      </c>
      <c r="AQ33" s="3" t="str">
        <f t="shared" si="6"/>
        <v/>
      </c>
      <c r="AR33" s="3" t="str">
        <f>IF($A33="","",IF((AND($A33="ADD",OR(AQ33="",AQ33="Vested assets"))),"12",(_xlfn.XLOOKUP(AQ33,ud_work_origin[lookupValue],ud_work_origin[lookupKey],""))))</f>
        <v/>
      </c>
      <c r="AS33" s="8"/>
      <c r="AT33" s="2" t="str">
        <f t="shared" si="7"/>
        <v/>
      </c>
      <c r="AU33" s="3" t="str">
        <f t="shared" si="8"/>
        <v/>
      </c>
      <c r="AV33" s="3" t="str">
        <f>IF($A33="","",IF((AND($A33="ADD",OR(AU33="",AU33="Excellent"))),"1",(_xlfn.XLOOKUP(AU33,condition[lookupValue],condition[lookupKey],""))))</f>
        <v/>
      </c>
      <c r="AW33" s="7" t="str">
        <f t="shared" si="9"/>
        <v/>
      </c>
      <c r="AX33" s="9"/>
    </row>
    <row r="34" spans="2:50">
      <c r="B34" s="4"/>
      <c r="D34" s="3" t="str">
        <f>IF($A34="ADD",IF(NOT(ISBLANK(C34)),_xlfn.XLOOKUP(C34,roadnames[lookupValue],roadnames[lookupKey],"ERROR"),""), "")</f>
        <v/>
      </c>
      <c r="E34" s="4"/>
      <c r="F34" s="4"/>
      <c r="G34" s="6"/>
      <c r="H34" s="6"/>
      <c r="J34" s="3" t="str">
        <f>IF($A34="ADD",IF(NOT(ISBLANK(I34)),_xlfn.XLOOKUP(I34,side[lookupValue],side[lookupKey],"ERROR"),""), "")</f>
        <v/>
      </c>
      <c r="K34" s="6"/>
      <c r="L34" s="6" t="str">
        <f t="shared" si="0"/>
        <v/>
      </c>
      <c r="M34" s="4"/>
      <c r="O34" s="3" t="str">
        <f>IF($A34="ADD",IF(NOT(ISBLANK(N34)),_xlfn.XLOOKUP(N34,len_adjust_rsn[lookupValue],len_adjust_rsn[lookupKey],"ERROR"),""), "")</f>
        <v/>
      </c>
      <c r="Q34" s="3" t="str">
        <f>IF($A34="ADD",IF(NOT(ISBLANK(P34)),_xlfn.XLOOKUP(P34,ud_placement[lookupValue],ud_placement[lookupKey],"ERROR"),""), "")</f>
        <v/>
      </c>
      <c r="S34" s="3" t="str">
        <f>IF($A34="ADD",IF(NOT(ISBLANK(R34)),_xlfn.XLOOKUP(R34,ud_amds_rail_type[lookupValue],ud_amds_rail_type[lookupKey],"ERROR"),""), "")</f>
        <v/>
      </c>
      <c r="U34" s="3" t="str">
        <f>IF($A34="ADD",IF(NOT(ISBLANK(T34)),_xlfn.XLOOKUP(T34,rail_material[lookupValue],rail_material[lookupKey],"ERROR"),""), "")</f>
        <v/>
      </c>
      <c r="V34" s="4"/>
      <c r="X34" s="3" t="str">
        <f>IF($A34="ADD",IF(NOT(ISBLANK(W34)),_xlfn.XLOOKUP(W34,rail_material[lookupValue],rail_material[lookupKey],"ERROR"),""), "")</f>
        <v/>
      </c>
      <c r="Z34" s="3" t="str">
        <f>IF($A34="ADD",IF(NOT(ISBLANK(Y34)),_xlfn.XLOOKUP(Y34,railing_colour[lookupValue],railing_colour[lookupKey],"ERROR"),""), "")</f>
        <v/>
      </c>
      <c r="AB34" s="3" t="str">
        <f>IF($A34="ADD",IF(NOT(ISBLANK(AA34)),_xlfn.XLOOKUP(AA34,railing_attach[lookupValue],railing_attach[lookupKey],"ERROR"),""), "")</f>
        <v/>
      </c>
      <c r="AC34" s="7"/>
      <c r="AD34" s="4" t="str">
        <f t="shared" ca="1" si="1"/>
        <v/>
      </c>
      <c r="AE34" s="4"/>
      <c r="AF34" s="3" t="str">
        <f t="shared" si="2"/>
        <v/>
      </c>
      <c r="AG34" s="3" t="str">
        <f>IF($A34="","",IF((AND($A34="ADD",OR(AF34="",AF34="In Use"))),"5",(_xlfn.XLOOKUP(AF34,ud_asset_status[lookupValue],ud_asset_status[lookupKey],""))))</f>
        <v/>
      </c>
      <c r="AH34" s="7"/>
      <c r="AJ34" s="3" t="str">
        <f>IF($A34="ADD",IF(NOT(ISBLANK(AI34)),_xlfn.XLOOKUP(AI34,ar_replace_reason[lookupValue],ar_replace_reason[lookupKey],"ERROR"),""), "")</f>
        <v/>
      </c>
      <c r="AK34" s="3" t="str">
        <f t="shared" si="3"/>
        <v/>
      </c>
      <c r="AL34" s="3" t="str">
        <f>IF($A34="","",IF((AND($A34="ADD",OR(AK34="",AK34="Queenstown-Lakes District Council"))),"70",(_xlfn.XLOOKUP(AK34,ud_organisation_owner[lookupValue],ud_organisation_owner[lookupKey],""))))</f>
        <v/>
      </c>
      <c r="AM34" s="3" t="str">
        <f t="shared" si="4"/>
        <v/>
      </c>
      <c r="AN34" s="3" t="str">
        <f>IF($A34="","",IF((AND($A34="ADD",OR(AM34="",AM34="Queenstown-Lakes District Council"))),"70",(_xlfn.XLOOKUP(AM34,ud_organisation_owner[lookupValue],ud_organisation_owner[lookupKey],""))))</f>
        <v/>
      </c>
      <c r="AO34" s="3" t="str">
        <f t="shared" si="5"/>
        <v/>
      </c>
      <c r="AP34" s="3" t="str">
        <f>IF($A34="","",IF((AND($A34="ADD",OR(AO34="",AO34="Local Authority"))),"17",(_xlfn.XLOOKUP(AO34,ud_sub_organisation[lookupValue],ud_sub_organisation[lookupKey],""))))</f>
        <v/>
      </c>
      <c r="AQ34" s="3" t="str">
        <f t="shared" si="6"/>
        <v/>
      </c>
      <c r="AR34" s="3" t="str">
        <f>IF($A34="","",IF((AND($A34="ADD",OR(AQ34="",AQ34="Vested assets"))),"12",(_xlfn.XLOOKUP(AQ34,ud_work_origin[lookupValue],ud_work_origin[lookupKey],""))))</f>
        <v/>
      </c>
      <c r="AS34" s="8"/>
      <c r="AT34" s="2" t="str">
        <f t="shared" si="7"/>
        <v/>
      </c>
      <c r="AU34" s="3" t="str">
        <f t="shared" si="8"/>
        <v/>
      </c>
      <c r="AV34" s="3" t="str">
        <f>IF($A34="","",IF((AND($A34="ADD",OR(AU34="",AU34="Excellent"))),"1",(_xlfn.XLOOKUP(AU34,condition[lookupValue],condition[lookupKey],""))))</f>
        <v/>
      </c>
      <c r="AW34" s="7" t="str">
        <f t="shared" si="9"/>
        <v/>
      </c>
      <c r="AX34" s="9"/>
    </row>
    <row r="35" spans="2:50">
      <c r="B35" s="4"/>
      <c r="D35" s="3" t="str">
        <f>IF($A35="ADD",IF(NOT(ISBLANK(C35)),_xlfn.XLOOKUP(C35,roadnames[lookupValue],roadnames[lookupKey],"ERROR"),""), "")</f>
        <v/>
      </c>
      <c r="E35" s="4"/>
      <c r="F35" s="4"/>
      <c r="G35" s="6"/>
      <c r="H35" s="6"/>
      <c r="J35" s="3" t="str">
        <f>IF($A35="ADD",IF(NOT(ISBLANK(I35)),_xlfn.XLOOKUP(I35,side[lookupValue],side[lookupKey],"ERROR"),""), "")</f>
        <v/>
      </c>
      <c r="K35" s="6"/>
      <c r="L35" s="6" t="str">
        <f t="shared" si="0"/>
        <v/>
      </c>
      <c r="M35" s="4"/>
      <c r="O35" s="3" t="str">
        <f>IF($A35="ADD",IF(NOT(ISBLANK(N35)),_xlfn.XLOOKUP(N35,len_adjust_rsn[lookupValue],len_adjust_rsn[lookupKey],"ERROR"),""), "")</f>
        <v/>
      </c>
      <c r="Q35" s="3" t="str">
        <f>IF($A35="ADD",IF(NOT(ISBLANK(P35)),_xlfn.XLOOKUP(P35,ud_placement[lookupValue],ud_placement[lookupKey],"ERROR"),""), "")</f>
        <v/>
      </c>
      <c r="S35" s="3" t="str">
        <f>IF($A35="ADD",IF(NOT(ISBLANK(R35)),_xlfn.XLOOKUP(R35,ud_amds_rail_type[lookupValue],ud_amds_rail_type[lookupKey],"ERROR"),""), "")</f>
        <v/>
      </c>
      <c r="U35" s="3" t="str">
        <f>IF($A35="ADD",IF(NOT(ISBLANK(T35)),_xlfn.XLOOKUP(T35,rail_material[lookupValue],rail_material[lookupKey],"ERROR"),""), "")</f>
        <v/>
      </c>
      <c r="V35" s="4"/>
      <c r="X35" s="3" t="str">
        <f>IF($A35="ADD",IF(NOT(ISBLANK(W35)),_xlfn.XLOOKUP(W35,rail_material[lookupValue],rail_material[lookupKey],"ERROR"),""), "")</f>
        <v/>
      </c>
      <c r="Z35" s="3" t="str">
        <f>IF($A35="ADD",IF(NOT(ISBLANK(Y35)),_xlfn.XLOOKUP(Y35,railing_colour[lookupValue],railing_colour[lookupKey],"ERROR"),""), "")</f>
        <v/>
      </c>
      <c r="AB35" s="3" t="str">
        <f>IF($A35="ADD",IF(NOT(ISBLANK(AA35)),_xlfn.XLOOKUP(AA35,railing_attach[lookupValue],railing_attach[lookupKey],"ERROR"),""), "")</f>
        <v/>
      </c>
      <c r="AC35" s="7"/>
      <c r="AD35" s="4" t="str">
        <f t="shared" ca="1" si="1"/>
        <v/>
      </c>
      <c r="AE35" s="4"/>
      <c r="AF35" s="3" t="str">
        <f t="shared" si="2"/>
        <v/>
      </c>
      <c r="AG35" s="3" t="str">
        <f>IF($A35="","",IF((AND($A35="ADD",OR(AF35="",AF35="In Use"))),"5",(_xlfn.XLOOKUP(AF35,ud_asset_status[lookupValue],ud_asset_status[lookupKey],""))))</f>
        <v/>
      </c>
      <c r="AH35" s="7"/>
      <c r="AJ35" s="3" t="str">
        <f>IF($A35="ADD",IF(NOT(ISBLANK(AI35)),_xlfn.XLOOKUP(AI35,ar_replace_reason[lookupValue],ar_replace_reason[lookupKey],"ERROR"),""), "")</f>
        <v/>
      </c>
      <c r="AK35" s="3" t="str">
        <f t="shared" si="3"/>
        <v/>
      </c>
      <c r="AL35" s="3" t="str">
        <f>IF($A35="","",IF((AND($A35="ADD",OR(AK35="",AK35="Queenstown-Lakes District Council"))),"70",(_xlfn.XLOOKUP(AK35,ud_organisation_owner[lookupValue],ud_organisation_owner[lookupKey],""))))</f>
        <v/>
      </c>
      <c r="AM35" s="3" t="str">
        <f t="shared" si="4"/>
        <v/>
      </c>
      <c r="AN35" s="3" t="str">
        <f>IF($A35="","",IF((AND($A35="ADD",OR(AM35="",AM35="Queenstown-Lakes District Council"))),"70",(_xlfn.XLOOKUP(AM35,ud_organisation_owner[lookupValue],ud_organisation_owner[lookupKey],""))))</f>
        <v/>
      </c>
      <c r="AO35" s="3" t="str">
        <f t="shared" si="5"/>
        <v/>
      </c>
      <c r="AP35" s="3" t="str">
        <f>IF($A35="","",IF((AND($A35="ADD",OR(AO35="",AO35="Local Authority"))),"17",(_xlfn.XLOOKUP(AO35,ud_sub_organisation[lookupValue],ud_sub_organisation[lookupKey],""))))</f>
        <v/>
      </c>
      <c r="AQ35" s="3" t="str">
        <f t="shared" si="6"/>
        <v/>
      </c>
      <c r="AR35" s="3" t="str">
        <f>IF($A35="","",IF((AND($A35="ADD",OR(AQ35="",AQ35="Vested assets"))),"12",(_xlfn.XLOOKUP(AQ35,ud_work_origin[lookupValue],ud_work_origin[lookupKey],""))))</f>
        <v/>
      </c>
      <c r="AS35" s="8"/>
      <c r="AT35" s="2" t="str">
        <f t="shared" si="7"/>
        <v/>
      </c>
      <c r="AU35" s="3" t="str">
        <f t="shared" si="8"/>
        <v/>
      </c>
      <c r="AV35" s="3" t="str">
        <f>IF($A35="","",IF((AND($A35="ADD",OR(AU35="",AU35="Excellent"))),"1",(_xlfn.XLOOKUP(AU35,condition[lookupValue],condition[lookupKey],""))))</f>
        <v/>
      </c>
      <c r="AW35" s="7" t="str">
        <f t="shared" si="9"/>
        <v/>
      </c>
      <c r="AX35" s="9"/>
    </row>
    <row r="36" spans="2:50">
      <c r="B36" s="4"/>
      <c r="D36" s="3" t="str">
        <f>IF($A36="ADD",IF(NOT(ISBLANK(C36)),_xlfn.XLOOKUP(C36,roadnames[lookupValue],roadnames[lookupKey],"ERROR"),""), "")</f>
        <v/>
      </c>
      <c r="E36" s="4"/>
      <c r="F36" s="4"/>
      <c r="G36" s="6"/>
      <c r="H36" s="6"/>
      <c r="J36" s="3" t="str">
        <f>IF($A36="ADD",IF(NOT(ISBLANK(I36)),_xlfn.XLOOKUP(I36,side[lookupValue],side[lookupKey],"ERROR"),""), "")</f>
        <v/>
      </c>
      <c r="K36" s="6"/>
      <c r="L36" s="6" t="str">
        <f t="shared" si="0"/>
        <v/>
      </c>
      <c r="M36" s="4"/>
      <c r="O36" s="3" t="str">
        <f>IF($A36="ADD",IF(NOT(ISBLANK(N36)),_xlfn.XLOOKUP(N36,len_adjust_rsn[lookupValue],len_adjust_rsn[lookupKey],"ERROR"),""), "")</f>
        <v/>
      </c>
      <c r="Q36" s="3" t="str">
        <f>IF($A36="ADD",IF(NOT(ISBLANK(P36)),_xlfn.XLOOKUP(P36,ud_placement[lookupValue],ud_placement[lookupKey],"ERROR"),""), "")</f>
        <v/>
      </c>
      <c r="S36" s="3" t="str">
        <f>IF($A36="ADD",IF(NOT(ISBLANK(R36)),_xlfn.XLOOKUP(R36,ud_amds_rail_type[lookupValue],ud_amds_rail_type[lookupKey],"ERROR"),""), "")</f>
        <v/>
      </c>
      <c r="U36" s="3" t="str">
        <f>IF($A36="ADD",IF(NOT(ISBLANK(T36)),_xlfn.XLOOKUP(T36,rail_material[lookupValue],rail_material[lookupKey],"ERROR"),""), "")</f>
        <v/>
      </c>
      <c r="V36" s="4"/>
      <c r="X36" s="3" t="str">
        <f>IF($A36="ADD",IF(NOT(ISBLANK(W36)),_xlfn.XLOOKUP(W36,rail_material[lookupValue],rail_material[lookupKey],"ERROR"),""), "")</f>
        <v/>
      </c>
      <c r="Z36" s="3" t="str">
        <f>IF($A36="ADD",IF(NOT(ISBLANK(Y36)),_xlfn.XLOOKUP(Y36,railing_colour[lookupValue],railing_colour[lookupKey],"ERROR"),""), "")</f>
        <v/>
      </c>
      <c r="AB36" s="3" t="str">
        <f>IF($A36="ADD",IF(NOT(ISBLANK(AA36)),_xlfn.XLOOKUP(AA36,railing_attach[lookupValue],railing_attach[lookupKey],"ERROR"),""), "")</f>
        <v/>
      </c>
      <c r="AC36" s="7"/>
      <c r="AD36" s="4" t="str">
        <f t="shared" ca="1" si="1"/>
        <v/>
      </c>
      <c r="AE36" s="4"/>
      <c r="AF36" s="3" t="str">
        <f t="shared" si="2"/>
        <v/>
      </c>
      <c r="AG36" s="3" t="str">
        <f>IF($A36="","",IF((AND($A36="ADD",OR(AF36="",AF36="In Use"))),"5",(_xlfn.XLOOKUP(AF36,ud_asset_status[lookupValue],ud_asset_status[lookupKey],""))))</f>
        <v/>
      </c>
      <c r="AH36" s="7"/>
      <c r="AJ36" s="3" t="str">
        <f>IF($A36="ADD",IF(NOT(ISBLANK(AI36)),_xlfn.XLOOKUP(AI36,ar_replace_reason[lookupValue],ar_replace_reason[lookupKey],"ERROR"),""), "")</f>
        <v/>
      </c>
      <c r="AK36" s="3" t="str">
        <f t="shared" si="3"/>
        <v/>
      </c>
      <c r="AL36" s="3" t="str">
        <f>IF($A36="","",IF((AND($A36="ADD",OR(AK36="",AK36="Queenstown-Lakes District Council"))),"70",(_xlfn.XLOOKUP(AK36,ud_organisation_owner[lookupValue],ud_organisation_owner[lookupKey],""))))</f>
        <v/>
      </c>
      <c r="AM36" s="3" t="str">
        <f t="shared" si="4"/>
        <v/>
      </c>
      <c r="AN36" s="3" t="str">
        <f>IF($A36="","",IF((AND($A36="ADD",OR(AM36="",AM36="Queenstown-Lakes District Council"))),"70",(_xlfn.XLOOKUP(AM36,ud_organisation_owner[lookupValue],ud_organisation_owner[lookupKey],""))))</f>
        <v/>
      </c>
      <c r="AO36" s="3" t="str">
        <f t="shared" si="5"/>
        <v/>
      </c>
      <c r="AP36" s="3" t="str">
        <f>IF($A36="","",IF((AND($A36="ADD",OR(AO36="",AO36="Local Authority"))),"17",(_xlfn.XLOOKUP(AO36,ud_sub_organisation[lookupValue],ud_sub_organisation[lookupKey],""))))</f>
        <v/>
      </c>
      <c r="AQ36" s="3" t="str">
        <f t="shared" si="6"/>
        <v/>
      </c>
      <c r="AR36" s="3" t="str">
        <f>IF($A36="","",IF((AND($A36="ADD",OR(AQ36="",AQ36="Vested assets"))),"12",(_xlfn.XLOOKUP(AQ36,ud_work_origin[lookupValue],ud_work_origin[lookupKey],""))))</f>
        <v/>
      </c>
      <c r="AS36" s="8"/>
      <c r="AT36" s="2" t="str">
        <f t="shared" si="7"/>
        <v/>
      </c>
      <c r="AU36" s="3" t="str">
        <f t="shared" si="8"/>
        <v/>
      </c>
      <c r="AV36" s="3" t="str">
        <f>IF($A36="","",IF((AND($A36="ADD",OR(AU36="",AU36="Excellent"))),"1",(_xlfn.XLOOKUP(AU36,condition[lookupValue],condition[lookupKey],""))))</f>
        <v/>
      </c>
      <c r="AW36" s="7" t="str">
        <f t="shared" si="9"/>
        <v/>
      </c>
      <c r="AX36" s="9"/>
    </row>
    <row r="37" spans="2:50">
      <c r="B37" s="4"/>
      <c r="D37" s="3" t="str">
        <f>IF($A37="ADD",IF(NOT(ISBLANK(C37)),_xlfn.XLOOKUP(C37,roadnames[lookupValue],roadnames[lookupKey],"ERROR"),""), "")</f>
        <v/>
      </c>
      <c r="E37" s="4"/>
      <c r="F37" s="4"/>
      <c r="G37" s="6"/>
      <c r="H37" s="6"/>
      <c r="J37" s="3" t="str">
        <f>IF($A37="ADD",IF(NOT(ISBLANK(I37)),_xlfn.XLOOKUP(I37,side[lookupValue],side[lookupKey],"ERROR"),""), "")</f>
        <v/>
      </c>
      <c r="K37" s="6"/>
      <c r="L37" s="6" t="str">
        <f t="shared" si="0"/>
        <v/>
      </c>
      <c r="M37" s="4"/>
      <c r="O37" s="3" t="str">
        <f>IF($A37="ADD",IF(NOT(ISBLANK(N37)),_xlfn.XLOOKUP(N37,len_adjust_rsn[lookupValue],len_adjust_rsn[lookupKey],"ERROR"),""), "")</f>
        <v/>
      </c>
      <c r="Q37" s="3" t="str">
        <f>IF($A37="ADD",IF(NOT(ISBLANK(P37)),_xlfn.XLOOKUP(P37,ud_placement[lookupValue],ud_placement[lookupKey],"ERROR"),""), "")</f>
        <v/>
      </c>
      <c r="S37" s="3" t="str">
        <f>IF($A37="ADD",IF(NOT(ISBLANK(R37)),_xlfn.XLOOKUP(R37,ud_amds_rail_type[lookupValue],ud_amds_rail_type[lookupKey],"ERROR"),""), "")</f>
        <v/>
      </c>
      <c r="U37" s="3" t="str">
        <f>IF($A37="ADD",IF(NOT(ISBLANK(T37)),_xlfn.XLOOKUP(T37,rail_material[lookupValue],rail_material[lookupKey],"ERROR"),""), "")</f>
        <v/>
      </c>
      <c r="V37" s="4"/>
      <c r="X37" s="3" t="str">
        <f>IF($A37="ADD",IF(NOT(ISBLANK(W37)),_xlfn.XLOOKUP(W37,rail_material[lookupValue],rail_material[lookupKey],"ERROR"),""), "")</f>
        <v/>
      </c>
      <c r="Z37" s="3" t="str">
        <f>IF($A37="ADD",IF(NOT(ISBLANK(Y37)),_xlfn.XLOOKUP(Y37,railing_colour[lookupValue],railing_colour[lookupKey],"ERROR"),""), "")</f>
        <v/>
      </c>
      <c r="AB37" s="3" t="str">
        <f>IF($A37="ADD",IF(NOT(ISBLANK(AA37)),_xlfn.XLOOKUP(AA37,railing_attach[lookupValue],railing_attach[lookupKey],"ERROR"),""), "")</f>
        <v/>
      </c>
      <c r="AC37" s="7"/>
      <c r="AD37" s="4" t="str">
        <f t="shared" ca="1" si="1"/>
        <v/>
      </c>
      <c r="AE37" s="4"/>
      <c r="AF37" s="3" t="str">
        <f t="shared" si="2"/>
        <v/>
      </c>
      <c r="AG37" s="3" t="str">
        <f>IF($A37="","",IF((AND($A37="ADD",OR(AF37="",AF37="In Use"))),"5",(_xlfn.XLOOKUP(AF37,ud_asset_status[lookupValue],ud_asset_status[lookupKey],""))))</f>
        <v/>
      </c>
      <c r="AH37" s="7"/>
      <c r="AJ37" s="3" t="str">
        <f>IF($A37="ADD",IF(NOT(ISBLANK(AI37)),_xlfn.XLOOKUP(AI37,ar_replace_reason[lookupValue],ar_replace_reason[lookupKey],"ERROR"),""), "")</f>
        <v/>
      </c>
      <c r="AK37" s="3" t="str">
        <f t="shared" si="3"/>
        <v/>
      </c>
      <c r="AL37" s="3" t="str">
        <f>IF($A37="","",IF((AND($A37="ADD",OR(AK37="",AK37="Queenstown-Lakes District Council"))),"70",(_xlfn.XLOOKUP(AK37,ud_organisation_owner[lookupValue],ud_organisation_owner[lookupKey],""))))</f>
        <v/>
      </c>
      <c r="AM37" s="3" t="str">
        <f t="shared" si="4"/>
        <v/>
      </c>
      <c r="AN37" s="3" t="str">
        <f>IF($A37="","",IF((AND($A37="ADD",OR(AM37="",AM37="Queenstown-Lakes District Council"))),"70",(_xlfn.XLOOKUP(AM37,ud_organisation_owner[lookupValue],ud_organisation_owner[lookupKey],""))))</f>
        <v/>
      </c>
      <c r="AO37" s="3" t="str">
        <f t="shared" si="5"/>
        <v/>
      </c>
      <c r="AP37" s="3" t="str">
        <f>IF($A37="","",IF((AND($A37="ADD",OR(AO37="",AO37="Local Authority"))),"17",(_xlfn.XLOOKUP(AO37,ud_sub_organisation[lookupValue],ud_sub_organisation[lookupKey],""))))</f>
        <v/>
      </c>
      <c r="AQ37" s="3" t="str">
        <f t="shared" si="6"/>
        <v/>
      </c>
      <c r="AR37" s="3" t="str">
        <f>IF($A37="","",IF((AND($A37="ADD",OR(AQ37="",AQ37="Vested assets"))),"12",(_xlfn.XLOOKUP(AQ37,ud_work_origin[lookupValue],ud_work_origin[lookupKey],""))))</f>
        <v/>
      </c>
      <c r="AS37" s="8"/>
      <c r="AT37" s="2" t="str">
        <f t="shared" si="7"/>
        <v/>
      </c>
      <c r="AU37" s="3" t="str">
        <f t="shared" si="8"/>
        <v/>
      </c>
      <c r="AV37" s="3" t="str">
        <f>IF($A37="","",IF((AND($A37="ADD",OR(AU37="",AU37="Excellent"))),"1",(_xlfn.XLOOKUP(AU37,condition[lookupValue],condition[lookupKey],""))))</f>
        <v/>
      </c>
      <c r="AW37" s="7" t="str">
        <f t="shared" si="9"/>
        <v/>
      </c>
      <c r="AX37" s="9"/>
    </row>
    <row r="38" spans="2:50">
      <c r="B38" s="4"/>
      <c r="D38" s="3" t="str">
        <f>IF($A38="ADD",IF(NOT(ISBLANK(C38)),_xlfn.XLOOKUP(C38,roadnames[lookupValue],roadnames[lookupKey],"ERROR"),""), "")</f>
        <v/>
      </c>
      <c r="E38" s="4"/>
      <c r="F38" s="4"/>
      <c r="G38" s="6"/>
      <c r="H38" s="6"/>
      <c r="J38" s="3" t="str">
        <f>IF($A38="ADD",IF(NOT(ISBLANK(I38)),_xlfn.XLOOKUP(I38,side[lookupValue],side[lookupKey],"ERROR"),""), "")</f>
        <v/>
      </c>
      <c r="K38" s="6"/>
      <c r="L38" s="6" t="str">
        <f t="shared" si="0"/>
        <v/>
      </c>
      <c r="M38" s="4"/>
      <c r="O38" s="3" t="str">
        <f>IF($A38="ADD",IF(NOT(ISBLANK(N38)),_xlfn.XLOOKUP(N38,len_adjust_rsn[lookupValue],len_adjust_rsn[lookupKey],"ERROR"),""), "")</f>
        <v/>
      </c>
      <c r="Q38" s="3" t="str">
        <f>IF($A38="ADD",IF(NOT(ISBLANK(P38)),_xlfn.XLOOKUP(P38,ud_placement[lookupValue],ud_placement[lookupKey],"ERROR"),""), "")</f>
        <v/>
      </c>
      <c r="S38" s="3" t="str">
        <f>IF($A38="ADD",IF(NOT(ISBLANK(R38)),_xlfn.XLOOKUP(R38,ud_amds_rail_type[lookupValue],ud_amds_rail_type[lookupKey],"ERROR"),""), "")</f>
        <v/>
      </c>
      <c r="U38" s="3" t="str">
        <f>IF($A38="ADD",IF(NOT(ISBLANK(T38)),_xlfn.XLOOKUP(T38,rail_material[lookupValue],rail_material[lookupKey],"ERROR"),""), "")</f>
        <v/>
      </c>
      <c r="V38" s="4"/>
      <c r="X38" s="3" t="str">
        <f>IF($A38="ADD",IF(NOT(ISBLANK(W38)),_xlfn.XLOOKUP(W38,rail_material[lookupValue],rail_material[lookupKey],"ERROR"),""), "")</f>
        <v/>
      </c>
      <c r="Z38" s="3" t="str">
        <f>IF($A38="ADD",IF(NOT(ISBLANK(Y38)),_xlfn.XLOOKUP(Y38,railing_colour[lookupValue],railing_colour[lookupKey],"ERROR"),""), "")</f>
        <v/>
      </c>
      <c r="AB38" s="3" t="str">
        <f>IF($A38="ADD",IF(NOT(ISBLANK(AA38)),_xlfn.XLOOKUP(AA38,railing_attach[lookupValue],railing_attach[lookupKey],"ERROR"),""), "")</f>
        <v/>
      </c>
      <c r="AC38" s="7"/>
      <c r="AD38" s="4" t="str">
        <f t="shared" ca="1" si="1"/>
        <v/>
      </c>
      <c r="AE38" s="4"/>
      <c r="AF38" s="3" t="str">
        <f t="shared" si="2"/>
        <v/>
      </c>
      <c r="AG38" s="3" t="str">
        <f>IF($A38="","",IF((AND($A38="ADD",OR(AF38="",AF38="In Use"))),"5",(_xlfn.XLOOKUP(AF38,ud_asset_status[lookupValue],ud_asset_status[lookupKey],""))))</f>
        <v/>
      </c>
      <c r="AH38" s="7"/>
      <c r="AJ38" s="3" t="str">
        <f>IF($A38="ADD",IF(NOT(ISBLANK(AI38)),_xlfn.XLOOKUP(AI38,ar_replace_reason[lookupValue],ar_replace_reason[lookupKey],"ERROR"),""), "")</f>
        <v/>
      </c>
      <c r="AK38" s="3" t="str">
        <f t="shared" si="3"/>
        <v/>
      </c>
      <c r="AL38" s="3" t="str">
        <f>IF($A38="","",IF((AND($A38="ADD",OR(AK38="",AK38="Queenstown-Lakes District Council"))),"70",(_xlfn.XLOOKUP(AK38,ud_organisation_owner[lookupValue],ud_organisation_owner[lookupKey],""))))</f>
        <v/>
      </c>
      <c r="AM38" s="3" t="str">
        <f t="shared" si="4"/>
        <v/>
      </c>
      <c r="AN38" s="3" t="str">
        <f>IF($A38="","",IF((AND($A38="ADD",OR(AM38="",AM38="Queenstown-Lakes District Council"))),"70",(_xlfn.XLOOKUP(AM38,ud_organisation_owner[lookupValue],ud_organisation_owner[lookupKey],""))))</f>
        <v/>
      </c>
      <c r="AO38" s="3" t="str">
        <f t="shared" si="5"/>
        <v/>
      </c>
      <c r="AP38" s="3" t="str">
        <f>IF($A38="","",IF((AND($A38="ADD",OR(AO38="",AO38="Local Authority"))),"17",(_xlfn.XLOOKUP(AO38,ud_sub_organisation[lookupValue],ud_sub_organisation[lookupKey],""))))</f>
        <v/>
      </c>
      <c r="AQ38" s="3" t="str">
        <f t="shared" si="6"/>
        <v/>
      </c>
      <c r="AR38" s="3" t="str">
        <f>IF($A38="","",IF((AND($A38="ADD",OR(AQ38="",AQ38="Vested assets"))),"12",(_xlfn.XLOOKUP(AQ38,ud_work_origin[lookupValue],ud_work_origin[lookupKey],""))))</f>
        <v/>
      </c>
      <c r="AS38" s="8"/>
      <c r="AT38" s="2" t="str">
        <f t="shared" si="7"/>
        <v/>
      </c>
      <c r="AU38" s="3" t="str">
        <f t="shared" si="8"/>
        <v/>
      </c>
      <c r="AV38" s="3" t="str">
        <f>IF($A38="","",IF((AND($A38="ADD",OR(AU38="",AU38="Excellent"))),"1",(_xlfn.XLOOKUP(AU38,condition[lookupValue],condition[lookupKey],""))))</f>
        <v/>
      </c>
      <c r="AW38" s="7" t="str">
        <f t="shared" si="9"/>
        <v/>
      </c>
      <c r="AX38" s="9"/>
    </row>
    <row r="39" spans="2:50">
      <c r="B39" s="4"/>
      <c r="D39" s="3" t="str">
        <f>IF($A39="ADD",IF(NOT(ISBLANK(C39)),_xlfn.XLOOKUP(C39,roadnames[lookupValue],roadnames[lookupKey],"ERROR"),""), "")</f>
        <v/>
      </c>
      <c r="E39" s="4"/>
      <c r="F39" s="4"/>
      <c r="G39" s="6"/>
      <c r="H39" s="6"/>
      <c r="J39" s="3" t="str">
        <f>IF($A39="ADD",IF(NOT(ISBLANK(I39)),_xlfn.XLOOKUP(I39,side[lookupValue],side[lookupKey],"ERROR"),""), "")</f>
        <v/>
      </c>
      <c r="K39" s="6"/>
      <c r="L39" s="6" t="str">
        <f t="shared" si="0"/>
        <v/>
      </c>
      <c r="M39" s="4"/>
      <c r="O39" s="3" t="str">
        <f>IF($A39="ADD",IF(NOT(ISBLANK(N39)),_xlfn.XLOOKUP(N39,len_adjust_rsn[lookupValue],len_adjust_rsn[lookupKey],"ERROR"),""), "")</f>
        <v/>
      </c>
      <c r="Q39" s="3" t="str">
        <f>IF($A39="ADD",IF(NOT(ISBLANK(P39)),_xlfn.XLOOKUP(P39,ud_placement[lookupValue],ud_placement[lookupKey],"ERROR"),""), "")</f>
        <v/>
      </c>
      <c r="S39" s="3" t="str">
        <f>IF($A39="ADD",IF(NOT(ISBLANK(R39)),_xlfn.XLOOKUP(R39,ud_amds_rail_type[lookupValue],ud_amds_rail_type[lookupKey],"ERROR"),""), "")</f>
        <v/>
      </c>
      <c r="U39" s="3" t="str">
        <f>IF($A39="ADD",IF(NOT(ISBLANK(T39)),_xlfn.XLOOKUP(T39,rail_material[lookupValue],rail_material[lookupKey],"ERROR"),""), "")</f>
        <v/>
      </c>
      <c r="V39" s="4"/>
      <c r="X39" s="3" t="str">
        <f>IF($A39="ADD",IF(NOT(ISBLANK(W39)),_xlfn.XLOOKUP(W39,rail_material[lookupValue],rail_material[lookupKey],"ERROR"),""), "")</f>
        <v/>
      </c>
      <c r="Z39" s="3" t="str">
        <f>IF($A39="ADD",IF(NOT(ISBLANK(Y39)),_xlfn.XLOOKUP(Y39,railing_colour[lookupValue],railing_colour[lookupKey],"ERROR"),""), "")</f>
        <v/>
      </c>
      <c r="AB39" s="3" t="str">
        <f>IF($A39="ADD",IF(NOT(ISBLANK(AA39)),_xlfn.XLOOKUP(AA39,railing_attach[lookupValue],railing_attach[lookupKey],"ERROR"),""), "")</f>
        <v/>
      </c>
      <c r="AC39" s="7"/>
      <c r="AD39" s="4" t="str">
        <f t="shared" ca="1" si="1"/>
        <v/>
      </c>
      <c r="AE39" s="4"/>
      <c r="AF39" s="3" t="str">
        <f t="shared" si="2"/>
        <v/>
      </c>
      <c r="AG39" s="3" t="str">
        <f>IF($A39="","",IF((AND($A39="ADD",OR(AF39="",AF39="In Use"))),"5",(_xlfn.XLOOKUP(AF39,ud_asset_status[lookupValue],ud_asset_status[lookupKey],""))))</f>
        <v/>
      </c>
      <c r="AH39" s="7"/>
      <c r="AJ39" s="3" t="str">
        <f>IF($A39="ADD",IF(NOT(ISBLANK(AI39)),_xlfn.XLOOKUP(AI39,ar_replace_reason[lookupValue],ar_replace_reason[lookupKey],"ERROR"),""), "")</f>
        <v/>
      </c>
      <c r="AK39" s="3" t="str">
        <f t="shared" si="3"/>
        <v/>
      </c>
      <c r="AL39" s="3" t="str">
        <f>IF($A39="","",IF((AND($A39="ADD",OR(AK39="",AK39="Queenstown-Lakes District Council"))),"70",(_xlfn.XLOOKUP(AK39,ud_organisation_owner[lookupValue],ud_organisation_owner[lookupKey],""))))</f>
        <v/>
      </c>
      <c r="AM39" s="3" t="str">
        <f t="shared" si="4"/>
        <v/>
      </c>
      <c r="AN39" s="3" t="str">
        <f>IF($A39="","",IF((AND($A39="ADD",OR(AM39="",AM39="Queenstown-Lakes District Council"))),"70",(_xlfn.XLOOKUP(AM39,ud_organisation_owner[lookupValue],ud_organisation_owner[lookupKey],""))))</f>
        <v/>
      </c>
      <c r="AO39" s="3" t="str">
        <f t="shared" si="5"/>
        <v/>
      </c>
      <c r="AP39" s="3" t="str">
        <f>IF($A39="","",IF((AND($A39="ADD",OR(AO39="",AO39="Local Authority"))),"17",(_xlfn.XLOOKUP(AO39,ud_sub_organisation[lookupValue],ud_sub_organisation[lookupKey],""))))</f>
        <v/>
      </c>
      <c r="AQ39" s="3" t="str">
        <f t="shared" si="6"/>
        <v/>
      </c>
      <c r="AR39" s="3" t="str">
        <f>IF($A39="","",IF((AND($A39="ADD",OR(AQ39="",AQ39="Vested assets"))),"12",(_xlfn.XLOOKUP(AQ39,ud_work_origin[lookupValue],ud_work_origin[lookupKey],""))))</f>
        <v/>
      </c>
      <c r="AS39" s="8"/>
      <c r="AT39" s="2" t="str">
        <f t="shared" si="7"/>
        <v/>
      </c>
      <c r="AU39" s="3" t="str">
        <f t="shared" si="8"/>
        <v/>
      </c>
      <c r="AV39" s="3" t="str">
        <f>IF($A39="","",IF((AND($A39="ADD",OR(AU39="",AU39="Excellent"))),"1",(_xlfn.XLOOKUP(AU39,condition[lookupValue],condition[lookupKey],""))))</f>
        <v/>
      </c>
      <c r="AW39" s="7" t="str">
        <f t="shared" si="9"/>
        <v/>
      </c>
      <c r="AX39" s="9"/>
    </row>
    <row r="40" spans="2:50">
      <c r="B40" s="4"/>
      <c r="D40" s="3" t="str">
        <f>IF($A40="ADD",IF(NOT(ISBLANK(C40)),_xlfn.XLOOKUP(C40,roadnames[lookupValue],roadnames[lookupKey],"ERROR"),""), "")</f>
        <v/>
      </c>
      <c r="E40" s="4"/>
      <c r="F40" s="4"/>
      <c r="G40" s="6"/>
      <c r="H40" s="6"/>
      <c r="J40" s="3" t="str">
        <f>IF($A40="ADD",IF(NOT(ISBLANK(I40)),_xlfn.XLOOKUP(I40,side[lookupValue],side[lookupKey],"ERROR"),""), "")</f>
        <v/>
      </c>
      <c r="K40" s="6"/>
      <c r="L40" s="6" t="str">
        <f t="shared" si="0"/>
        <v/>
      </c>
      <c r="M40" s="4"/>
      <c r="O40" s="3" t="str">
        <f>IF($A40="ADD",IF(NOT(ISBLANK(N40)),_xlfn.XLOOKUP(N40,len_adjust_rsn[lookupValue],len_adjust_rsn[lookupKey],"ERROR"),""), "")</f>
        <v/>
      </c>
      <c r="Q40" s="3" t="str">
        <f>IF($A40="ADD",IF(NOT(ISBLANK(P40)),_xlfn.XLOOKUP(P40,ud_placement[lookupValue],ud_placement[lookupKey],"ERROR"),""), "")</f>
        <v/>
      </c>
      <c r="S40" s="3" t="str">
        <f>IF($A40="ADD",IF(NOT(ISBLANK(R40)),_xlfn.XLOOKUP(R40,ud_amds_rail_type[lookupValue],ud_amds_rail_type[lookupKey],"ERROR"),""), "")</f>
        <v/>
      </c>
      <c r="U40" s="3" t="str">
        <f>IF($A40="ADD",IF(NOT(ISBLANK(T40)),_xlfn.XLOOKUP(T40,rail_material[lookupValue],rail_material[lookupKey],"ERROR"),""), "")</f>
        <v/>
      </c>
      <c r="V40" s="4"/>
      <c r="X40" s="3" t="str">
        <f>IF($A40="ADD",IF(NOT(ISBLANK(W40)),_xlfn.XLOOKUP(W40,rail_material[lookupValue],rail_material[lookupKey],"ERROR"),""), "")</f>
        <v/>
      </c>
      <c r="Z40" s="3" t="str">
        <f>IF($A40="ADD",IF(NOT(ISBLANK(Y40)),_xlfn.XLOOKUP(Y40,railing_colour[lookupValue],railing_colour[lookupKey],"ERROR"),""), "")</f>
        <v/>
      </c>
      <c r="AB40" s="3" t="str">
        <f>IF($A40="ADD",IF(NOT(ISBLANK(AA40)),_xlfn.XLOOKUP(AA40,railing_attach[lookupValue],railing_attach[lookupKey],"ERROR"),""), "")</f>
        <v/>
      </c>
      <c r="AC40" s="7"/>
      <c r="AD40" s="4" t="str">
        <f t="shared" ca="1" si="1"/>
        <v/>
      </c>
      <c r="AE40" s="4"/>
      <c r="AF40" s="3" t="str">
        <f t="shared" si="2"/>
        <v/>
      </c>
      <c r="AG40" s="3" t="str">
        <f>IF($A40="","",IF((AND($A40="ADD",OR(AF40="",AF40="In Use"))),"5",(_xlfn.XLOOKUP(AF40,ud_asset_status[lookupValue],ud_asset_status[lookupKey],""))))</f>
        <v/>
      </c>
      <c r="AH40" s="7"/>
      <c r="AJ40" s="3" t="str">
        <f>IF($A40="ADD",IF(NOT(ISBLANK(AI40)),_xlfn.XLOOKUP(AI40,ar_replace_reason[lookupValue],ar_replace_reason[lookupKey],"ERROR"),""), "")</f>
        <v/>
      </c>
      <c r="AK40" s="3" t="str">
        <f t="shared" si="3"/>
        <v/>
      </c>
      <c r="AL40" s="3" t="str">
        <f>IF($A40="","",IF((AND($A40="ADD",OR(AK40="",AK40="Queenstown-Lakes District Council"))),"70",(_xlfn.XLOOKUP(AK40,ud_organisation_owner[lookupValue],ud_organisation_owner[lookupKey],""))))</f>
        <v/>
      </c>
      <c r="AM40" s="3" t="str">
        <f t="shared" si="4"/>
        <v/>
      </c>
      <c r="AN40" s="3" t="str">
        <f>IF($A40="","",IF((AND($A40="ADD",OR(AM40="",AM40="Queenstown-Lakes District Council"))),"70",(_xlfn.XLOOKUP(AM40,ud_organisation_owner[lookupValue],ud_organisation_owner[lookupKey],""))))</f>
        <v/>
      </c>
      <c r="AO40" s="3" t="str">
        <f t="shared" si="5"/>
        <v/>
      </c>
      <c r="AP40" s="3" t="str">
        <f>IF($A40="","",IF((AND($A40="ADD",OR(AO40="",AO40="Local Authority"))),"17",(_xlfn.XLOOKUP(AO40,ud_sub_organisation[lookupValue],ud_sub_organisation[lookupKey],""))))</f>
        <v/>
      </c>
      <c r="AQ40" s="3" t="str">
        <f t="shared" si="6"/>
        <v/>
      </c>
      <c r="AR40" s="3" t="str">
        <f>IF($A40="","",IF((AND($A40="ADD",OR(AQ40="",AQ40="Vested assets"))),"12",(_xlfn.XLOOKUP(AQ40,ud_work_origin[lookupValue],ud_work_origin[lookupKey],""))))</f>
        <v/>
      </c>
      <c r="AS40" s="8"/>
      <c r="AT40" s="2" t="str">
        <f t="shared" si="7"/>
        <v/>
      </c>
      <c r="AU40" s="3" t="str">
        <f t="shared" si="8"/>
        <v/>
      </c>
      <c r="AV40" s="3" t="str">
        <f>IF($A40="","",IF((AND($A40="ADD",OR(AU40="",AU40="Excellent"))),"1",(_xlfn.XLOOKUP(AU40,condition[lookupValue],condition[lookupKey],""))))</f>
        <v/>
      </c>
      <c r="AW40" s="7" t="str">
        <f t="shared" si="9"/>
        <v/>
      </c>
      <c r="AX40" s="9"/>
    </row>
    <row r="41" spans="2:50">
      <c r="B41" s="4"/>
      <c r="D41" s="3" t="str">
        <f>IF($A41="ADD",IF(NOT(ISBLANK(C41)),_xlfn.XLOOKUP(C41,roadnames[lookupValue],roadnames[lookupKey],"ERROR"),""), "")</f>
        <v/>
      </c>
      <c r="E41" s="4"/>
      <c r="F41" s="4"/>
      <c r="G41" s="6"/>
      <c r="H41" s="6"/>
      <c r="J41" s="3" t="str">
        <f>IF($A41="ADD",IF(NOT(ISBLANK(I41)),_xlfn.XLOOKUP(I41,side[lookupValue],side[lookupKey],"ERROR"),""), "")</f>
        <v/>
      </c>
      <c r="K41" s="6"/>
      <c r="L41" s="6" t="str">
        <f t="shared" si="0"/>
        <v/>
      </c>
      <c r="M41" s="4"/>
      <c r="O41" s="3" t="str">
        <f>IF($A41="ADD",IF(NOT(ISBLANK(N41)),_xlfn.XLOOKUP(N41,len_adjust_rsn[lookupValue],len_adjust_rsn[lookupKey],"ERROR"),""), "")</f>
        <v/>
      </c>
      <c r="Q41" s="3" t="str">
        <f>IF($A41="ADD",IF(NOT(ISBLANK(P41)),_xlfn.XLOOKUP(P41,ud_placement[lookupValue],ud_placement[lookupKey],"ERROR"),""), "")</f>
        <v/>
      </c>
      <c r="S41" s="3" t="str">
        <f>IF($A41="ADD",IF(NOT(ISBLANK(R41)),_xlfn.XLOOKUP(R41,ud_amds_rail_type[lookupValue],ud_amds_rail_type[lookupKey],"ERROR"),""), "")</f>
        <v/>
      </c>
      <c r="U41" s="3" t="str">
        <f>IF($A41="ADD",IF(NOT(ISBLANK(T41)),_xlfn.XLOOKUP(T41,rail_material[lookupValue],rail_material[lookupKey],"ERROR"),""), "")</f>
        <v/>
      </c>
      <c r="V41" s="4"/>
      <c r="X41" s="3" t="str">
        <f>IF($A41="ADD",IF(NOT(ISBLANK(W41)),_xlfn.XLOOKUP(W41,rail_material[lookupValue],rail_material[lookupKey],"ERROR"),""), "")</f>
        <v/>
      </c>
      <c r="Z41" s="3" t="str">
        <f>IF($A41="ADD",IF(NOT(ISBLANK(Y41)),_xlfn.XLOOKUP(Y41,railing_colour[lookupValue],railing_colour[lookupKey],"ERROR"),""), "")</f>
        <v/>
      </c>
      <c r="AB41" s="3" t="str">
        <f>IF($A41="ADD",IF(NOT(ISBLANK(AA41)),_xlfn.XLOOKUP(AA41,railing_attach[lookupValue],railing_attach[lookupKey],"ERROR"),""), "")</f>
        <v/>
      </c>
      <c r="AC41" s="7"/>
      <c r="AD41" s="4" t="str">
        <f t="shared" ca="1" si="1"/>
        <v/>
      </c>
      <c r="AE41" s="4"/>
      <c r="AF41" s="3" t="str">
        <f t="shared" si="2"/>
        <v/>
      </c>
      <c r="AG41" s="3" t="str">
        <f>IF($A41="","",IF((AND($A41="ADD",OR(AF41="",AF41="In Use"))),"5",(_xlfn.XLOOKUP(AF41,ud_asset_status[lookupValue],ud_asset_status[lookupKey],""))))</f>
        <v/>
      </c>
      <c r="AH41" s="7"/>
      <c r="AJ41" s="3" t="str">
        <f>IF($A41="ADD",IF(NOT(ISBLANK(AI41)),_xlfn.XLOOKUP(AI41,ar_replace_reason[lookupValue],ar_replace_reason[lookupKey],"ERROR"),""), "")</f>
        <v/>
      </c>
      <c r="AK41" s="3" t="str">
        <f t="shared" si="3"/>
        <v/>
      </c>
      <c r="AL41" s="3" t="str">
        <f>IF($A41="","",IF((AND($A41="ADD",OR(AK41="",AK41="Queenstown-Lakes District Council"))),"70",(_xlfn.XLOOKUP(AK41,ud_organisation_owner[lookupValue],ud_organisation_owner[lookupKey],""))))</f>
        <v/>
      </c>
      <c r="AM41" s="3" t="str">
        <f t="shared" si="4"/>
        <v/>
      </c>
      <c r="AN41" s="3" t="str">
        <f>IF($A41="","",IF((AND($A41="ADD",OR(AM41="",AM41="Queenstown-Lakes District Council"))),"70",(_xlfn.XLOOKUP(AM41,ud_organisation_owner[lookupValue],ud_organisation_owner[lookupKey],""))))</f>
        <v/>
      </c>
      <c r="AO41" s="3" t="str">
        <f t="shared" si="5"/>
        <v/>
      </c>
      <c r="AP41" s="3" t="str">
        <f>IF($A41="","",IF((AND($A41="ADD",OR(AO41="",AO41="Local Authority"))),"17",(_xlfn.XLOOKUP(AO41,ud_sub_organisation[lookupValue],ud_sub_organisation[lookupKey],""))))</f>
        <v/>
      </c>
      <c r="AQ41" s="3" t="str">
        <f t="shared" si="6"/>
        <v/>
      </c>
      <c r="AR41" s="3" t="str">
        <f>IF($A41="","",IF((AND($A41="ADD",OR(AQ41="",AQ41="Vested assets"))),"12",(_xlfn.XLOOKUP(AQ41,ud_work_origin[lookupValue],ud_work_origin[lookupKey],""))))</f>
        <v/>
      </c>
      <c r="AS41" s="8"/>
      <c r="AT41" s="2" t="str">
        <f t="shared" si="7"/>
        <v/>
      </c>
      <c r="AU41" s="3" t="str">
        <f t="shared" si="8"/>
        <v/>
      </c>
      <c r="AV41" s="3" t="str">
        <f>IF($A41="","",IF((AND($A41="ADD",OR(AU41="",AU41="Excellent"))),"1",(_xlfn.XLOOKUP(AU41,condition[lookupValue],condition[lookupKey],""))))</f>
        <v/>
      </c>
      <c r="AW41" s="7" t="str">
        <f t="shared" si="9"/>
        <v/>
      </c>
      <c r="AX41" s="9"/>
    </row>
    <row r="42" spans="2:50">
      <c r="B42" s="4"/>
      <c r="D42" s="3" t="str">
        <f>IF($A42="ADD",IF(NOT(ISBLANK(C42)),_xlfn.XLOOKUP(C42,roadnames[lookupValue],roadnames[lookupKey],"ERROR"),""), "")</f>
        <v/>
      </c>
      <c r="E42" s="4"/>
      <c r="F42" s="4"/>
      <c r="G42" s="6"/>
      <c r="H42" s="6"/>
      <c r="J42" s="3" t="str">
        <f>IF($A42="ADD",IF(NOT(ISBLANK(I42)),_xlfn.XLOOKUP(I42,side[lookupValue],side[lookupKey],"ERROR"),""), "")</f>
        <v/>
      </c>
      <c r="K42" s="6"/>
      <c r="L42" s="6" t="str">
        <f t="shared" si="0"/>
        <v/>
      </c>
      <c r="M42" s="4"/>
      <c r="O42" s="3" t="str">
        <f>IF($A42="ADD",IF(NOT(ISBLANK(N42)),_xlfn.XLOOKUP(N42,len_adjust_rsn[lookupValue],len_adjust_rsn[lookupKey],"ERROR"),""), "")</f>
        <v/>
      </c>
      <c r="Q42" s="3" t="str">
        <f>IF($A42="ADD",IF(NOT(ISBLANK(P42)),_xlfn.XLOOKUP(P42,ud_placement[lookupValue],ud_placement[lookupKey],"ERROR"),""), "")</f>
        <v/>
      </c>
      <c r="S42" s="3" t="str">
        <f>IF($A42="ADD",IF(NOT(ISBLANK(R42)),_xlfn.XLOOKUP(R42,ud_amds_rail_type[lookupValue],ud_amds_rail_type[lookupKey],"ERROR"),""), "")</f>
        <v/>
      </c>
      <c r="U42" s="3" t="str">
        <f>IF($A42="ADD",IF(NOT(ISBLANK(T42)),_xlfn.XLOOKUP(T42,rail_material[lookupValue],rail_material[lookupKey],"ERROR"),""), "")</f>
        <v/>
      </c>
      <c r="V42" s="4"/>
      <c r="X42" s="3" t="str">
        <f>IF($A42="ADD",IF(NOT(ISBLANK(W42)),_xlfn.XLOOKUP(W42,rail_material[lookupValue],rail_material[lookupKey],"ERROR"),""), "")</f>
        <v/>
      </c>
      <c r="Z42" s="3" t="str">
        <f>IF($A42="ADD",IF(NOT(ISBLANK(Y42)),_xlfn.XLOOKUP(Y42,railing_colour[lookupValue],railing_colour[lookupKey],"ERROR"),""), "")</f>
        <v/>
      </c>
      <c r="AB42" s="3" t="str">
        <f>IF($A42="ADD",IF(NOT(ISBLANK(AA42)),_xlfn.XLOOKUP(AA42,railing_attach[lookupValue],railing_attach[lookupKey],"ERROR"),""), "")</f>
        <v/>
      </c>
      <c r="AC42" s="7"/>
      <c r="AD42" s="4" t="str">
        <f t="shared" ca="1" si="1"/>
        <v/>
      </c>
      <c r="AE42" s="4"/>
      <c r="AF42" s="3" t="str">
        <f t="shared" si="2"/>
        <v/>
      </c>
      <c r="AG42" s="3" t="str">
        <f>IF($A42="","",IF((AND($A42="ADD",OR(AF42="",AF42="In Use"))),"5",(_xlfn.XLOOKUP(AF42,ud_asset_status[lookupValue],ud_asset_status[lookupKey],""))))</f>
        <v/>
      </c>
      <c r="AH42" s="7"/>
      <c r="AJ42" s="3" t="str">
        <f>IF($A42="ADD",IF(NOT(ISBLANK(AI42)),_xlfn.XLOOKUP(AI42,ar_replace_reason[lookupValue],ar_replace_reason[lookupKey],"ERROR"),""), "")</f>
        <v/>
      </c>
      <c r="AK42" s="3" t="str">
        <f t="shared" si="3"/>
        <v/>
      </c>
      <c r="AL42" s="3" t="str">
        <f>IF($A42="","",IF((AND($A42="ADD",OR(AK42="",AK42="Queenstown-Lakes District Council"))),"70",(_xlfn.XLOOKUP(AK42,ud_organisation_owner[lookupValue],ud_organisation_owner[lookupKey],""))))</f>
        <v/>
      </c>
      <c r="AM42" s="3" t="str">
        <f t="shared" si="4"/>
        <v/>
      </c>
      <c r="AN42" s="3" t="str">
        <f>IF($A42="","",IF((AND($A42="ADD",OR(AM42="",AM42="Queenstown-Lakes District Council"))),"70",(_xlfn.XLOOKUP(AM42,ud_organisation_owner[lookupValue],ud_organisation_owner[lookupKey],""))))</f>
        <v/>
      </c>
      <c r="AO42" s="3" t="str">
        <f t="shared" si="5"/>
        <v/>
      </c>
      <c r="AP42" s="3" t="str">
        <f>IF($A42="","",IF((AND($A42="ADD",OR(AO42="",AO42="Local Authority"))),"17",(_xlfn.XLOOKUP(AO42,ud_sub_organisation[lookupValue],ud_sub_organisation[lookupKey],""))))</f>
        <v/>
      </c>
      <c r="AQ42" s="3" t="str">
        <f t="shared" si="6"/>
        <v/>
      </c>
      <c r="AR42" s="3" t="str">
        <f>IF($A42="","",IF((AND($A42="ADD",OR(AQ42="",AQ42="Vested assets"))),"12",(_xlfn.XLOOKUP(AQ42,ud_work_origin[lookupValue],ud_work_origin[lookupKey],""))))</f>
        <v/>
      </c>
      <c r="AS42" s="8"/>
      <c r="AT42" s="2" t="str">
        <f t="shared" si="7"/>
        <v/>
      </c>
      <c r="AU42" s="3" t="str">
        <f t="shared" si="8"/>
        <v/>
      </c>
      <c r="AV42" s="3" t="str">
        <f>IF($A42="","",IF((AND($A42="ADD",OR(AU42="",AU42="Excellent"))),"1",(_xlfn.XLOOKUP(AU42,condition[lookupValue],condition[lookupKey],""))))</f>
        <v/>
      </c>
      <c r="AW42" s="7" t="str">
        <f t="shared" si="9"/>
        <v/>
      </c>
      <c r="AX42" s="9"/>
    </row>
    <row r="43" spans="2:50">
      <c r="B43" s="4"/>
      <c r="D43" s="3" t="str">
        <f>IF($A43="ADD",IF(NOT(ISBLANK(C43)),_xlfn.XLOOKUP(C43,roadnames[lookupValue],roadnames[lookupKey],"ERROR"),""), "")</f>
        <v/>
      </c>
      <c r="E43" s="4"/>
      <c r="F43" s="4"/>
      <c r="G43" s="6"/>
      <c r="H43" s="6"/>
      <c r="J43" s="3" t="str">
        <f>IF($A43="ADD",IF(NOT(ISBLANK(I43)),_xlfn.XLOOKUP(I43,side[lookupValue],side[lookupKey],"ERROR"),""), "")</f>
        <v/>
      </c>
      <c r="K43" s="6"/>
      <c r="L43" s="6" t="str">
        <f t="shared" si="0"/>
        <v/>
      </c>
      <c r="M43" s="4"/>
      <c r="O43" s="3" t="str">
        <f>IF($A43="ADD",IF(NOT(ISBLANK(N43)),_xlfn.XLOOKUP(N43,len_adjust_rsn[lookupValue],len_adjust_rsn[lookupKey],"ERROR"),""), "")</f>
        <v/>
      </c>
      <c r="Q43" s="3" t="str">
        <f>IF($A43="ADD",IF(NOT(ISBLANK(P43)),_xlfn.XLOOKUP(P43,ud_placement[lookupValue],ud_placement[lookupKey],"ERROR"),""), "")</f>
        <v/>
      </c>
      <c r="S43" s="3" t="str">
        <f>IF($A43="ADD",IF(NOT(ISBLANK(R43)),_xlfn.XLOOKUP(R43,ud_amds_rail_type[lookupValue],ud_amds_rail_type[lookupKey],"ERROR"),""), "")</f>
        <v/>
      </c>
      <c r="U43" s="3" t="str">
        <f>IF($A43="ADD",IF(NOT(ISBLANK(T43)),_xlfn.XLOOKUP(T43,rail_material[lookupValue],rail_material[lookupKey],"ERROR"),""), "")</f>
        <v/>
      </c>
      <c r="V43" s="4"/>
      <c r="X43" s="3" t="str">
        <f>IF($A43="ADD",IF(NOT(ISBLANK(W43)),_xlfn.XLOOKUP(W43,rail_material[lookupValue],rail_material[lookupKey],"ERROR"),""), "")</f>
        <v/>
      </c>
      <c r="Z43" s="3" t="str">
        <f>IF($A43="ADD",IF(NOT(ISBLANK(Y43)),_xlfn.XLOOKUP(Y43,railing_colour[lookupValue],railing_colour[lookupKey],"ERROR"),""), "")</f>
        <v/>
      </c>
      <c r="AB43" s="3" t="str">
        <f>IF($A43="ADD",IF(NOT(ISBLANK(AA43)),_xlfn.XLOOKUP(AA43,railing_attach[lookupValue],railing_attach[lookupKey],"ERROR"),""), "")</f>
        <v/>
      </c>
      <c r="AC43" s="7"/>
      <c r="AD43" s="4" t="str">
        <f t="shared" ca="1" si="1"/>
        <v/>
      </c>
      <c r="AE43" s="4"/>
      <c r="AF43" s="3" t="str">
        <f t="shared" si="2"/>
        <v/>
      </c>
      <c r="AG43" s="3" t="str">
        <f>IF($A43="","",IF((AND($A43="ADD",OR(AF43="",AF43="In Use"))),"5",(_xlfn.XLOOKUP(AF43,ud_asset_status[lookupValue],ud_asset_status[lookupKey],""))))</f>
        <v/>
      </c>
      <c r="AH43" s="7"/>
      <c r="AJ43" s="3" t="str">
        <f>IF($A43="ADD",IF(NOT(ISBLANK(AI43)),_xlfn.XLOOKUP(AI43,ar_replace_reason[lookupValue],ar_replace_reason[lookupKey],"ERROR"),""), "")</f>
        <v/>
      </c>
      <c r="AK43" s="3" t="str">
        <f t="shared" si="3"/>
        <v/>
      </c>
      <c r="AL43" s="3" t="str">
        <f>IF($A43="","",IF((AND($A43="ADD",OR(AK43="",AK43="Queenstown-Lakes District Council"))),"70",(_xlfn.XLOOKUP(AK43,ud_organisation_owner[lookupValue],ud_organisation_owner[lookupKey],""))))</f>
        <v/>
      </c>
      <c r="AM43" s="3" t="str">
        <f t="shared" si="4"/>
        <v/>
      </c>
      <c r="AN43" s="3" t="str">
        <f>IF($A43="","",IF((AND($A43="ADD",OR(AM43="",AM43="Queenstown-Lakes District Council"))),"70",(_xlfn.XLOOKUP(AM43,ud_organisation_owner[lookupValue],ud_organisation_owner[lookupKey],""))))</f>
        <v/>
      </c>
      <c r="AO43" s="3" t="str">
        <f t="shared" si="5"/>
        <v/>
      </c>
      <c r="AP43" s="3" t="str">
        <f>IF($A43="","",IF((AND($A43="ADD",OR(AO43="",AO43="Local Authority"))),"17",(_xlfn.XLOOKUP(AO43,ud_sub_organisation[lookupValue],ud_sub_organisation[lookupKey],""))))</f>
        <v/>
      </c>
      <c r="AQ43" s="3" t="str">
        <f t="shared" si="6"/>
        <v/>
      </c>
      <c r="AR43" s="3" t="str">
        <f>IF($A43="","",IF((AND($A43="ADD",OR(AQ43="",AQ43="Vested assets"))),"12",(_xlfn.XLOOKUP(AQ43,ud_work_origin[lookupValue],ud_work_origin[lookupKey],""))))</f>
        <v/>
      </c>
      <c r="AS43" s="8"/>
      <c r="AT43" s="2" t="str">
        <f t="shared" si="7"/>
        <v/>
      </c>
      <c r="AU43" s="3" t="str">
        <f t="shared" si="8"/>
        <v/>
      </c>
      <c r="AV43" s="3" t="str">
        <f>IF($A43="","",IF((AND($A43="ADD",OR(AU43="",AU43="Excellent"))),"1",(_xlfn.XLOOKUP(AU43,condition[lookupValue],condition[lookupKey],""))))</f>
        <v/>
      </c>
      <c r="AW43" s="7" t="str">
        <f t="shared" si="9"/>
        <v/>
      </c>
      <c r="AX43" s="9"/>
    </row>
    <row r="44" spans="2:50">
      <c r="B44" s="4"/>
      <c r="D44" s="3" t="str">
        <f>IF($A44="ADD",IF(NOT(ISBLANK(C44)),_xlfn.XLOOKUP(C44,roadnames[lookupValue],roadnames[lookupKey],"ERROR"),""), "")</f>
        <v/>
      </c>
      <c r="E44" s="4"/>
      <c r="F44" s="4"/>
      <c r="G44" s="6"/>
      <c r="H44" s="6"/>
      <c r="J44" s="3" t="str">
        <f>IF($A44="ADD",IF(NOT(ISBLANK(I44)),_xlfn.XLOOKUP(I44,side[lookupValue],side[lookupKey],"ERROR"),""), "")</f>
        <v/>
      </c>
      <c r="K44" s="6"/>
      <c r="L44" s="6" t="str">
        <f t="shared" si="0"/>
        <v/>
      </c>
      <c r="M44" s="4"/>
      <c r="O44" s="3" t="str">
        <f>IF($A44="ADD",IF(NOT(ISBLANK(N44)),_xlfn.XLOOKUP(N44,len_adjust_rsn[lookupValue],len_adjust_rsn[lookupKey],"ERROR"),""), "")</f>
        <v/>
      </c>
      <c r="Q44" s="3" t="str">
        <f>IF($A44="ADD",IF(NOT(ISBLANK(P44)),_xlfn.XLOOKUP(P44,ud_placement[lookupValue],ud_placement[lookupKey],"ERROR"),""), "")</f>
        <v/>
      </c>
      <c r="S44" s="3" t="str">
        <f>IF($A44="ADD",IF(NOT(ISBLANK(R44)),_xlfn.XLOOKUP(R44,ud_amds_rail_type[lookupValue],ud_amds_rail_type[lookupKey],"ERROR"),""), "")</f>
        <v/>
      </c>
      <c r="U44" s="3" t="str">
        <f>IF($A44="ADD",IF(NOT(ISBLANK(T44)),_xlfn.XLOOKUP(T44,rail_material[lookupValue],rail_material[lookupKey],"ERROR"),""), "")</f>
        <v/>
      </c>
      <c r="V44" s="4"/>
      <c r="X44" s="3" t="str">
        <f>IF($A44="ADD",IF(NOT(ISBLANK(W44)),_xlfn.XLOOKUP(W44,rail_material[lookupValue],rail_material[lookupKey],"ERROR"),""), "")</f>
        <v/>
      </c>
      <c r="Z44" s="3" t="str">
        <f>IF($A44="ADD",IF(NOT(ISBLANK(Y44)),_xlfn.XLOOKUP(Y44,railing_colour[lookupValue],railing_colour[lookupKey],"ERROR"),""), "")</f>
        <v/>
      </c>
      <c r="AB44" s="3" t="str">
        <f>IF($A44="ADD",IF(NOT(ISBLANK(AA44)),_xlfn.XLOOKUP(AA44,railing_attach[lookupValue],railing_attach[lookupKey],"ERROR"),""), "")</f>
        <v/>
      </c>
      <c r="AC44" s="7"/>
      <c r="AD44" s="4" t="str">
        <f t="shared" ca="1" si="1"/>
        <v/>
      </c>
      <c r="AE44" s="4"/>
      <c r="AF44" s="3" t="str">
        <f t="shared" si="2"/>
        <v/>
      </c>
      <c r="AG44" s="3" t="str">
        <f>IF($A44="","",IF((AND($A44="ADD",OR(AF44="",AF44="In Use"))),"5",(_xlfn.XLOOKUP(AF44,ud_asset_status[lookupValue],ud_asset_status[lookupKey],""))))</f>
        <v/>
      </c>
      <c r="AH44" s="7"/>
      <c r="AJ44" s="3" t="str">
        <f>IF($A44="ADD",IF(NOT(ISBLANK(AI44)),_xlfn.XLOOKUP(AI44,ar_replace_reason[lookupValue],ar_replace_reason[lookupKey],"ERROR"),""), "")</f>
        <v/>
      </c>
      <c r="AK44" s="3" t="str">
        <f t="shared" si="3"/>
        <v/>
      </c>
      <c r="AL44" s="3" t="str">
        <f>IF($A44="","",IF((AND($A44="ADD",OR(AK44="",AK44="Queenstown-Lakes District Council"))),"70",(_xlfn.XLOOKUP(AK44,ud_organisation_owner[lookupValue],ud_organisation_owner[lookupKey],""))))</f>
        <v/>
      </c>
      <c r="AM44" s="3" t="str">
        <f t="shared" si="4"/>
        <v/>
      </c>
      <c r="AN44" s="3" t="str">
        <f>IF($A44="","",IF((AND($A44="ADD",OR(AM44="",AM44="Queenstown-Lakes District Council"))),"70",(_xlfn.XLOOKUP(AM44,ud_organisation_owner[lookupValue],ud_organisation_owner[lookupKey],""))))</f>
        <v/>
      </c>
      <c r="AO44" s="3" t="str">
        <f t="shared" si="5"/>
        <v/>
      </c>
      <c r="AP44" s="3" t="str">
        <f>IF($A44="","",IF((AND($A44="ADD",OR(AO44="",AO44="Local Authority"))),"17",(_xlfn.XLOOKUP(AO44,ud_sub_organisation[lookupValue],ud_sub_organisation[lookupKey],""))))</f>
        <v/>
      </c>
      <c r="AQ44" s="3" t="str">
        <f t="shared" si="6"/>
        <v/>
      </c>
      <c r="AR44" s="3" t="str">
        <f>IF($A44="","",IF((AND($A44="ADD",OR(AQ44="",AQ44="Vested assets"))),"12",(_xlfn.XLOOKUP(AQ44,ud_work_origin[lookupValue],ud_work_origin[lookupKey],""))))</f>
        <v/>
      </c>
      <c r="AS44" s="8"/>
      <c r="AT44" s="2" t="str">
        <f t="shared" si="7"/>
        <v/>
      </c>
      <c r="AU44" s="3" t="str">
        <f t="shared" si="8"/>
        <v/>
      </c>
      <c r="AV44" s="3" t="str">
        <f>IF($A44="","",IF((AND($A44="ADD",OR(AU44="",AU44="Excellent"))),"1",(_xlfn.XLOOKUP(AU44,condition[lookupValue],condition[lookupKey],""))))</f>
        <v/>
      </c>
      <c r="AW44" s="7" t="str">
        <f t="shared" si="9"/>
        <v/>
      </c>
      <c r="AX44" s="9"/>
    </row>
    <row r="45" spans="2:50">
      <c r="B45" s="4"/>
      <c r="D45" s="3" t="str">
        <f>IF($A45="ADD",IF(NOT(ISBLANK(C45)),_xlfn.XLOOKUP(C45,roadnames[lookupValue],roadnames[lookupKey],"ERROR"),""), "")</f>
        <v/>
      </c>
      <c r="E45" s="4"/>
      <c r="F45" s="4"/>
      <c r="G45" s="6"/>
      <c r="H45" s="6"/>
      <c r="J45" s="3" t="str">
        <f>IF($A45="ADD",IF(NOT(ISBLANK(I45)),_xlfn.XLOOKUP(I45,side[lookupValue],side[lookupKey],"ERROR"),""), "")</f>
        <v/>
      </c>
      <c r="K45" s="6"/>
      <c r="L45" s="6" t="str">
        <f t="shared" si="0"/>
        <v/>
      </c>
      <c r="M45" s="4"/>
      <c r="O45" s="3" t="str">
        <f>IF($A45="ADD",IF(NOT(ISBLANK(N45)),_xlfn.XLOOKUP(N45,len_adjust_rsn[lookupValue],len_adjust_rsn[lookupKey],"ERROR"),""), "")</f>
        <v/>
      </c>
      <c r="Q45" s="3" t="str">
        <f>IF($A45="ADD",IF(NOT(ISBLANK(P45)),_xlfn.XLOOKUP(P45,ud_placement[lookupValue],ud_placement[lookupKey],"ERROR"),""), "")</f>
        <v/>
      </c>
      <c r="S45" s="3" t="str">
        <f>IF($A45="ADD",IF(NOT(ISBLANK(R45)),_xlfn.XLOOKUP(R45,ud_amds_rail_type[lookupValue],ud_amds_rail_type[lookupKey],"ERROR"),""), "")</f>
        <v/>
      </c>
      <c r="U45" s="3" t="str">
        <f>IF($A45="ADD",IF(NOT(ISBLANK(T45)),_xlfn.XLOOKUP(T45,rail_material[lookupValue],rail_material[lookupKey],"ERROR"),""), "")</f>
        <v/>
      </c>
      <c r="V45" s="4"/>
      <c r="X45" s="3" t="str">
        <f>IF($A45="ADD",IF(NOT(ISBLANK(W45)),_xlfn.XLOOKUP(W45,rail_material[lookupValue],rail_material[lookupKey],"ERROR"),""), "")</f>
        <v/>
      </c>
      <c r="Z45" s="3" t="str">
        <f>IF($A45="ADD",IF(NOT(ISBLANK(Y45)),_xlfn.XLOOKUP(Y45,railing_colour[lookupValue],railing_colour[lookupKey],"ERROR"),""), "")</f>
        <v/>
      </c>
      <c r="AB45" s="3" t="str">
        <f>IF($A45="ADD",IF(NOT(ISBLANK(AA45)),_xlfn.XLOOKUP(AA45,railing_attach[lookupValue],railing_attach[lookupKey],"ERROR"),""), "")</f>
        <v/>
      </c>
      <c r="AC45" s="7"/>
      <c r="AD45" s="4" t="str">
        <f t="shared" ca="1" si="1"/>
        <v/>
      </c>
      <c r="AE45" s="4"/>
      <c r="AF45" s="3" t="str">
        <f t="shared" si="2"/>
        <v/>
      </c>
      <c r="AG45" s="3" t="str">
        <f>IF($A45="","",IF((AND($A45="ADD",OR(AF45="",AF45="In Use"))),"5",(_xlfn.XLOOKUP(AF45,ud_asset_status[lookupValue],ud_asset_status[lookupKey],""))))</f>
        <v/>
      </c>
      <c r="AH45" s="7"/>
      <c r="AJ45" s="3" t="str">
        <f>IF($A45="ADD",IF(NOT(ISBLANK(AI45)),_xlfn.XLOOKUP(AI45,ar_replace_reason[lookupValue],ar_replace_reason[lookupKey],"ERROR"),""), "")</f>
        <v/>
      </c>
      <c r="AK45" s="3" t="str">
        <f t="shared" si="3"/>
        <v/>
      </c>
      <c r="AL45" s="3" t="str">
        <f>IF($A45="","",IF((AND($A45="ADD",OR(AK45="",AK45="Queenstown-Lakes District Council"))),"70",(_xlfn.XLOOKUP(AK45,ud_organisation_owner[lookupValue],ud_organisation_owner[lookupKey],""))))</f>
        <v/>
      </c>
      <c r="AM45" s="3" t="str">
        <f t="shared" si="4"/>
        <v/>
      </c>
      <c r="AN45" s="3" t="str">
        <f>IF($A45="","",IF((AND($A45="ADD",OR(AM45="",AM45="Queenstown-Lakes District Council"))),"70",(_xlfn.XLOOKUP(AM45,ud_organisation_owner[lookupValue],ud_organisation_owner[lookupKey],""))))</f>
        <v/>
      </c>
      <c r="AO45" s="3" t="str">
        <f t="shared" si="5"/>
        <v/>
      </c>
      <c r="AP45" s="3" t="str">
        <f>IF($A45="","",IF((AND($A45="ADD",OR(AO45="",AO45="Local Authority"))),"17",(_xlfn.XLOOKUP(AO45,ud_sub_organisation[lookupValue],ud_sub_organisation[lookupKey],""))))</f>
        <v/>
      </c>
      <c r="AQ45" s="3" t="str">
        <f t="shared" si="6"/>
        <v/>
      </c>
      <c r="AR45" s="3" t="str">
        <f>IF($A45="","",IF((AND($A45="ADD",OR(AQ45="",AQ45="Vested assets"))),"12",(_xlfn.XLOOKUP(AQ45,ud_work_origin[lookupValue],ud_work_origin[lookupKey],""))))</f>
        <v/>
      </c>
      <c r="AS45" s="8"/>
      <c r="AT45" s="2" t="str">
        <f t="shared" si="7"/>
        <v/>
      </c>
      <c r="AU45" s="3" t="str">
        <f t="shared" si="8"/>
        <v/>
      </c>
      <c r="AV45" s="3" t="str">
        <f>IF($A45="","",IF((AND($A45="ADD",OR(AU45="",AU45="Excellent"))),"1",(_xlfn.XLOOKUP(AU45,condition[lookupValue],condition[lookupKey],""))))</f>
        <v/>
      </c>
      <c r="AW45" s="7" t="str">
        <f t="shared" si="9"/>
        <v/>
      </c>
      <c r="AX45" s="9"/>
    </row>
    <row r="46" spans="2:50">
      <c r="B46" s="4"/>
      <c r="D46" s="3" t="str">
        <f>IF($A46="ADD",IF(NOT(ISBLANK(C46)),_xlfn.XLOOKUP(C46,roadnames[lookupValue],roadnames[lookupKey],"ERROR"),""), "")</f>
        <v/>
      </c>
      <c r="E46" s="4"/>
      <c r="F46" s="4"/>
      <c r="G46" s="6"/>
      <c r="H46" s="6"/>
      <c r="J46" s="3" t="str">
        <f>IF($A46="ADD",IF(NOT(ISBLANK(I46)),_xlfn.XLOOKUP(I46,side[lookupValue],side[lookupKey],"ERROR"),""), "")</f>
        <v/>
      </c>
      <c r="K46" s="6"/>
      <c r="L46" s="6" t="str">
        <f t="shared" si="0"/>
        <v/>
      </c>
      <c r="M46" s="4"/>
      <c r="O46" s="3" t="str">
        <f>IF($A46="ADD",IF(NOT(ISBLANK(N46)),_xlfn.XLOOKUP(N46,len_adjust_rsn[lookupValue],len_adjust_rsn[lookupKey],"ERROR"),""), "")</f>
        <v/>
      </c>
      <c r="Q46" s="3" t="str">
        <f>IF($A46="ADD",IF(NOT(ISBLANK(P46)),_xlfn.XLOOKUP(P46,ud_placement[lookupValue],ud_placement[lookupKey],"ERROR"),""), "")</f>
        <v/>
      </c>
      <c r="S46" s="3" t="str">
        <f>IF($A46="ADD",IF(NOT(ISBLANK(R46)),_xlfn.XLOOKUP(R46,ud_amds_rail_type[lookupValue],ud_amds_rail_type[lookupKey],"ERROR"),""), "")</f>
        <v/>
      </c>
      <c r="U46" s="3" t="str">
        <f>IF($A46="ADD",IF(NOT(ISBLANK(T46)),_xlfn.XLOOKUP(T46,rail_material[lookupValue],rail_material[lookupKey],"ERROR"),""), "")</f>
        <v/>
      </c>
      <c r="V46" s="4"/>
      <c r="X46" s="3" t="str">
        <f>IF($A46="ADD",IF(NOT(ISBLANK(W46)),_xlfn.XLOOKUP(W46,rail_material[lookupValue],rail_material[lookupKey],"ERROR"),""), "")</f>
        <v/>
      </c>
      <c r="Z46" s="3" t="str">
        <f>IF($A46="ADD",IF(NOT(ISBLANK(Y46)),_xlfn.XLOOKUP(Y46,railing_colour[lookupValue],railing_colour[lookupKey],"ERROR"),""), "")</f>
        <v/>
      </c>
      <c r="AB46" s="3" t="str">
        <f>IF($A46="ADD",IF(NOT(ISBLANK(AA46)),_xlfn.XLOOKUP(AA46,railing_attach[lookupValue],railing_attach[lookupKey],"ERROR"),""), "")</f>
        <v/>
      </c>
      <c r="AC46" s="7"/>
      <c r="AD46" s="4" t="str">
        <f t="shared" ca="1" si="1"/>
        <v/>
      </c>
      <c r="AE46" s="4"/>
      <c r="AF46" s="3" t="str">
        <f t="shared" si="2"/>
        <v/>
      </c>
      <c r="AG46" s="3" t="str">
        <f>IF($A46="","",IF((AND($A46="ADD",OR(AF46="",AF46="In Use"))),"5",(_xlfn.XLOOKUP(AF46,ud_asset_status[lookupValue],ud_asset_status[lookupKey],""))))</f>
        <v/>
      </c>
      <c r="AH46" s="7"/>
      <c r="AJ46" s="3" t="str">
        <f>IF($A46="ADD",IF(NOT(ISBLANK(AI46)),_xlfn.XLOOKUP(AI46,ar_replace_reason[lookupValue],ar_replace_reason[lookupKey],"ERROR"),""), "")</f>
        <v/>
      </c>
      <c r="AK46" s="3" t="str">
        <f t="shared" si="3"/>
        <v/>
      </c>
      <c r="AL46" s="3" t="str">
        <f>IF($A46="","",IF((AND($A46="ADD",OR(AK46="",AK46="Queenstown-Lakes District Council"))),"70",(_xlfn.XLOOKUP(AK46,ud_organisation_owner[lookupValue],ud_organisation_owner[lookupKey],""))))</f>
        <v/>
      </c>
      <c r="AM46" s="3" t="str">
        <f t="shared" si="4"/>
        <v/>
      </c>
      <c r="AN46" s="3" t="str">
        <f>IF($A46="","",IF((AND($A46="ADD",OR(AM46="",AM46="Queenstown-Lakes District Council"))),"70",(_xlfn.XLOOKUP(AM46,ud_organisation_owner[lookupValue],ud_organisation_owner[lookupKey],""))))</f>
        <v/>
      </c>
      <c r="AO46" s="3" t="str">
        <f t="shared" si="5"/>
        <v/>
      </c>
      <c r="AP46" s="3" t="str">
        <f>IF($A46="","",IF((AND($A46="ADD",OR(AO46="",AO46="Local Authority"))),"17",(_xlfn.XLOOKUP(AO46,ud_sub_organisation[lookupValue],ud_sub_organisation[lookupKey],""))))</f>
        <v/>
      </c>
      <c r="AQ46" s="3" t="str">
        <f t="shared" si="6"/>
        <v/>
      </c>
      <c r="AR46" s="3" t="str">
        <f>IF($A46="","",IF((AND($A46="ADD",OR(AQ46="",AQ46="Vested assets"))),"12",(_xlfn.XLOOKUP(AQ46,ud_work_origin[lookupValue],ud_work_origin[lookupKey],""))))</f>
        <v/>
      </c>
      <c r="AS46" s="8"/>
      <c r="AT46" s="2" t="str">
        <f t="shared" si="7"/>
        <v/>
      </c>
      <c r="AU46" s="3" t="str">
        <f t="shared" si="8"/>
        <v/>
      </c>
      <c r="AV46" s="3" t="str">
        <f>IF($A46="","",IF((AND($A46="ADD",OR(AU46="",AU46="Excellent"))),"1",(_xlfn.XLOOKUP(AU46,condition[lookupValue],condition[lookupKey],""))))</f>
        <v/>
      </c>
      <c r="AW46" s="7" t="str">
        <f t="shared" si="9"/>
        <v/>
      </c>
      <c r="AX46" s="9"/>
    </row>
    <row r="47" spans="2:50">
      <c r="B47" s="4"/>
      <c r="D47" s="3" t="str">
        <f>IF($A47="ADD",IF(NOT(ISBLANK(C47)),_xlfn.XLOOKUP(C47,roadnames[lookupValue],roadnames[lookupKey],"ERROR"),""), "")</f>
        <v/>
      </c>
      <c r="E47" s="4"/>
      <c r="F47" s="4"/>
      <c r="G47" s="6"/>
      <c r="H47" s="6"/>
      <c r="J47" s="3" t="str">
        <f>IF($A47="ADD",IF(NOT(ISBLANK(I47)),_xlfn.XLOOKUP(I47,side[lookupValue],side[lookupKey],"ERROR"),""), "")</f>
        <v/>
      </c>
      <c r="K47" s="6"/>
      <c r="L47" s="6" t="str">
        <f t="shared" si="0"/>
        <v/>
      </c>
      <c r="M47" s="4"/>
      <c r="O47" s="3" t="str">
        <f>IF($A47="ADD",IF(NOT(ISBLANK(N47)),_xlfn.XLOOKUP(N47,len_adjust_rsn[lookupValue],len_adjust_rsn[lookupKey],"ERROR"),""), "")</f>
        <v/>
      </c>
      <c r="Q47" s="3" t="str">
        <f>IF($A47="ADD",IF(NOT(ISBLANK(P47)),_xlfn.XLOOKUP(P47,ud_placement[lookupValue],ud_placement[lookupKey],"ERROR"),""), "")</f>
        <v/>
      </c>
      <c r="S47" s="3" t="str">
        <f>IF($A47="ADD",IF(NOT(ISBLANK(R47)),_xlfn.XLOOKUP(R47,ud_amds_rail_type[lookupValue],ud_amds_rail_type[lookupKey],"ERROR"),""), "")</f>
        <v/>
      </c>
      <c r="U47" s="3" t="str">
        <f>IF($A47="ADD",IF(NOT(ISBLANK(T47)),_xlfn.XLOOKUP(T47,rail_material[lookupValue],rail_material[lookupKey],"ERROR"),""), "")</f>
        <v/>
      </c>
      <c r="V47" s="4"/>
      <c r="X47" s="3" t="str">
        <f>IF($A47="ADD",IF(NOT(ISBLANK(W47)),_xlfn.XLOOKUP(W47,rail_material[lookupValue],rail_material[lookupKey],"ERROR"),""), "")</f>
        <v/>
      </c>
      <c r="Z47" s="3" t="str">
        <f>IF($A47="ADD",IF(NOT(ISBLANK(Y47)),_xlfn.XLOOKUP(Y47,railing_colour[lookupValue],railing_colour[lookupKey],"ERROR"),""), "")</f>
        <v/>
      </c>
      <c r="AB47" s="3" t="str">
        <f>IF($A47="ADD",IF(NOT(ISBLANK(AA47)),_xlfn.XLOOKUP(AA47,railing_attach[lookupValue],railing_attach[lookupKey],"ERROR"),""), "")</f>
        <v/>
      </c>
      <c r="AC47" s="7"/>
      <c r="AD47" s="4" t="str">
        <f t="shared" ca="1" si="1"/>
        <v/>
      </c>
      <c r="AE47" s="4"/>
      <c r="AF47" s="3" t="str">
        <f t="shared" si="2"/>
        <v/>
      </c>
      <c r="AG47" s="3" t="str">
        <f>IF($A47="","",IF((AND($A47="ADD",OR(AF47="",AF47="In Use"))),"5",(_xlfn.XLOOKUP(AF47,ud_asset_status[lookupValue],ud_asset_status[lookupKey],""))))</f>
        <v/>
      </c>
      <c r="AH47" s="7"/>
      <c r="AJ47" s="3" t="str">
        <f>IF($A47="ADD",IF(NOT(ISBLANK(AI47)),_xlfn.XLOOKUP(AI47,ar_replace_reason[lookupValue],ar_replace_reason[lookupKey],"ERROR"),""), "")</f>
        <v/>
      </c>
      <c r="AK47" s="3" t="str">
        <f t="shared" si="3"/>
        <v/>
      </c>
      <c r="AL47" s="3" t="str">
        <f>IF($A47="","",IF((AND($A47="ADD",OR(AK47="",AK47="Queenstown-Lakes District Council"))),"70",(_xlfn.XLOOKUP(AK47,ud_organisation_owner[lookupValue],ud_organisation_owner[lookupKey],""))))</f>
        <v/>
      </c>
      <c r="AM47" s="3" t="str">
        <f t="shared" si="4"/>
        <v/>
      </c>
      <c r="AN47" s="3" t="str">
        <f>IF($A47="","",IF((AND($A47="ADD",OR(AM47="",AM47="Queenstown-Lakes District Council"))),"70",(_xlfn.XLOOKUP(AM47,ud_organisation_owner[lookupValue],ud_organisation_owner[lookupKey],""))))</f>
        <v/>
      </c>
      <c r="AO47" s="3" t="str">
        <f t="shared" si="5"/>
        <v/>
      </c>
      <c r="AP47" s="3" t="str">
        <f>IF($A47="","",IF((AND($A47="ADD",OR(AO47="",AO47="Local Authority"))),"17",(_xlfn.XLOOKUP(AO47,ud_sub_organisation[lookupValue],ud_sub_organisation[lookupKey],""))))</f>
        <v/>
      </c>
      <c r="AQ47" s="3" t="str">
        <f t="shared" si="6"/>
        <v/>
      </c>
      <c r="AR47" s="3" t="str">
        <f>IF($A47="","",IF((AND($A47="ADD",OR(AQ47="",AQ47="Vested assets"))),"12",(_xlfn.XLOOKUP(AQ47,ud_work_origin[lookupValue],ud_work_origin[lookupKey],""))))</f>
        <v/>
      </c>
      <c r="AS47" s="8"/>
      <c r="AT47" s="2" t="str">
        <f t="shared" si="7"/>
        <v/>
      </c>
      <c r="AU47" s="3" t="str">
        <f t="shared" si="8"/>
        <v/>
      </c>
      <c r="AV47" s="3" t="str">
        <f>IF($A47="","",IF((AND($A47="ADD",OR(AU47="",AU47="Excellent"))),"1",(_xlfn.XLOOKUP(AU47,condition[lookupValue],condition[lookupKey],""))))</f>
        <v/>
      </c>
      <c r="AW47" s="7" t="str">
        <f t="shared" si="9"/>
        <v/>
      </c>
      <c r="AX47" s="9"/>
    </row>
    <row r="48" spans="2:50">
      <c r="B48" s="4"/>
      <c r="D48" s="3" t="str">
        <f>IF($A48="ADD",IF(NOT(ISBLANK(C48)),_xlfn.XLOOKUP(C48,roadnames[lookupValue],roadnames[lookupKey],"ERROR"),""), "")</f>
        <v/>
      </c>
      <c r="E48" s="4"/>
      <c r="F48" s="4"/>
      <c r="G48" s="6"/>
      <c r="H48" s="6"/>
      <c r="J48" s="3" t="str">
        <f>IF($A48="ADD",IF(NOT(ISBLANK(I48)),_xlfn.XLOOKUP(I48,side[lookupValue],side[lookupKey],"ERROR"),""), "")</f>
        <v/>
      </c>
      <c r="K48" s="6"/>
      <c r="L48" s="6" t="str">
        <f t="shared" si="0"/>
        <v/>
      </c>
      <c r="M48" s="4"/>
      <c r="O48" s="3" t="str">
        <f>IF($A48="ADD",IF(NOT(ISBLANK(N48)),_xlfn.XLOOKUP(N48,len_adjust_rsn[lookupValue],len_adjust_rsn[lookupKey],"ERROR"),""), "")</f>
        <v/>
      </c>
      <c r="Q48" s="3" t="str">
        <f>IF($A48="ADD",IF(NOT(ISBLANK(P48)),_xlfn.XLOOKUP(P48,ud_placement[lookupValue],ud_placement[lookupKey],"ERROR"),""), "")</f>
        <v/>
      </c>
      <c r="S48" s="3" t="str">
        <f>IF($A48="ADD",IF(NOT(ISBLANK(R48)),_xlfn.XLOOKUP(R48,ud_amds_rail_type[lookupValue],ud_amds_rail_type[lookupKey],"ERROR"),""), "")</f>
        <v/>
      </c>
      <c r="U48" s="3" t="str">
        <f>IF($A48="ADD",IF(NOT(ISBLANK(T48)),_xlfn.XLOOKUP(T48,rail_material[lookupValue],rail_material[lookupKey],"ERROR"),""), "")</f>
        <v/>
      </c>
      <c r="V48" s="4"/>
      <c r="X48" s="3" t="str">
        <f>IF($A48="ADD",IF(NOT(ISBLANK(W48)),_xlfn.XLOOKUP(W48,rail_material[lookupValue],rail_material[lookupKey],"ERROR"),""), "")</f>
        <v/>
      </c>
      <c r="Z48" s="3" t="str">
        <f>IF($A48="ADD",IF(NOT(ISBLANK(Y48)),_xlfn.XLOOKUP(Y48,railing_colour[lookupValue],railing_colour[lookupKey],"ERROR"),""), "")</f>
        <v/>
      </c>
      <c r="AB48" s="3" t="str">
        <f>IF($A48="ADD",IF(NOT(ISBLANK(AA48)),_xlfn.XLOOKUP(AA48,railing_attach[lookupValue],railing_attach[lookupKey],"ERROR"),""), "")</f>
        <v/>
      </c>
      <c r="AC48" s="7"/>
      <c r="AD48" s="4" t="str">
        <f t="shared" ca="1" si="1"/>
        <v/>
      </c>
      <c r="AE48" s="4"/>
      <c r="AF48" s="3" t="str">
        <f t="shared" si="2"/>
        <v/>
      </c>
      <c r="AG48" s="3" t="str">
        <f>IF($A48="","",IF((AND($A48="ADD",OR(AF48="",AF48="In Use"))),"5",(_xlfn.XLOOKUP(AF48,ud_asset_status[lookupValue],ud_asset_status[lookupKey],""))))</f>
        <v/>
      </c>
      <c r="AH48" s="7"/>
      <c r="AJ48" s="3" t="str">
        <f>IF($A48="ADD",IF(NOT(ISBLANK(AI48)),_xlfn.XLOOKUP(AI48,ar_replace_reason[lookupValue],ar_replace_reason[lookupKey],"ERROR"),""), "")</f>
        <v/>
      </c>
      <c r="AK48" s="3" t="str">
        <f t="shared" si="3"/>
        <v/>
      </c>
      <c r="AL48" s="3" t="str">
        <f>IF($A48="","",IF((AND($A48="ADD",OR(AK48="",AK48="Queenstown-Lakes District Council"))),"70",(_xlfn.XLOOKUP(AK48,ud_organisation_owner[lookupValue],ud_organisation_owner[lookupKey],""))))</f>
        <v/>
      </c>
      <c r="AM48" s="3" t="str">
        <f t="shared" si="4"/>
        <v/>
      </c>
      <c r="AN48" s="3" t="str">
        <f>IF($A48="","",IF((AND($A48="ADD",OR(AM48="",AM48="Queenstown-Lakes District Council"))),"70",(_xlfn.XLOOKUP(AM48,ud_organisation_owner[lookupValue],ud_organisation_owner[lookupKey],""))))</f>
        <v/>
      </c>
      <c r="AO48" s="3" t="str">
        <f t="shared" si="5"/>
        <v/>
      </c>
      <c r="AP48" s="3" t="str">
        <f>IF($A48="","",IF((AND($A48="ADD",OR(AO48="",AO48="Local Authority"))),"17",(_xlfn.XLOOKUP(AO48,ud_sub_organisation[lookupValue],ud_sub_organisation[lookupKey],""))))</f>
        <v/>
      </c>
      <c r="AQ48" s="3" t="str">
        <f t="shared" si="6"/>
        <v/>
      </c>
      <c r="AR48" s="3" t="str">
        <f>IF($A48="","",IF((AND($A48="ADD",OR(AQ48="",AQ48="Vested assets"))),"12",(_xlfn.XLOOKUP(AQ48,ud_work_origin[lookupValue],ud_work_origin[lookupKey],""))))</f>
        <v/>
      </c>
      <c r="AS48" s="8"/>
      <c r="AT48" s="2" t="str">
        <f t="shared" si="7"/>
        <v/>
      </c>
      <c r="AU48" s="3" t="str">
        <f t="shared" si="8"/>
        <v/>
      </c>
      <c r="AV48" s="3" t="str">
        <f>IF($A48="","",IF((AND($A48="ADD",OR(AU48="",AU48="Excellent"))),"1",(_xlfn.XLOOKUP(AU48,condition[lookupValue],condition[lookupKey],""))))</f>
        <v/>
      </c>
      <c r="AW48" s="7" t="str">
        <f t="shared" si="9"/>
        <v/>
      </c>
      <c r="AX48" s="9"/>
    </row>
    <row r="49" spans="2:50">
      <c r="B49" s="4"/>
      <c r="D49" s="3" t="str">
        <f>IF($A49="ADD",IF(NOT(ISBLANK(C49)),_xlfn.XLOOKUP(C49,roadnames[lookupValue],roadnames[lookupKey],"ERROR"),""), "")</f>
        <v/>
      </c>
      <c r="E49" s="4"/>
      <c r="F49" s="4"/>
      <c r="G49" s="6"/>
      <c r="H49" s="6"/>
      <c r="J49" s="3" t="str">
        <f>IF($A49="ADD",IF(NOT(ISBLANK(I49)),_xlfn.XLOOKUP(I49,side[lookupValue],side[lookupKey],"ERROR"),""), "")</f>
        <v/>
      </c>
      <c r="K49" s="6"/>
      <c r="L49" s="6" t="str">
        <f t="shared" si="0"/>
        <v/>
      </c>
      <c r="M49" s="4"/>
      <c r="O49" s="3" t="str">
        <f>IF($A49="ADD",IF(NOT(ISBLANK(N49)),_xlfn.XLOOKUP(N49,len_adjust_rsn[lookupValue],len_adjust_rsn[lookupKey],"ERROR"),""), "")</f>
        <v/>
      </c>
      <c r="Q49" s="3" t="str">
        <f>IF($A49="ADD",IF(NOT(ISBLANK(P49)),_xlfn.XLOOKUP(P49,ud_placement[lookupValue],ud_placement[lookupKey],"ERROR"),""), "")</f>
        <v/>
      </c>
      <c r="S49" s="3" t="str">
        <f>IF($A49="ADD",IF(NOT(ISBLANK(R49)),_xlfn.XLOOKUP(R49,ud_amds_rail_type[lookupValue],ud_amds_rail_type[lookupKey],"ERROR"),""), "")</f>
        <v/>
      </c>
      <c r="U49" s="3" t="str">
        <f>IF($A49="ADD",IF(NOT(ISBLANK(T49)),_xlfn.XLOOKUP(T49,rail_material[lookupValue],rail_material[lookupKey],"ERROR"),""), "")</f>
        <v/>
      </c>
      <c r="V49" s="4"/>
      <c r="X49" s="3" t="str">
        <f>IF($A49="ADD",IF(NOT(ISBLANK(W49)),_xlfn.XLOOKUP(W49,rail_material[lookupValue],rail_material[lookupKey],"ERROR"),""), "")</f>
        <v/>
      </c>
      <c r="Z49" s="3" t="str">
        <f>IF($A49="ADD",IF(NOT(ISBLANK(Y49)),_xlfn.XLOOKUP(Y49,railing_colour[lookupValue],railing_colour[lookupKey],"ERROR"),""), "")</f>
        <v/>
      </c>
      <c r="AB49" s="3" t="str">
        <f>IF($A49="ADD",IF(NOT(ISBLANK(AA49)),_xlfn.XLOOKUP(AA49,railing_attach[lookupValue],railing_attach[lookupKey],"ERROR"),""), "")</f>
        <v/>
      </c>
      <c r="AC49" s="7"/>
      <c r="AD49" s="4" t="str">
        <f t="shared" ca="1" si="1"/>
        <v/>
      </c>
      <c r="AE49" s="4"/>
      <c r="AF49" s="3" t="str">
        <f t="shared" si="2"/>
        <v/>
      </c>
      <c r="AG49" s="3" t="str">
        <f>IF($A49="","",IF((AND($A49="ADD",OR(AF49="",AF49="In Use"))),"5",(_xlfn.XLOOKUP(AF49,ud_asset_status[lookupValue],ud_asset_status[lookupKey],""))))</f>
        <v/>
      </c>
      <c r="AH49" s="7"/>
      <c r="AJ49" s="3" t="str">
        <f>IF($A49="ADD",IF(NOT(ISBLANK(AI49)),_xlfn.XLOOKUP(AI49,ar_replace_reason[lookupValue],ar_replace_reason[lookupKey],"ERROR"),""), "")</f>
        <v/>
      </c>
      <c r="AK49" s="3" t="str">
        <f t="shared" si="3"/>
        <v/>
      </c>
      <c r="AL49" s="3" t="str">
        <f>IF($A49="","",IF((AND($A49="ADD",OR(AK49="",AK49="Queenstown-Lakes District Council"))),"70",(_xlfn.XLOOKUP(AK49,ud_organisation_owner[lookupValue],ud_organisation_owner[lookupKey],""))))</f>
        <v/>
      </c>
      <c r="AM49" s="3" t="str">
        <f t="shared" si="4"/>
        <v/>
      </c>
      <c r="AN49" s="3" t="str">
        <f>IF($A49="","",IF((AND($A49="ADD",OR(AM49="",AM49="Queenstown-Lakes District Council"))),"70",(_xlfn.XLOOKUP(AM49,ud_organisation_owner[lookupValue],ud_organisation_owner[lookupKey],""))))</f>
        <v/>
      </c>
      <c r="AO49" s="3" t="str">
        <f t="shared" si="5"/>
        <v/>
      </c>
      <c r="AP49" s="3" t="str">
        <f>IF($A49="","",IF((AND($A49="ADD",OR(AO49="",AO49="Local Authority"))),"17",(_xlfn.XLOOKUP(AO49,ud_sub_organisation[lookupValue],ud_sub_organisation[lookupKey],""))))</f>
        <v/>
      </c>
      <c r="AQ49" s="3" t="str">
        <f t="shared" si="6"/>
        <v/>
      </c>
      <c r="AR49" s="3" t="str">
        <f>IF($A49="","",IF((AND($A49="ADD",OR(AQ49="",AQ49="Vested assets"))),"12",(_xlfn.XLOOKUP(AQ49,ud_work_origin[lookupValue],ud_work_origin[lookupKey],""))))</f>
        <v/>
      </c>
      <c r="AS49" s="8"/>
      <c r="AT49" s="2" t="str">
        <f t="shared" si="7"/>
        <v/>
      </c>
      <c r="AU49" s="3" t="str">
        <f t="shared" si="8"/>
        <v/>
      </c>
      <c r="AV49" s="3" t="str">
        <f>IF($A49="","",IF((AND($A49="ADD",OR(AU49="",AU49="Excellent"))),"1",(_xlfn.XLOOKUP(AU49,condition[lookupValue],condition[lookupKey],""))))</f>
        <v/>
      </c>
      <c r="AW49" s="7" t="str">
        <f t="shared" si="9"/>
        <v/>
      </c>
      <c r="AX49" s="9"/>
    </row>
    <row r="50" spans="2:50">
      <c r="B50" s="4"/>
      <c r="D50" s="3" t="str">
        <f>IF($A50="ADD",IF(NOT(ISBLANK(C50)),_xlfn.XLOOKUP(C50,roadnames[lookupValue],roadnames[lookupKey],"ERROR"),""), "")</f>
        <v/>
      </c>
      <c r="E50" s="4"/>
      <c r="F50" s="4"/>
      <c r="G50" s="6"/>
      <c r="H50" s="6"/>
      <c r="J50" s="3" t="str">
        <f>IF($A50="ADD",IF(NOT(ISBLANK(I50)),_xlfn.XLOOKUP(I50,side[lookupValue],side[lookupKey],"ERROR"),""), "")</f>
        <v/>
      </c>
      <c r="K50" s="6"/>
      <c r="L50" s="6" t="str">
        <f t="shared" si="0"/>
        <v/>
      </c>
      <c r="M50" s="4"/>
      <c r="O50" s="3" t="str">
        <f>IF($A50="ADD",IF(NOT(ISBLANK(N50)),_xlfn.XLOOKUP(N50,len_adjust_rsn[lookupValue],len_adjust_rsn[lookupKey],"ERROR"),""), "")</f>
        <v/>
      </c>
      <c r="Q50" s="3" t="str">
        <f>IF($A50="ADD",IF(NOT(ISBLANK(P50)),_xlfn.XLOOKUP(P50,ud_placement[lookupValue],ud_placement[lookupKey],"ERROR"),""), "")</f>
        <v/>
      </c>
      <c r="S50" s="3" t="str">
        <f>IF($A50="ADD",IF(NOT(ISBLANK(R50)),_xlfn.XLOOKUP(R50,ud_amds_rail_type[lookupValue],ud_amds_rail_type[lookupKey],"ERROR"),""), "")</f>
        <v/>
      </c>
      <c r="U50" s="3" t="str">
        <f>IF($A50="ADD",IF(NOT(ISBLANK(T50)),_xlfn.XLOOKUP(T50,rail_material[lookupValue],rail_material[lookupKey],"ERROR"),""), "")</f>
        <v/>
      </c>
      <c r="V50" s="4"/>
      <c r="X50" s="3" t="str">
        <f>IF($A50="ADD",IF(NOT(ISBLANK(W50)),_xlfn.XLOOKUP(W50,rail_material[lookupValue],rail_material[lookupKey],"ERROR"),""), "")</f>
        <v/>
      </c>
      <c r="Z50" s="3" t="str">
        <f>IF($A50="ADD",IF(NOT(ISBLANK(Y50)),_xlfn.XLOOKUP(Y50,railing_colour[lookupValue],railing_colour[lookupKey],"ERROR"),""), "")</f>
        <v/>
      </c>
      <c r="AB50" s="3" t="str">
        <f>IF($A50="ADD",IF(NOT(ISBLANK(AA50)),_xlfn.XLOOKUP(AA50,railing_attach[lookupValue],railing_attach[lookupKey],"ERROR"),""), "")</f>
        <v/>
      </c>
      <c r="AC50" s="7"/>
      <c r="AD50" s="4" t="str">
        <f t="shared" ca="1" si="1"/>
        <v/>
      </c>
      <c r="AE50" s="4"/>
      <c r="AF50" s="3" t="str">
        <f t="shared" si="2"/>
        <v/>
      </c>
      <c r="AG50" s="3" t="str">
        <f>IF($A50="","",IF((AND($A50="ADD",OR(AF50="",AF50="In Use"))),"5",(_xlfn.XLOOKUP(AF50,ud_asset_status[lookupValue],ud_asset_status[lookupKey],""))))</f>
        <v/>
      </c>
      <c r="AH50" s="7"/>
      <c r="AJ50" s="3" t="str">
        <f>IF($A50="ADD",IF(NOT(ISBLANK(AI50)),_xlfn.XLOOKUP(AI50,ar_replace_reason[lookupValue],ar_replace_reason[lookupKey],"ERROR"),""), "")</f>
        <v/>
      </c>
      <c r="AK50" s="3" t="str">
        <f t="shared" si="3"/>
        <v/>
      </c>
      <c r="AL50" s="3" t="str">
        <f>IF($A50="","",IF((AND($A50="ADD",OR(AK50="",AK50="Queenstown-Lakes District Council"))),"70",(_xlfn.XLOOKUP(AK50,ud_organisation_owner[lookupValue],ud_organisation_owner[lookupKey],""))))</f>
        <v/>
      </c>
      <c r="AM50" s="3" t="str">
        <f t="shared" si="4"/>
        <v/>
      </c>
      <c r="AN50" s="3" t="str">
        <f>IF($A50="","",IF((AND($A50="ADD",OR(AM50="",AM50="Queenstown-Lakes District Council"))),"70",(_xlfn.XLOOKUP(AM50,ud_organisation_owner[lookupValue],ud_organisation_owner[lookupKey],""))))</f>
        <v/>
      </c>
      <c r="AO50" s="3" t="str">
        <f t="shared" si="5"/>
        <v/>
      </c>
      <c r="AP50" s="3" t="str">
        <f>IF($A50="","",IF((AND($A50="ADD",OR(AO50="",AO50="Local Authority"))),"17",(_xlfn.XLOOKUP(AO50,ud_sub_organisation[lookupValue],ud_sub_organisation[lookupKey],""))))</f>
        <v/>
      </c>
      <c r="AQ50" s="3" t="str">
        <f t="shared" si="6"/>
        <v/>
      </c>
      <c r="AR50" s="3" t="str">
        <f>IF($A50="","",IF((AND($A50="ADD",OR(AQ50="",AQ50="Vested assets"))),"12",(_xlfn.XLOOKUP(AQ50,ud_work_origin[lookupValue],ud_work_origin[lookupKey],""))))</f>
        <v/>
      </c>
      <c r="AS50" s="8"/>
      <c r="AT50" s="2" t="str">
        <f t="shared" si="7"/>
        <v/>
      </c>
      <c r="AU50" s="3" t="str">
        <f t="shared" si="8"/>
        <v/>
      </c>
      <c r="AV50" s="3" t="str">
        <f>IF($A50="","",IF((AND($A50="ADD",OR(AU50="",AU50="Excellent"))),"1",(_xlfn.XLOOKUP(AU50,condition[lookupValue],condition[lookupKey],""))))</f>
        <v/>
      </c>
      <c r="AW50" s="7" t="str">
        <f t="shared" si="9"/>
        <v/>
      </c>
      <c r="AX50" s="9"/>
    </row>
    <row r="51" spans="2:50">
      <c r="B51" s="4"/>
      <c r="D51" s="3" t="str">
        <f>IF($A51="ADD",IF(NOT(ISBLANK(C51)),_xlfn.XLOOKUP(C51,roadnames[lookupValue],roadnames[lookupKey],"ERROR"),""), "")</f>
        <v/>
      </c>
      <c r="E51" s="4"/>
      <c r="F51" s="4"/>
      <c r="G51" s="6"/>
      <c r="H51" s="6"/>
      <c r="J51" s="3" t="str">
        <f>IF($A51="ADD",IF(NOT(ISBLANK(I51)),_xlfn.XLOOKUP(I51,side[lookupValue],side[lookupKey],"ERROR"),""), "")</f>
        <v/>
      </c>
      <c r="K51" s="6"/>
      <c r="L51" s="6" t="str">
        <f t="shared" si="0"/>
        <v/>
      </c>
      <c r="M51" s="4"/>
      <c r="O51" s="3" t="str">
        <f>IF($A51="ADD",IF(NOT(ISBLANK(N51)),_xlfn.XLOOKUP(N51,len_adjust_rsn[lookupValue],len_adjust_rsn[lookupKey],"ERROR"),""), "")</f>
        <v/>
      </c>
      <c r="Q51" s="3" t="str">
        <f>IF($A51="ADD",IF(NOT(ISBLANK(P51)),_xlfn.XLOOKUP(P51,ud_placement[lookupValue],ud_placement[lookupKey],"ERROR"),""), "")</f>
        <v/>
      </c>
      <c r="S51" s="3" t="str">
        <f>IF($A51="ADD",IF(NOT(ISBLANK(R51)),_xlfn.XLOOKUP(R51,ud_amds_rail_type[lookupValue],ud_amds_rail_type[lookupKey],"ERROR"),""), "")</f>
        <v/>
      </c>
      <c r="U51" s="3" t="str">
        <f>IF($A51="ADD",IF(NOT(ISBLANK(T51)),_xlfn.XLOOKUP(T51,rail_material[lookupValue],rail_material[lookupKey],"ERROR"),""), "")</f>
        <v/>
      </c>
      <c r="V51" s="4"/>
      <c r="X51" s="3" t="str">
        <f>IF($A51="ADD",IF(NOT(ISBLANK(W51)),_xlfn.XLOOKUP(W51,rail_material[lookupValue],rail_material[lookupKey],"ERROR"),""), "")</f>
        <v/>
      </c>
      <c r="Z51" s="3" t="str">
        <f>IF($A51="ADD",IF(NOT(ISBLANK(Y51)),_xlfn.XLOOKUP(Y51,railing_colour[lookupValue],railing_colour[lookupKey],"ERROR"),""), "")</f>
        <v/>
      </c>
      <c r="AB51" s="3" t="str">
        <f>IF($A51="ADD",IF(NOT(ISBLANK(AA51)),_xlfn.XLOOKUP(AA51,railing_attach[lookupValue],railing_attach[lookupKey],"ERROR"),""), "")</f>
        <v/>
      </c>
      <c r="AC51" s="7"/>
      <c r="AD51" s="4" t="str">
        <f t="shared" ca="1" si="1"/>
        <v/>
      </c>
      <c r="AE51" s="4"/>
      <c r="AF51" s="3" t="str">
        <f t="shared" si="2"/>
        <v/>
      </c>
      <c r="AG51" s="3" t="str">
        <f>IF($A51="","",IF((AND($A51="ADD",OR(AF51="",AF51="In Use"))),"5",(_xlfn.XLOOKUP(AF51,ud_asset_status[lookupValue],ud_asset_status[lookupKey],""))))</f>
        <v/>
      </c>
      <c r="AH51" s="7"/>
      <c r="AJ51" s="3" t="str">
        <f>IF($A51="ADD",IF(NOT(ISBLANK(AI51)),_xlfn.XLOOKUP(AI51,ar_replace_reason[lookupValue],ar_replace_reason[lookupKey],"ERROR"),""), "")</f>
        <v/>
      </c>
      <c r="AK51" s="3" t="str">
        <f t="shared" si="3"/>
        <v/>
      </c>
      <c r="AL51" s="3" t="str">
        <f>IF($A51="","",IF((AND($A51="ADD",OR(AK51="",AK51="Queenstown-Lakes District Council"))),"70",(_xlfn.XLOOKUP(AK51,ud_organisation_owner[lookupValue],ud_organisation_owner[lookupKey],""))))</f>
        <v/>
      </c>
      <c r="AM51" s="3" t="str">
        <f t="shared" si="4"/>
        <v/>
      </c>
      <c r="AN51" s="3" t="str">
        <f>IF($A51="","",IF((AND($A51="ADD",OR(AM51="",AM51="Queenstown-Lakes District Council"))),"70",(_xlfn.XLOOKUP(AM51,ud_organisation_owner[lookupValue],ud_organisation_owner[lookupKey],""))))</f>
        <v/>
      </c>
      <c r="AO51" s="3" t="str">
        <f t="shared" si="5"/>
        <v/>
      </c>
      <c r="AP51" s="3" t="str">
        <f>IF($A51="","",IF((AND($A51="ADD",OR(AO51="",AO51="Local Authority"))),"17",(_xlfn.XLOOKUP(AO51,ud_sub_organisation[lookupValue],ud_sub_organisation[lookupKey],""))))</f>
        <v/>
      </c>
      <c r="AQ51" s="3" t="str">
        <f t="shared" si="6"/>
        <v/>
      </c>
      <c r="AR51" s="3" t="str">
        <f>IF($A51="","",IF((AND($A51="ADD",OR(AQ51="",AQ51="Vested assets"))),"12",(_xlfn.XLOOKUP(AQ51,ud_work_origin[lookupValue],ud_work_origin[lookupKey],""))))</f>
        <v/>
      </c>
      <c r="AS51" s="8"/>
      <c r="AT51" s="2" t="str">
        <f t="shared" si="7"/>
        <v/>
      </c>
      <c r="AU51" s="3" t="str">
        <f t="shared" si="8"/>
        <v/>
      </c>
      <c r="AV51" s="3" t="str">
        <f>IF($A51="","",IF((AND($A51="ADD",OR(AU51="",AU51="Excellent"))),"1",(_xlfn.XLOOKUP(AU51,condition[lookupValue],condition[lookupKey],""))))</f>
        <v/>
      </c>
      <c r="AW51" s="7" t="str">
        <f t="shared" si="9"/>
        <v/>
      </c>
      <c r="AX51" s="9"/>
    </row>
    <row r="52" spans="2:50">
      <c r="B52" s="4"/>
      <c r="D52" s="3" t="str">
        <f>IF($A52="ADD",IF(NOT(ISBLANK(C52)),_xlfn.XLOOKUP(C52,roadnames[lookupValue],roadnames[lookupKey],"ERROR"),""), "")</f>
        <v/>
      </c>
      <c r="E52" s="4"/>
      <c r="F52" s="4"/>
      <c r="G52" s="6"/>
      <c r="H52" s="6"/>
      <c r="J52" s="3" t="str">
        <f>IF($A52="ADD",IF(NOT(ISBLANK(I52)),_xlfn.XLOOKUP(I52,side[lookupValue],side[lookupKey],"ERROR"),""), "")</f>
        <v/>
      </c>
      <c r="K52" s="6"/>
      <c r="L52" s="6" t="str">
        <f t="shared" si="0"/>
        <v/>
      </c>
      <c r="M52" s="4"/>
      <c r="O52" s="3" t="str">
        <f>IF($A52="ADD",IF(NOT(ISBLANK(N52)),_xlfn.XLOOKUP(N52,len_adjust_rsn[lookupValue],len_adjust_rsn[lookupKey],"ERROR"),""), "")</f>
        <v/>
      </c>
      <c r="Q52" s="3" t="str">
        <f>IF($A52="ADD",IF(NOT(ISBLANK(P52)),_xlfn.XLOOKUP(P52,ud_placement[lookupValue],ud_placement[lookupKey],"ERROR"),""), "")</f>
        <v/>
      </c>
      <c r="S52" s="3" t="str">
        <f>IF($A52="ADD",IF(NOT(ISBLANK(R52)),_xlfn.XLOOKUP(R52,ud_amds_rail_type[lookupValue],ud_amds_rail_type[lookupKey],"ERROR"),""), "")</f>
        <v/>
      </c>
      <c r="U52" s="3" t="str">
        <f>IF($A52="ADD",IF(NOT(ISBLANK(T52)),_xlfn.XLOOKUP(T52,rail_material[lookupValue],rail_material[lookupKey],"ERROR"),""), "")</f>
        <v/>
      </c>
      <c r="V52" s="4"/>
      <c r="X52" s="3" t="str">
        <f>IF($A52="ADD",IF(NOT(ISBLANK(W52)),_xlfn.XLOOKUP(W52,rail_material[lookupValue],rail_material[lookupKey],"ERROR"),""), "")</f>
        <v/>
      </c>
      <c r="Z52" s="3" t="str">
        <f>IF($A52="ADD",IF(NOT(ISBLANK(Y52)),_xlfn.XLOOKUP(Y52,railing_colour[lookupValue],railing_colour[lookupKey],"ERROR"),""), "")</f>
        <v/>
      </c>
      <c r="AB52" s="3" t="str">
        <f>IF($A52="ADD",IF(NOT(ISBLANK(AA52)),_xlfn.XLOOKUP(AA52,railing_attach[lookupValue],railing_attach[lookupKey],"ERROR"),""), "")</f>
        <v/>
      </c>
      <c r="AC52" s="7"/>
      <c r="AD52" s="4" t="str">
        <f t="shared" ca="1" si="1"/>
        <v/>
      </c>
      <c r="AE52" s="4"/>
      <c r="AF52" s="3" t="str">
        <f t="shared" si="2"/>
        <v/>
      </c>
      <c r="AG52" s="3" t="str">
        <f>IF($A52="","",IF((AND($A52="ADD",OR(AF52="",AF52="In Use"))),"5",(_xlfn.XLOOKUP(AF52,ud_asset_status[lookupValue],ud_asset_status[lookupKey],""))))</f>
        <v/>
      </c>
      <c r="AH52" s="7"/>
      <c r="AJ52" s="3" t="str">
        <f>IF($A52="ADD",IF(NOT(ISBLANK(AI52)),_xlfn.XLOOKUP(AI52,ar_replace_reason[lookupValue],ar_replace_reason[lookupKey],"ERROR"),""), "")</f>
        <v/>
      </c>
      <c r="AK52" s="3" t="str">
        <f t="shared" si="3"/>
        <v/>
      </c>
      <c r="AL52" s="3" t="str">
        <f>IF($A52="","",IF((AND($A52="ADD",OR(AK52="",AK52="Queenstown-Lakes District Council"))),"70",(_xlfn.XLOOKUP(AK52,ud_organisation_owner[lookupValue],ud_organisation_owner[lookupKey],""))))</f>
        <v/>
      </c>
      <c r="AM52" s="3" t="str">
        <f t="shared" si="4"/>
        <v/>
      </c>
      <c r="AN52" s="3" t="str">
        <f>IF($A52="","",IF((AND($A52="ADD",OR(AM52="",AM52="Queenstown-Lakes District Council"))),"70",(_xlfn.XLOOKUP(AM52,ud_organisation_owner[lookupValue],ud_organisation_owner[lookupKey],""))))</f>
        <v/>
      </c>
      <c r="AO52" s="3" t="str">
        <f t="shared" si="5"/>
        <v/>
      </c>
      <c r="AP52" s="3" t="str">
        <f>IF($A52="","",IF((AND($A52="ADD",OR(AO52="",AO52="Local Authority"))),"17",(_xlfn.XLOOKUP(AO52,ud_sub_organisation[lookupValue],ud_sub_organisation[lookupKey],""))))</f>
        <v/>
      </c>
      <c r="AQ52" s="3" t="str">
        <f t="shared" si="6"/>
        <v/>
      </c>
      <c r="AR52" s="3" t="str">
        <f>IF($A52="","",IF((AND($A52="ADD",OR(AQ52="",AQ52="Vested assets"))),"12",(_xlfn.XLOOKUP(AQ52,ud_work_origin[lookupValue],ud_work_origin[lookupKey],""))))</f>
        <v/>
      </c>
      <c r="AS52" s="8"/>
      <c r="AT52" s="2" t="str">
        <f t="shared" si="7"/>
        <v/>
      </c>
      <c r="AU52" s="3" t="str">
        <f t="shared" si="8"/>
        <v/>
      </c>
      <c r="AV52" s="3" t="str">
        <f>IF($A52="","",IF((AND($A52="ADD",OR(AU52="",AU52="Excellent"))),"1",(_xlfn.XLOOKUP(AU52,condition[lookupValue],condition[lookupKey],""))))</f>
        <v/>
      </c>
      <c r="AW52" s="7" t="str">
        <f t="shared" si="9"/>
        <v/>
      </c>
      <c r="AX52" s="9"/>
    </row>
    <row r="53" spans="2:50">
      <c r="B53" s="4"/>
      <c r="D53" s="3" t="str">
        <f>IF($A53="ADD",IF(NOT(ISBLANK(C53)),_xlfn.XLOOKUP(C53,roadnames[lookupValue],roadnames[lookupKey],"ERROR"),""), "")</f>
        <v/>
      </c>
      <c r="E53" s="4"/>
      <c r="F53" s="4"/>
      <c r="G53" s="6"/>
      <c r="H53" s="6"/>
      <c r="J53" s="3" t="str">
        <f>IF($A53="ADD",IF(NOT(ISBLANK(I53)),_xlfn.XLOOKUP(I53,side[lookupValue],side[lookupKey],"ERROR"),""), "")</f>
        <v/>
      </c>
      <c r="K53" s="6"/>
      <c r="L53" s="6" t="str">
        <f t="shared" si="0"/>
        <v/>
      </c>
      <c r="M53" s="4"/>
      <c r="O53" s="3" t="str">
        <f>IF($A53="ADD",IF(NOT(ISBLANK(N53)),_xlfn.XLOOKUP(N53,len_adjust_rsn[lookupValue],len_adjust_rsn[lookupKey],"ERROR"),""), "")</f>
        <v/>
      </c>
      <c r="Q53" s="3" t="str">
        <f>IF($A53="ADD",IF(NOT(ISBLANK(P53)),_xlfn.XLOOKUP(P53,ud_placement[lookupValue],ud_placement[lookupKey],"ERROR"),""), "")</f>
        <v/>
      </c>
      <c r="S53" s="3" t="str">
        <f>IF($A53="ADD",IF(NOT(ISBLANK(R53)),_xlfn.XLOOKUP(R53,ud_amds_rail_type[lookupValue],ud_amds_rail_type[lookupKey],"ERROR"),""), "")</f>
        <v/>
      </c>
      <c r="U53" s="3" t="str">
        <f>IF($A53="ADD",IF(NOT(ISBLANK(T53)),_xlfn.XLOOKUP(T53,rail_material[lookupValue],rail_material[lookupKey],"ERROR"),""), "")</f>
        <v/>
      </c>
      <c r="V53" s="4"/>
      <c r="X53" s="3" t="str">
        <f>IF($A53="ADD",IF(NOT(ISBLANK(W53)),_xlfn.XLOOKUP(W53,rail_material[lookupValue],rail_material[lookupKey],"ERROR"),""), "")</f>
        <v/>
      </c>
      <c r="Z53" s="3" t="str">
        <f>IF($A53="ADD",IF(NOT(ISBLANK(Y53)),_xlfn.XLOOKUP(Y53,railing_colour[lookupValue],railing_colour[lookupKey],"ERROR"),""), "")</f>
        <v/>
      </c>
      <c r="AB53" s="3" t="str">
        <f>IF($A53="ADD",IF(NOT(ISBLANK(AA53)),_xlfn.XLOOKUP(AA53,railing_attach[lookupValue],railing_attach[lookupKey],"ERROR"),""), "")</f>
        <v/>
      </c>
      <c r="AC53" s="7"/>
      <c r="AD53" s="4" t="str">
        <f t="shared" ca="1" si="1"/>
        <v/>
      </c>
      <c r="AE53" s="4"/>
      <c r="AF53" s="3" t="str">
        <f t="shared" si="2"/>
        <v/>
      </c>
      <c r="AG53" s="3" t="str">
        <f>IF($A53="","",IF((AND($A53="ADD",OR(AF53="",AF53="In Use"))),"5",(_xlfn.XLOOKUP(AF53,ud_asset_status[lookupValue],ud_asset_status[lookupKey],""))))</f>
        <v/>
      </c>
      <c r="AH53" s="7"/>
      <c r="AJ53" s="3" t="str">
        <f>IF($A53="ADD",IF(NOT(ISBLANK(AI53)),_xlfn.XLOOKUP(AI53,ar_replace_reason[lookupValue],ar_replace_reason[lookupKey],"ERROR"),""), "")</f>
        <v/>
      </c>
      <c r="AK53" s="3" t="str">
        <f t="shared" si="3"/>
        <v/>
      </c>
      <c r="AL53" s="3" t="str">
        <f>IF($A53="","",IF((AND($A53="ADD",OR(AK53="",AK53="Queenstown-Lakes District Council"))),"70",(_xlfn.XLOOKUP(AK53,ud_organisation_owner[lookupValue],ud_organisation_owner[lookupKey],""))))</f>
        <v/>
      </c>
      <c r="AM53" s="3" t="str">
        <f t="shared" si="4"/>
        <v/>
      </c>
      <c r="AN53" s="3" t="str">
        <f>IF($A53="","",IF((AND($A53="ADD",OR(AM53="",AM53="Queenstown-Lakes District Council"))),"70",(_xlfn.XLOOKUP(AM53,ud_organisation_owner[lookupValue],ud_organisation_owner[lookupKey],""))))</f>
        <v/>
      </c>
      <c r="AO53" s="3" t="str">
        <f t="shared" si="5"/>
        <v/>
      </c>
      <c r="AP53" s="3" t="str">
        <f>IF($A53="","",IF((AND($A53="ADD",OR(AO53="",AO53="Local Authority"))),"17",(_xlfn.XLOOKUP(AO53,ud_sub_organisation[lookupValue],ud_sub_organisation[lookupKey],""))))</f>
        <v/>
      </c>
      <c r="AQ53" s="3" t="str">
        <f t="shared" si="6"/>
        <v/>
      </c>
      <c r="AR53" s="3" t="str">
        <f>IF($A53="","",IF((AND($A53="ADD",OR(AQ53="",AQ53="Vested assets"))),"12",(_xlfn.XLOOKUP(AQ53,ud_work_origin[lookupValue],ud_work_origin[lookupKey],""))))</f>
        <v/>
      </c>
      <c r="AS53" s="8"/>
      <c r="AT53" s="2" t="str">
        <f t="shared" si="7"/>
        <v/>
      </c>
      <c r="AU53" s="3" t="str">
        <f t="shared" si="8"/>
        <v/>
      </c>
      <c r="AV53" s="3" t="str">
        <f>IF($A53="","",IF((AND($A53="ADD",OR(AU53="",AU53="Excellent"))),"1",(_xlfn.XLOOKUP(AU53,condition[lookupValue],condition[lookupKey],""))))</f>
        <v/>
      </c>
      <c r="AW53" s="7" t="str">
        <f t="shared" si="9"/>
        <v/>
      </c>
      <c r="AX53" s="9"/>
    </row>
    <row r="54" spans="2:50">
      <c r="B54" s="4"/>
      <c r="D54" s="3" t="str">
        <f>IF($A54="ADD",IF(NOT(ISBLANK(C54)),_xlfn.XLOOKUP(C54,roadnames[lookupValue],roadnames[lookupKey],"ERROR"),""), "")</f>
        <v/>
      </c>
      <c r="E54" s="4"/>
      <c r="F54" s="4"/>
      <c r="G54" s="6"/>
      <c r="H54" s="6"/>
      <c r="J54" s="3" t="str">
        <f>IF($A54="ADD",IF(NOT(ISBLANK(I54)),_xlfn.XLOOKUP(I54,side[lookupValue],side[lookupKey],"ERROR"),""), "")</f>
        <v/>
      </c>
      <c r="K54" s="6"/>
      <c r="L54" s="6" t="str">
        <f t="shared" si="0"/>
        <v/>
      </c>
      <c r="M54" s="4"/>
      <c r="O54" s="3" t="str">
        <f>IF($A54="ADD",IF(NOT(ISBLANK(N54)),_xlfn.XLOOKUP(N54,len_adjust_rsn[lookupValue],len_adjust_rsn[lookupKey],"ERROR"),""), "")</f>
        <v/>
      </c>
      <c r="Q54" s="3" t="str">
        <f>IF($A54="ADD",IF(NOT(ISBLANK(P54)),_xlfn.XLOOKUP(P54,ud_placement[lookupValue],ud_placement[lookupKey],"ERROR"),""), "")</f>
        <v/>
      </c>
      <c r="S54" s="3" t="str">
        <f>IF($A54="ADD",IF(NOT(ISBLANK(R54)),_xlfn.XLOOKUP(R54,ud_amds_rail_type[lookupValue],ud_amds_rail_type[lookupKey],"ERROR"),""), "")</f>
        <v/>
      </c>
      <c r="U54" s="3" t="str">
        <f>IF($A54="ADD",IF(NOT(ISBLANK(T54)),_xlfn.XLOOKUP(T54,rail_material[lookupValue],rail_material[lookupKey],"ERROR"),""), "")</f>
        <v/>
      </c>
      <c r="V54" s="4"/>
      <c r="X54" s="3" t="str">
        <f>IF($A54="ADD",IF(NOT(ISBLANK(W54)),_xlfn.XLOOKUP(W54,rail_material[lookupValue],rail_material[lookupKey],"ERROR"),""), "")</f>
        <v/>
      </c>
      <c r="Z54" s="3" t="str">
        <f>IF($A54="ADD",IF(NOT(ISBLANK(Y54)),_xlfn.XLOOKUP(Y54,railing_colour[lookupValue],railing_colour[lookupKey],"ERROR"),""), "")</f>
        <v/>
      </c>
      <c r="AB54" s="3" t="str">
        <f>IF($A54="ADD",IF(NOT(ISBLANK(AA54)),_xlfn.XLOOKUP(AA54,railing_attach[lookupValue],railing_attach[lookupKey],"ERROR"),""), "")</f>
        <v/>
      </c>
      <c r="AC54" s="7"/>
      <c r="AD54" s="4" t="str">
        <f t="shared" ca="1" si="1"/>
        <v/>
      </c>
      <c r="AE54" s="4"/>
      <c r="AF54" s="3" t="str">
        <f t="shared" si="2"/>
        <v/>
      </c>
      <c r="AG54" s="3" t="str">
        <f>IF($A54="","",IF((AND($A54="ADD",OR(AF54="",AF54="In Use"))),"5",(_xlfn.XLOOKUP(AF54,ud_asset_status[lookupValue],ud_asset_status[lookupKey],""))))</f>
        <v/>
      </c>
      <c r="AH54" s="7"/>
      <c r="AJ54" s="3" t="str">
        <f>IF($A54="ADD",IF(NOT(ISBLANK(AI54)),_xlfn.XLOOKUP(AI54,ar_replace_reason[lookupValue],ar_replace_reason[lookupKey],"ERROR"),""), "")</f>
        <v/>
      </c>
      <c r="AK54" s="3" t="str">
        <f t="shared" si="3"/>
        <v/>
      </c>
      <c r="AL54" s="3" t="str">
        <f>IF($A54="","",IF((AND($A54="ADD",OR(AK54="",AK54="Queenstown-Lakes District Council"))),"70",(_xlfn.XLOOKUP(AK54,ud_organisation_owner[lookupValue],ud_organisation_owner[lookupKey],""))))</f>
        <v/>
      </c>
      <c r="AM54" s="3" t="str">
        <f t="shared" si="4"/>
        <v/>
      </c>
      <c r="AN54" s="3" t="str">
        <f>IF($A54="","",IF((AND($A54="ADD",OR(AM54="",AM54="Queenstown-Lakes District Council"))),"70",(_xlfn.XLOOKUP(AM54,ud_organisation_owner[lookupValue],ud_organisation_owner[lookupKey],""))))</f>
        <v/>
      </c>
      <c r="AO54" s="3" t="str">
        <f t="shared" si="5"/>
        <v/>
      </c>
      <c r="AP54" s="3" t="str">
        <f>IF($A54="","",IF((AND($A54="ADD",OR(AO54="",AO54="Local Authority"))),"17",(_xlfn.XLOOKUP(AO54,ud_sub_organisation[lookupValue],ud_sub_organisation[lookupKey],""))))</f>
        <v/>
      </c>
      <c r="AQ54" s="3" t="str">
        <f t="shared" si="6"/>
        <v/>
      </c>
      <c r="AR54" s="3" t="str">
        <f>IF($A54="","",IF((AND($A54="ADD",OR(AQ54="",AQ54="Vested assets"))),"12",(_xlfn.XLOOKUP(AQ54,ud_work_origin[lookupValue],ud_work_origin[lookupKey],""))))</f>
        <v/>
      </c>
      <c r="AS54" s="8"/>
      <c r="AT54" s="2" t="str">
        <f t="shared" si="7"/>
        <v/>
      </c>
      <c r="AU54" s="3" t="str">
        <f t="shared" si="8"/>
        <v/>
      </c>
      <c r="AV54" s="3" t="str">
        <f>IF($A54="","",IF((AND($A54="ADD",OR(AU54="",AU54="Excellent"))),"1",(_xlfn.XLOOKUP(AU54,condition[lookupValue],condition[lookupKey],""))))</f>
        <v/>
      </c>
      <c r="AW54" s="7" t="str">
        <f t="shared" si="9"/>
        <v/>
      </c>
      <c r="AX54" s="9"/>
    </row>
    <row r="55" spans="2:50">
      <c r="B55" s="4"/>
      <c r="D55" s="3" t="str">
        <f>IF($A55="ADD",IF(NOT(ISBLANK(C55)),_xlfn.XLOOKUP(C55,roadnames[lookupValue],roadnames[lookupKey],"ERROR"),""), "")</f>
        <v/>
      </c>
      <c r="E55" s="4"/>
      <c r="F55" s="4"/>
      <c r="G55" s="6"/>
      <c r="H55" s="6"/>
      <c r="J55" s="3" t="str">
        <f>IF($A55="ADD",IF(NOT(ISBLANK(I55)),_xlfn.XLOOKUP(I55,side[lookupValue],side[lookupKey],"ERROR"),""), "")</f>
        <v/>
      </c>
      <c r="K55" s="6"/>
      <c r="L55" s="6" t="str">
        <f t="shared" si="0"/>
        <v/>
      </c>
      <c r="M55" s="4"/>
      <c r="O55" s="3" t="str">
        <f>IF($A55="ADD",IF(NOT(ISBLANK(N55)),_xlfn.XLOOKUP(N55,len_adjust_rsn[lookupValue],len_adjust_rsn[lookupKey],"ERROR"),""), "")</f>
        <v/>
      </c>
      <c r="Q55" s="3" t="str">
        <f>IF($A55="ADD",IF(NOT(ISBLANK(P55)),_xlfn.XLOOKUP(P55,ud_placement[lookupValue],ud_placement[lookupKey],"ERROR"),""), "")</f>
        <v/>
      </c>
      <c r="S55" s="3" t="str">
        <f>IF($A55="ADD",IF(NOT(ISBLANK(R55)),_xlfn.XLOOKUP(R55,ud_amds_rail_type[lookupValue],ud_amds_rail_type[lookupKey],"ERROR"),""), "")</f>
        <v/>
      </c>
      <c r="U55" s="3" t="str">
        <f>IF($A55="ADD",IF(NOT(ISBLANK(T55)),_xlfn.XLOOKUP(T55,rail_material[lookupValue],rail_material[lookupKey],"ERROR"),""), "")</f>
        <v/>
      </c>
      <c r="V55" s="4"/>
      <c r="X55" s="3" t="str">
        <f>IF($A55="ADD",IF(NOT(ISBLANK(W55)),_xlfn.XLOOKUP(W55,rail_material[lookupValue],rail_material[lookupKey],"ERROR"),""), "")</f>
        <v/>
      </c>
      <c r="Z55" s="3" t="str">
        <f>IF($A55="ADD",IF(NOT(ISBLANK(Y55)),_xlfn.XLOOKUP(Y55,railing_colour[lookupValue],railing_colour[lookupKey],"ERROR"),""), "")</f>
        <v/>
      </c>
      <c r="AB55" s="3" t="str">
        <f>IF($A55="ADD",IF(NOT(ISBLANK(AA55)),_xlfn.XLOOKUP(AA55,railing_attach[lookupValue],railing_attach[lookupKey],"ERROR"),""), "")</f>
        <v/>
      </c>
      <c r="AC55" s="7"/>
      <c r="AD55" s="4" t="str">
        <f t="shared" ca="1" si="1"/>
        <v/>
      </c>
      <c r="AE55" s="4"/>
      <c r="AF55" s="3" t="str">
        <f t="shared" si="2"/>
        <v/>
      </c>
      <c r="AG55" s="3" t="str">
        <f>IF($A55="","",IF((AND($A55="ADD",OR(AF55="",AF55="In Use"))),"5",(_xlfn.XLOOKUP(AF55,ud_asset_status[lookupValue],ud_asset_status[lookupKey],""))))</f>
        <v/>
      </c>
      <c r="AH55" s="7"/>
      <c r="AJ55" s="3" t="str">
        <f>IF($A55="ADD",IF(NOT(ISBLANK(AI55)),_xlfn.XLOOKUP(AI55,ar_replace_reason[lookupValue],ar_replace_reason[lookupKey],"ERROR"),""), "")</f>
        <v/>
      </c>
      <c r="AK55" s="3" t="str">
        <f t="shared" si="3"/>
        <v/>
      </c>
      <c r="AL55" s="3" t="str">
        <f>IF($A55="","",IF((AND($A55="ADD",OR(AK55="",AK55="Queenstown-Lakes District Council"))),"70",(_xlfn.XLOOKUP(AK55,ud_organisation_owner[lookupValue],ud_organisation_owner[lookupKey],""))))</f>
        <v/>
      </c>
      <c r="AM55" s="3" t="str">
        <f t="shared" si="4"/>
        <v/>
      </c>
      <c r="AN55" s="3" t="str">
        <f>IF($A55="","",IF((AND($A55="ADD",OR(AM55="",AM55="Queenstown-Lakes District Council"))),"70",(_xlfn.XLOOKUP(AM55,ud_organisation_owner[lookupValue],ud_organisation_owner[lookupKey],""))))</f>
        <v/>
      </c>
      <c r="AO55" s="3" t="str">
        <f t="shared" si="5"/>
        <v/>
      </c>
      <c r="AP55" s="3" t="str">
        <f>IF($A55="","",IF((AND($A55="ADD",OR(AO55="",AO55="Local Authority"))),"17",(_xlfn.XLOOKUP(AO55,ud_sub_organisation[lookupValue],ud_sub_organisation[lookupKey],""))))</f>
        <v/>
      </c>
      <c r="AQ55" s="3" t="str">
        <f t="shared" si="6"/>
        <v/>
      </c>
      <c r="AR55" s="3" t="str">
        <f>IF($A55="","",IF((AND($A55="ADD",OR(AQ55="",AQ55="Vested assets"))),"12",(_xlfn.XLOOKUP(AQ55,ud_work_origin[lookupValue],ud_work_origin[lookupKey],""))))</f>
        <v/>
      </c>
      <c r="AS55" s="8"/>
      <c r="AT55" s="2" t="str">
        <f t="shared" si="7"/>
        <v/>
      </c>
      <c r="AU55" s="3" t="str">
        <f t="shared" si="8"/>
        <v/>
      </c>
      <c r="AV55" s="3" t="str">
        <f>IF($A55="","",IF((AND($A55="ADD",OR(AU55="",AU55="Excellent"))),"1",(_xlfn.XLOOKUP(AU55,condition[lookupValue],condition[lookupKey],""))))</f>
        <v/>
      </c>
      <c r="AW55" s="7" t="str">
        <f t="shared" si="9"/>
        <v/>
      </c>
      <c r="AX55" s="9"/>
    </row>
    <row r="56" spans="2:50">
      <c r="B56" s="4"/>
      <c r="D56" s="3" t="str">
        <f>IF($A56="ADD",IF(NOT(ISBLANK(C56)),_xlfn.XLOOKUP(C56,roadnames[lookupValue],roadnames[lookupKey],"ERROR"),""), "")</f>
        <v/>
      </c>
      <c r="E56" s="4"/>
      <c r="F56" s="4"/>
      <c r="G56" s="6"/>
      <c r="H56" s="6"/>
      <c r="J56" s="3" t="str">
        <f>IF($A56="ADD",IF(NOT(ISBLANK(I56)),_xlfn.XLOOKUP(I56,side[lookupValue],side[lookupKey],"ERROR"),""), "")</f>
        <v/>
      </c>
      <c r="K56" s="6"/>
      <c r="L56" s="6" t="str">
        <f t="shared" si="0"/>
        <v/>
      </c>
      <c r="M56" s="4"/>
      <c r="O56" s="3" t="str">
        <f>IF($A56="ADD",IF(NOT(ISBLANK(N56)),_xlfn.XLOOKUP(N56,len_adjust_rsn[lookupValue],len_adjust_rsn[lookupKey],"ERROR"),""), "")</f>
        <v/>
      </c>
      <c r="Q56" s="3" t="str">
        <f>IF($A56="ADD",IF(NOT(ISBLANK(P56)),_xlfn.XLOOKUP(P56,ud_placement[lookupValue],ud_placement[lookupKey],"ERROR"),""), "")</f>
        <v/>
      </c>
      <c r="S56" s="3" t="str">
        <f>IF($A56="ADD",IF(NOT(ISBLANK(R56)),_xlfn.XLOOKUP(R56,ud_amds_rail_type[lookupValue],ud_amds_rail_type[lookupKey],"ERROR"),""), "")</f>
        <v/>
      </c>
      <c r="U56" s="3" t="str">
        <f>IF($A56="ADD",IF(NOT(ISBLANK(T56)),_xlfn.XLOOKUP(T56,rail_material[lookupValue],rail_material[lookupKey],"ERROR"),""), "")</f>
        <v/>
      </c>
      <c r="V56" s="4"/>
      <c r="X56" s="3" t="str">
        <f>IF($A56="ADD",IF(NOT(ISBLANK(W56)),_xlfn.XLOOKUP(W56,rail_material[lookupValue],rail_material[lookupKey],"ERROR"),""), "")</f>
        <v/>
      </c>
      <c r="Z56" s="3" t="str">
        <f>IF($A56="ADD",IF(NOT(ISBLANK(Y56)),_xlfn.XLOOKUP(Y56,railing_colour[lookupValue],railing_colour[lookupKey],"ERROR"),""), "")</f>
        <v/>
      </c>
      <c r="AB56" s="3" t="str">
        <f>IF($A56="ADD",IF(NOT(ISBLANK(AA56)),_xlfn.XLOOKUP(AA56,railing_attach[lookupValue],railing_attach[lookupKey],"ERROR"),""), "")</f>
        <v/>
      </c>
      <c r="AC56" s="7"/>
      <c r="AD56" s="4" t="str">
        <f t="shared" ca="1" si="1"/>
        <v/>
      </c>
      <c r="AE56" s="4"/>
      <c r="AF56" s="3" t="str">
        <f t="shared" si="2"/>
        <v/>
      </c>
      <c r="AG56" s="3" t="str">
        <f>IF($A56="","",IF((AND($A56="ADD",OR(AF56="",AF56="In Use"))),"5",(_xlfn.XLOOKUP(AF56,ud_asset_status[lookupValue],ud_asset_status[lookupKey],""))))</f>
        <v/>
      </c>
      <c r="AH56" s="7"/>
      <c r="AJ56" s="3" t="str">
        <f>IF($A56="ADD",IF(NOT(ISBLANK(AI56)),_xlfn.XLOOKUP(AI56,ar_replace_reason[lookupValue],ar_replace_reason[lookupKey],"ERROR"),""), "")</f>
        <v/>
      </c>
      <c r="AK56" s="3" t="str">
        <f t="shared" si="3"/>
        <v/>
      </c>
      <c r="AL56" s="3" t="str">
        <f>IF($A56="","",IF((AND($A56="ADD",OR(AK56="",AK56="Queenstown-Lakes District Council"))),"70",(_xlfn.XLOOKUP(AK56,ud_organisation_owner[lookupValue],ud_organisation_owner[lookupKey],""))))</f>
        <v/>
      </c>
      <c r="AM56" s="3" t="str">
        <f t="shared" si="4"/>
        <v/>
      </c>
      <c r="AN56" s="3" t="str">
        <f>IF($A56="","",IF((AND($A56="ADD",OR(AM56="",AM56="Queenstown-Lakes District Council"))),"70",(_xlfn.XLOOKUP(AM56,ud_organisation_owner[lookupValue],ud_organisation_owner[lookupKey],""))))</f>
        <v/>
      </c>
      <c r="AO56" s="3" t="str">
        <f t="shared" si="5"/>
        <v/>
      </c>
      <c r="AP56" s="3" t="str">
        <f>IF($A56="","",IF((AND($A56="ADD",OR(AO56="",AO56="Local Authority"))),"17",(_xlfn.XLOOKUP(AO56,ud_sub_organisation[lookupValue],ud_sub_organisation[lookupKey],""))))</f>
        <v/>
      </c>
      <c r="AQ56" s="3" t="str">
        <f t="shared" si="6"/>
        <v/>
      </c>
      <c r="AR56" s="3" t="str">
        <f>IF($A56="","",IF((AND($A56="ADD",OR(AQ56="",AQ56="Vested assets"))),"12",(_xlfn.XLOOKUP(AQ56,ud_work_origin[lookupValue],ud_work_origin[lookupKey],""))))</f>
        <v/>
      </c>
      <c r="AS56" s="8"/>
      <c r="AT56" s="2" t="str">
        <f t="shared" si="7"/>
        <v/>
      </c>
      <c r="AU56" s="3" t="str">
        <f t="shared" si="8"/>
        <v/>
      </c>
      <c r="AV56" s="3" t="str">
        <f>IF($A56="","",IF((AND($A56="ADD",OR(AU56="",AU56="Excellent"))),"1",(_xlfn.XLOOKUP(AU56,condition[lookupValue],condition[lookupKey],""))))</f>
        <v/>
      </c>
      <c r="AW56" s="7" t="str">
        <f t="shared" si="9"/>
        <v/>
      </c>
      <c r="AX56" s="9"/>
    </row>
    <row r="57" spans="2:50">
      <c r="B57" s="4"/>
      <c r="D57" s="3" t="str">
        <f>IF($A57="ADD",IF(NOT(ISBLANK(C57)),_xlfn.XLOOKUP(C57,roadnames[lookupValue],roadnames[lookupKey],"ERROR"),""), "")</f>
        <v/>
      </c>
      <c r="E57" s="4"/>
      <c r="F57" s="4"/>
      <c r="G57" s="6"/>
      <c r="H57" s="6"/>
      <c r="J57" s="3" t="str">
        <f>IF($A57="ADD",IF(NOT(ISBLANK(I57)),_xlfn.XLOOKUP(I57,side[lookupValue],side[lookupKey],"ERROR"),""), "")</f>
        <v/>
      </c>
      <c r="K57" s="6"/>
      <c r="L57" s="6" t="str">
        <f t="shared" si="0"/>
        <v/>
      </c>
      <c r="M57" s="4"/>
      <c r="O57" s="3" t="str">
        <f>IF($A57="ADD",IF(NOT(ISBLANK(N57)),_xlfn.XLOOKUP(N57,len_adjust_rsn[lookupValue],len_adjust_rsn[lookupKey],"ERROR"),""), "")</f>
        <v/>
      </c>
      <c r="Q57" s="3" t="str">
        <f>IF($A57="ADD",IF(NOT(ISBLANK(P57)),_xlfn.XLOOKUP(P57,ud_placement[lookupValue],ud_placement[lookupKey],"ERROR"),""), "")</f>
        <v/>
      </c>
      <c r="S57" s="3" t="str">
        <f>IF($A57="ADD",IF(NOT(ISBLANK(R57)),_xlfn.XLOOKUP(R57,ud_amds_rail_type[lookupValue],ud_amds_rail_type[lookupKey],"ERROR"),""), "")</f>
        <v/>
      </c>
      <c r="U57" s="3" t="str">
        <f>IF($A57="ADD",IF(NOT(ISBLANK(T57)),_xlfn.XLOOKUP(T57,rail_material[lookupValue],rail_material[lookupKey],"ERROR"),""), "")</f>
        <v/>
      </c>
      <c r="V57" s="4"/>
      <c r="X57" s="3" t="str">
        <f>IF($A57="ADD",IF(NOT(ISBLANK(W57)),_xlfn.XLOOKUP(W57,rail_material[lookupValue],rail_material[lookupKey],"ERROR"),""), "")</f>
        <v/>
      </c>
      <c r="Z57" s="3" t="str">
        <f>IF($A57="ADD",IF(NOT(ISBLANK(Y57)),_xlfn.XLOOKUP(Y57,railing_colour[lookupValue],railing_colour[lookupKey],"ERROR"),""), "")</f>
        <v/>
      </c>
      <c r="AB57" s="3" t="str">
        <f>IF($A57="ADD",IF(NOT(ISBLANK(AA57)),_xlfn.XLOOKUP(AA57,railing_attach[lookupValue],railing_attach[lookupKey],"ERROR"),""), "")</f>
        <v/>
      </c>
      <c r="AC57" s="7"/>
      <c r="AD57" s="4" t="str">
        <f t="shared" ca="1" si="1"/>
        <v/>
      </c>
      <c r="AE57" s="4"/>
      <c r="AF57" s="3" t="str">
        <f t="shared" si="2"/>
        <v/>
      </c>
      <c r="AG57" s="3" t="str">
        <f>IF($A57="","",IF((AND($A57="ADD",OR(AF57="",AF57="In Use"))),"5",(_xlfn.XLOOKUP(AF57,ud_asset_status[lookupValue],ud_asset_status[lookupKey],""))))</f>
        <v/>
      </c>
      <c r="AH57" s="7"/>
      <c r="AJ57" s="3" t="str">
        <f>IF($A57="ADD",IF(NOT(ISBLANK(AI57)),_xlfn.XLOOKUP(AI57,ar_replace_reason[lookupValue],ar_replace_reason[lookupKey],"ERROR"),""), "")</f>
        <v/>
      </c>
      <c r="AK57" s="3" t="str">
        <f t="shared" si="3"/>
        <v/>
      </c>
      <c r="AL57" s="3" t="str">
        <f>IF($A57="","",IF((AND($A57="ADD",OR(AK57="",AK57="Queenstown-Lakes District Council"))),"70",(_xlfn.XLOOKUP(AK57,ud_organisation_owner[lookupValue],ud_organisation_owner[lookupKey],""))))</f>
        <v/>
      </c>
      <c r="AM57" s="3" t="str">
        <f t="shared" si="4"/>
        <v/>
      </c>
      <c r="AN57" s="3" t="str">
        <f>IF($A57="","",IF((AND($A57="ADD",OR(AM57="",AM57="Queenstown-Lakes District Council"))),"70",(_xlfn.XLOOKUP(AM57,ud_organisation_owner[lookupValue],ud_organisation_owner[lookupKey],""))))</f>
        <v/>
      </c>
      <c r="AO57" s="3" t="str">
        <f t="shared" si="5"/>
        <v/>
      </c>
      <c r="AP57" s="3" t="str">
        <f>IF($A57="","",IF((AND($A57="ADD",OR(AO57="",AO57="Local Authority"))),"17",(_xlfn.XLOOKUP(AO57,ud_sub_organisation[lookupValue],ud_sub_organisation[lookupKey],""))))</f>
        <v/>
      </c>
      <c r="AQ57" s="3" t="str">
        <f t="shared" si="6"/>
        <v/>
      </c>
      <c r="AR57" s="3" t="str">
        <f>IF($A57="","",IF((AND($A57="ADD",OR(AQ57="",AQ57="Vested assets"))),"12",(_xlfn.XLOOKUP(AQ57,ud_work_origin[lookupValue],ud_work_origin[lookupKey],""))))</f>
        <v/>
      </c>
      <c r="AS57" s="8"/>
      <c r="AT57" s="2" t="str">
        <f t="shared" si="7"/>
        <v/>
      </c>
      <c r="AU57" s="3" t="str">
        <f t="shared" si="8"/>
        <v/>
      </c>
      <c r="AV57" s="3" t="str">
        <f>IF($A57="","",IF((AND($A57="ADD",OR(AU57="",AU57="Excellent"))),"1",(_xlfn.XLOOKUP(AU57,condition[lookupValue],condition[lookupKey],""))))</f>
        <v/>
      </c>
      <c r="AW57" s="7" t="str">
        <f t="shared" si="9"/>
        <v/>
      </c>
      <c r="AX57" s="9"/>
    </row>
    <row r="58" spans="2:50">
      <c r="B58" s="4"/>
      <c r="D58" s="3" t="str">
        <f>IF($A58="ADD",IF(NOT(ISBLANK(C58)),_xlfn.XLOOKUP(C58,roadnames[lookupValue],roadnames[lookupKey],"ERROR"),""), "")</f>
        <v/>
      </c>
      <c r="E58" s="4"/>
      <c r="F58" s="4"/>
      <c r="G58" s="6"/>
      <c r="H58" s="6"/>
      <c r="J58" s="3" t="str">
        <f>IF($A58="ADD",IF(NOT(ISBLANK(I58)),_xlfn.XLOOKUP(I58,side[lookupValue],side[lookupKey],"ERROR"),""), "")</f>
        <v/>
      </c>
      <c r="K58" s="6"/>
      <c r="L58" s="6" t="str">
        <f t="shared" si="0"/>
        <v/>
      </c>
      <c r="M58" s="4"/>
      <c r="O58" s="3" t="str">
        <f>IF($A58="ADD",IF(NOT(ISBLANK(N58)),_xlfn.XLOOKUP(N58,len_adjust_rsn[lookupValue],len_adjust_rsn[lookupKey],"ERROR"),""), "")</f>
        <v/>
      </c>
      <c r="Q58" s="3" t="str">
        <f>IF($A58="ADD",IF(NOT(ISBLANK(P58)),_xlfn.XLOOKUP(P58,ud_placement[lookupValue],ud_placement[lookupKey],"ERROR"),""), "")</f>
        <v/>
      </c>
      <c r="S58" s="3" t="str">
        <f>IF($A58="ADD",IF(NOT(ISBLANK(R58)),_xlfn.XLOOKUP(R58,ud_amds_rail_type[lookupValue],ud_amds_rail_type[lookupKey],"ERROR"),""), "")</f>
        <v/>
      </c>
      <c r="U58" s="3" t="str">
        <f>IF($A58="ADD",IF(NOT(ISBLANK(T58)),_xlfn.XLOOKUP(T58,rail_material[lookupValue],rail_material[lookupKey],"ERROR"),""), "")</f>
        <v/>
      </c>
      <c r="V58" s="4"/>
      <c r="X58" s="3" t="str">
        <f>IF($A58="ADD",IF(NOT(ISBLANK(W58)),_xlfn.XLOOKUP(W58,rail_material[lookupValue],rail_material[lookupKey],"ERROR"),""), "")</f>
        <v/>
      </c>
      <c r="Z58" s="3" t="str">
        <f>IF($A58="ADD",IF(NOT(ISBLANK(Y58)),_xlfn.XLOOKUP(Y58,railing_colour[lookupValue],railing_colour[lookupKey],"ERROR"),""), "")</f>
        <v/>
      </c>
      <c r="AB58" s="3" t="str">
        <f>IF($A58="ADD",IF(NOT(ISBLANK(AA58)),_xlfn.XLOOKUP(AA58,railing_attach[lookupValue],railing_attach[lookupKey],"ERROR"),""), "")</f>
        <v/>
      </c>
      <c r="AC58" s="7"/>
      <c r="AD58" s="4" t="str">
        <f t="shared" ca="1" si="1"/>
        <v/>
      </c>
      <c r="AE58" s="4"/>
      <c r="AF58" s="3" t="str">
        <f t="shared" si="2"/>
        <v/>
      </c>
      <c r="AG58" s="3" t="str">
        <f>IF($A58="","",IF((AND($A58="ADD",OR(AF58="",AF58="In Use"))),"5",(_xlfn.XLOOKUP(AF58,ud_asset_status[lookupValue],ud_asset_status[lookupKey],""))))</f>
        <v/>
      </c>
      <c r="AH58" s="7"/>
      <c r="AJ58" s="3" t="str">
        <f>IF($A58="ADD",IF(NOT(ISBLANK(AI58)),_xlfn.XLOOKUP(AI58,ar_replace_reason[lookupValue],ar_replace_reason[lookupKey],"ERROR"),""), "")</f>
        <v/>
      </c>
      <c r="AK58" s="3" t="str">
        <f t="shared" si="3"/>
        <v/>
      </c>
      <c r="AL58" s="3" t="str">
        <f>IF($A58="","",IF((AND($A58="ADD",OR(AK58="",AK58="Queenstown-Lakes District Council"))),"70",(_xlfn.XLOOKUP(AK58,ud_organisation_owner[lookupValue],ud_organisation_owner[lookupKey],""))))</f>
        <v/>
      </c>
      <c r="AM58" s="3" t="str">
        <f t="shared" si="4"/>
        <v/>
      </c>
      <c r="AN58" s="3" t="str">
        <f>IF($A58="","",IF((AND($A58="ADD",OR(AM58="",AM58="Queenstown-Lakes District Council"))),"70",(_xlfn.XLOOKUP(AM58,ud_organisation_owner[lookupValue],ud_organisation_owner[lookupKey],""))))</f>
        <v/>
      </c>
      <c r="AO58" s="3" t="str">
        <f t="shared" si="5"/>
        <v/>
      </c>
      <c r="AP58" s="3" t="str">
        <f>IF($A58="","",IF((AND($A58="ADD",OR(AO58="",AO58="Local Authority"))),"17",(_xlfn.XLOOKUP(AO58,ud_sub_organisation[lookupValue],ud_sub_organisation[lookupKey],""))))</f>
        <v/>
      </c>
      <c r="AQ58" s="3" t="str">
        <f t="shared" si="6"/>
        <v/>
      </c>
      <c r="AR58" s="3" t="str">
        <f>IF($A58="","",IF((AND($A58="ADD",OR(AQ58="",AQ58="Vested assets"))),"12",(_xlfn.XLOOKUP(AQ58,ud_work_origin[lookupValue],ud_work_origin[lookupKey],""))))</f>
        <v/>
      </c>
      <c r="AS58" s="8"/>
      <c r="AT58" s="2" t="str">
        <f t="shared" si="7"/>
        <v/>
      </c>
      <c r="AU58" s="3" t="str">
        <f t="shared" si="8"/>
        <v/>
      </c>
      <c r="AV58" s="3" t="str">
        <f>IF($A58="","",IF((AND($A58="ADD",OR(AU58="",AU58="Excellent"))),"1",(_xlfn.XLOOKUP(AU58,condition[lookupValue],condition[lookupKey],""))))</f>
        <v/>
      </c>
      <c r="AW58" s="7" t="str">
        <f t="shared" si="9"/>
        <v/>
      </c>
      <c r="AX58" s="9"/>
    </row>
    <row r="59" spans="2:50">
      <c r="B59" s="4"/>
      <c r="D59" s="3" t="str">
        <f>IF($A59="ADD",IF(NOT(ISBLANK(C59)),_xlfn.XLOOKUP(C59,roadnames[lookupValue],roadnames[lookupKey],"ERROR"),""), "")</f>
        <v/>
      </c>
      <c r="E59" s="4"/>
      <c r="F59" s="4"/>
      <c r="G59" s="6"/>
      <c r="H59" s="6"/>
      <c r="J59" s="3" t="str">
        <f>IF($A59="ADD",IF(NOT(ISBLANK(I59)),_xlfn.XLOOKUP(I59,side[lookupValue],side[lookupKey],"ERROR"),""), "")</f>
        <v/>
      </c>
      <c r="K59" s="6"/>
      <c r="L59" s="6" t="str">
        <f t="shared" si="0"/>
        <v/>
      </c>
      <c r="M59" s="4"/>
      <c r="O59" s="3" t="str">
        <f>IF($A59="ADD",IF(NOT(ISBLANK(N59)),_xlfn.XLOOKUP(N59,len_adjust_rsn[lookupValue],len_adjust_rsn[lookupKey],"ERROR"),""), "")</f>
        <v/>
      </c>
      <c r="Q59" s="3" t="str">
        <f>IF($A59="ADD",IF(NOT(ISBLANK(P59)),_xlfn.XLOOKUP(P59,ud_placement[lookupValue],ud_placement[lookupKey],"ERROR"),""), "")</f>
        <v/>
      </c>
      <c r="S59" s="3" t="str">
        <f>IF($A59="ADD",IF(NOT(ISBLANK(R59)),_xlfn.XLOOKUP(R59,ud_amds_rail_type[lookupValue],ud_amds_rail_type[lookupKey],"ERROR"),""), "")</f>
        <v/>
      </c>
      <c r="U59" s="3" t="str">
        <f>IF($A59="ADD",IF(NOT(ISBLANK(T59)),_xlfn.XLOOKUP(T59,rail_material[lookupValue],rail_material[lookupKey],"ERROR"),""), "")</f>
        <v/>
      </c>
      <c r="V59" s="4"/>
      <c r="X59" s="3" t="str">
        <f>IF($A59="ADD",IF(NOT(ISBLANK(W59)),_xlfn.XLOOKUP(W59,rail_material[lookupValue],rail_material[lookupKey],"ERROR"),""), "")</f>
        <v/>
      </c>
      <c r="Z59" s="3" t="str">
        <f>IF($A59="ADD",IF(NOT(ISBLANK(Y59)),_xlfn.XLOOKUP(Y59,railing_colour[lookupValue],railing_colour[lookupKey],"ERROR"),""), "")</f>
        <v/>
      </c>
      <c r="AB59" s="3" t="str">
        <f>IF($A59="ADD",IF(NOT(ISBLANK(AA59)),_xlfn.XLOOKUP(AA59,railing_attach[lookupValue],railing_attach[lookupKey],"ERROR"),""), "")</f>
        <v/>
      </c>
      <c r="AC59" s="7"/>
      <c r="AD59" s="4" t="str">
        <f t="shared" ca="1" si="1"/>
        <v/>
      </c>
      <c r="AE59" s="4"/>
      <c r="AF59" s="3" t="str">
        <f t="shared" si="2"/>
        <v/>
      </c>
      <c r="AG59" s="3" t="str">
        <f>IF($A59="","",IF((AND($A59="ADD",OR(AF59="",AF59="In Use"))),"5",(_xlfn.XLOOKUP(AF59,ud_asset_status[lookupValue],ud_asset_status[lookupKey],""))))</f>
        <v/>
      </c>
      <c r="AH59" s="7"/>
      <c r="AJ59" s="3" t="str">
        <f>IF($A59="ADD",IF(NOT(ISBLANK(AI59)),_xlfn.XLOOKUP(AI59,ar_replace_reason[lookupValue],ar_replace_reason[lookupKey],"ERROR"),""), "")</f>
        <v/>
      </c>
      <c r="AK59" s="3" t="str">
        <f t="shared" si="3"/>
        <v/>
      </c>
      <c r="AL59" s="3" t="str">
        <f>IF($A59="","",IF((AND($A59="ADD",OR(AK59="",AK59="Queenstown-Lakes District Council"))),"70",(_xlfn.XLOOKUP(AK59,ud_organisation_owner[lookupValue],ud_organisation_owner[lookupKey],""))))</f>
        <v/>
      </c>
      <c r="AM59" s="3" t="str">
        <f t="shared" si="4"/>
        <v/>
      </c>
      <c r="AN59" s="3" t="str">
        <f>IF($A59="","",IF((AND($A59="ADD",OR(AM59="",AM59="Queenstown-Lakes District Council"))),"70",(_xlfn.XLOOKUP(AM59,ud_organisation_owner[lookupValue],ud_organisation_owner[lookupKey],""))))</f>
        <v/>
      </c>
      <c r="AO59" s="3" t="str">
        <f t="shared" si="5"/>
        <v/>
      </c>
      <c r="AP59" s="3" t="str">
        <f>IF($A59="","",IF((AND($A59="ADD",OR(AO59="",AO59="Local Authority"))),"17",(_xlfn.XLOOKUP(AO59,ud_sub_organisation[lookupValue],ud_sub_organisation[lookupKey],""))))</f>
        <v/>
      </c>
      <c r="AQ59" s="3" t="str">
        <f t="shared" si="6"/>
        <v/>
      </c>
      <c r="AR59" s="3" t="str">
        <f>IF($A59="","",IF((AND($A59="ADD",OR(AQ59="",AQ59="Vested assets"))),"12",(_xlfn.XLOOKUP(AQ59,ud_work_origin[lookupValue],ud_work_origin[lookupKey],""))))</f>
        <v/>
      </c>
      <c r="AS59" s="8"/>
      <c r="AT59" s="2" t="str">
        <f t="shared" si="7"/>
        <v/>
      </c>
      <c r="AU59" s="3" t="str">
        <f t="shared" si="8"/>
        <v/>
      </c>
      <c r="AV59" s="3" t="str">
        <f>IF($A59="","",IF((AND($A59="ADD",OR(AU59="",AU59="Excellent"))),"1",(_xlfn.XLOOKUP(AU59,condition[lookupValue],condition[lookupKey],""))))</f>
        <v/>
      </c>
      <c r="AW59" s="7" t="str">
        <f t="shared" si="9"/>
        <v/>
      </c>
      <c r="AX59" s="9"/>
    </row>
    <row r="60" spans="2:50">
      <c r="B60" s="4"/>
      <c r="D60" s="3" t="str">
        <f>IF($A60="ADD",IF(NOT(ISBLANK(C60)),_xlfn.XLOOKUP(C60,roadnames[lookupValue],roadnames[lookupKey],"ERROR"),""), "")</f>
        <v/>
      </c>
      <c r="E60" s="4"/>
      <c r="F60" s="4"/>
      <c r="G60" s="6"/>
      <c r="H60" s="6"/>
      <c r="J60" s="3" t="str">
        <f>IF($A60="ADD",IF(NOT(ISBLANK(I60)),_xlfn.XLOOKUP(I60,side[lookupValue],side[lookupKey],"ERROR"),""), "")</f>
        <v/>
      </c>
      <c r="K60" s="6"/>
      <c r="L60" s="6" t="str">
        <f t="shared" si="0"/>
        <v/>
      </c>
      <c r="M60" s="4"/>
      <c r="O60" s="3" t="str">
        <f>IF($A60="ADD",IF(NOT(ISBLANK(N60)),_xlfn.XLOOKUP(N60,len_adjust_rsn[lookupValue],len_adjust_rsn[lookupKey],"ERROR"),""), "")</f>
        <v/>
      </c>
      <c r="Q60" s="3" t="str">
        <f>IF($A60="ADD",IF(NOT(ISBLANK(P60)),_xlfn.XLOOKUP(P60,ud_placement[lookupValue],ud_placement[lookupKey],"ERROR"),""), "")</f>
        <v/>
      </c>
      <c r="S60" s="3" t="str">
        <f>IF($A60="ADD",IF(NOT(ISBLANK(R60)),_xlfn.XLOOKUP(R60,ud_amds_rail_type[lookupValue],ud_amds_rail_type[lookupKey],"ERROR"),""), "")</f>
        <v/>
      </c>
      <c r="U60" s="3" t="str">
        <f>IF($A60="ADD",IF(NOT(ISBLANK(T60)),_xlfn.XLOOKUP(T60,rail_material[lookupValue],rail_material[lookupKey],"ERROR"),""), "")</f>
        <v/>
      </c>
      <c r="V60" s="4"/>
      <c r="X60" s="3" t="str">
        <f>IF($A60="ADD",IF(NOT(ISBLANK(W60)),_xlfn.XLOOKUP(W60,rail_material[lookupValue],rail_material[lookupKey],"ERROR"),""), "")</f>
        <v/>
      </c>
      <c r="Z60" s="3" t="str">
        <f>IF($A60="ADD",IF(NOT(ISBLANK(Y60)),_xlfn.XLOOKUP(Y60,railing_colour[lookupValue],railing_colour[lookupKey],"ERROR"),""), "")</f>
        <v/>
      </c>
      <c r="AB60" s="3" t="str">
        <f>IF($A60="ADD",IF(NOT(ISBLANK(AA60)),_xlfn.XLOOKUP(AA60,railing_attach[lookupValue],railing_attach[lookupKey],"ERROR"),""), "")</f>
        <v/>
      </c>
      <c r="AC60" s="7"/>
      <c r="AD60" s="4" t="str">
        <f t="shared" ca="1" si="1"/>
        <v/>
      </c>
      <c r="AE60" s="4"/>
      <c r="AF60" s="3" t="str">
        <f t="shared" si="2"/>
        <v/>
      </c>
      <c r="AG60" s="3" t="str">
        <f>IF($A60="","",IF((AND($A60="ADD",OR(AF60="",AF60="In Use"))),"5",(_xlfn.XLOOKUP(AF60,ud_asset_status[lookupValue],ud_asset_status[lookupKey],""))))</f>
        <v/>
      </c>
      <c r="AH60" s="7"/>
      <c r="AJ60" s="3" t="str">
        <f>IF($A60="ADD",IF(NOT(ISBLANK(AI60)),_xlfn.XLOOKUP(AI60,ar_replace_reason[lookupValue],ar_replace_reason[lookupKey],"ERROR"),""), "")</f>
        <v/>
      </c>
      <c r="AK60" s="3" t="str">
        <f t="shared" si="3"/>
        <v/>
      </c>
      <c r="AL60" s="3" t="str">
        <f>IF($A60="","",IF((AND($A60="ADD",OR(AK60="",AK60="Queenstown-Lakes District Council"))),"70",(_xlfn.XLOOKUP(AK60,ud_organisation_owner[lookupValue],ud_organisation_owner[lookupKey],""))))</f>
        <v/>
      </c>
      <c r="AM60" s="3" t="str">
        <f t="shared" si="4"/>
        <v/>
      </c>
      <c r="AN60" s="3" t="str">
        <f>IF($A60="","",IF((AND($A60="ADD",OR(AM60="",AM60="Queenstown-Lakes District Council"))),"70",(_xlfn.XLOOKUP(AM60,ud_organisation_owner[lookupValue],ud_organisation_owner[lookupKey],""))))</f>
        <v/>
      </c>
      <c r="AO60" s="3" t="str">
        <f t="shared" si="5"/>
        <v/>
      </c>
      <c r="AP60" s="3" t="str">
        <f>IF($A60="","",IF((AND($A60="ADD",OR(AO60="",AO60="Local Authority"))),"17",(_xlfn.XLOOKUP(AO60,ud_sub_organisation[lookupValue],ud_sub_organisation[lookupKey],""))))</f>
        <v/>
      </c>
      <c r="AQ60" s="3" t="str">
        <f t="shared" si="6"/>
        <v/>
      </c>
      <c r="AR60" s="3" t="str">
        <f>IF($A60="","",IF((AND($A60="ADD",OR(AQ60="",AQ60="Vested assets"))),"12",(_xlfn.XLOOKUP(AQ60,ud_work_origin[lookupValue],ud_work_origin[lookupKey],""))))</f>
        <v/>
      </c>
      <c r="AS60" s="8"/>
      <c r="AT60" s="2" t="str">
        <f t="shared" si="7"/>
        <v/>
      </c>
      <c r="AU60" s="3" t="str">
        <f t="shared" si="8"/>
        <v/>
      </c>
      <c r="AV60" s="3" t="str">
        <f>IF($A60="","",IF((AND($A60="ADD",OR(AU60="",AU60="Excellent"))),"1",(_xlfn.XLOOKUP(AU60,condition[lookupValue],condition[lookupKey],""))))</f>
        <v/>
      </c>
      <c r="AW60" s="7" t="str">
        <f t="shared" si="9"/>
        <v/>
      </c>
      <c r="AX60" s="9"/>
    </row>
    <row r="61" spans="2:50">
      <c r="B61" s="4"/>
      <c r="D61" s="3" t="str">
        <f>IF($A61="ADD",IF(NOT(ISBLANK(C61)),_xlfn.XLOOKUP(C61,roadnames[lookupValue],roadnames[lookupKey],"ERROR"),""), "")</f>
        <v/>
      </c>
      <c r="E61" s="4"/>
      <c r="F61" s="4"/>
      <c r="G61" s="6"/>
      <c r="H61" s="6"/>
      <c r="J61" s="3" t="str">
        <f>IF($A61="ADD",IF(NOT(ISBLANK(I61)),_xlfn.XLOOKUP(I61,side[lookupValue],side[lookupKey],"ERROR"),""), "")</f>
        <v/>
      </c>
      <c r="K61" s="6"/>
      <c r="L61" s="6" t="str">
        <f t="shared" si="0"/>
        <v/>
      </c>
      <c r="M61" s="4"/>
      <c r="O61" s="3" t="str">
        <f>IF($A61="ADD",IF(NOT(ISBLANK(N61)),_xlfn.XLOOKUP(N61,len_adjust_rsn[lookupValue],len_adjust_rsn[lookupKey],"ERROR"),""), "")</f>
        <v/>
      </c>
      <c r="Q61" s="3" t="str">
        <f>IF($A61="ADD",IF(NOT(ISBLANK(P61)),_xlfn.XLOOKUP(P61,ud_placement[lookupValue],ud_placement[lookupKey],"ERROR"),""), "")</f>
        <v/>
      </c>
      <c r="S61" s="3" t="str">
        <f>IF($A61="ADD",IF(NOT(ISBLANK(R61)),_xlfn.XLOOKUP(R61,ud_amds_rail_type[lookupValue],ud_amds_rail_type[lookupKey],"ERROR"),""), "")</f>
        <v/>
      </c>
      <c r="U61" s="3" t="str">
        <f>IF($A61="ADD",IF(NOT(ISBLANK(T61)),_xlfn.XLOOKUP(T61,rail_material[lookupValue],rail_material[lookupKey],"ERROR"),""), "")</f>
        <v/>
      </c>
      <c r="V61" s="4"/>
      <c r="X61" s="3" t="str">
        <f>IF($A61="ADD",IF(NOT(ISBLANK(W61)),_xlfn.XLOOKUP(W61,rail_material[lookupValue],rail_material[lookupKey],"ERROR"),""), "")</f>
        <v/>
      </c>
      <c r="Z61" s="3" t="str">
        <f>IF($A61="ADD",IF(NOT(ISBLANK(Y61)),_xlfn.XLOOKUP(Y61,railing_colour[lookupValue],railing_colour[lookupKey],"ERROR"),""), "")</f>
        <v/>
      </c>
      <c r="AB61" s="3" t="str">
        <f>IF($A61="ADD",IF(NOT(ISBLANK(AA61)),_xlfn.XLOOKUP(AA61,railing_attach[lookupValue],railing_attach[lookupKey],"ERROR"),""), "")</f>
        <v/>
      </c>
      <c r="AC61" s="7"/>
      <c r="AD61" s="4" t="str">
        <f t="shared" ca="1" si="1"/>
        <v/>
      </c>
      <c r="AE61" s="4"/>
      <c r="AF61" s="3" t="str">
        <f t="shared" si="2"/>
        <v/>
      </c>
      <c r="AG61" s="3" t="str">
        <f>IF($A61="","",IF((AND($A61="ADD",OR(AF61="",AF61="In Use"))),"5",(_xlfn.XLOOKUP(AF61,ud_asset_status[lookupValue],ud_asset_status[lookupKey],""))))</f>
        <v/>
      </c>
      <c r="AH61" s="7"/>
      <c r="AJ61" s="3" t="str">
        <f>IF($A61="ADD",IF(NOT(ISBLANK(AI61)),_xlfn.XLOOKUP(AI61,ar_replace_reason[lookupValue],ar_replace_reason[lookupKey],"ERROR"),""), "")</f>
        <v/>
      </c>
      <c r="AK61" s="3" t="str">
        <f t="shared" si="3"/>
        <v/>
      </c>
      <c r="AL61" s="3" t="str">
        <f>IF($A61="","",IF((AND($A61="ADD",OR(AK61="",AK61="Queenstown-Lakes District Council"))),"70",(_xlfn.XLOOKUP(AK61,ud_organisation_owner[lookupValue],ud_organisation_owner[lookupKey],""))))</f>
        <v/>
      </c>
      <c r="AM61" s="3" t="str">
        <f t="shared" si="4"/>
        <v/>
      </c>
      <c r="AN61" s="3" t="str">
        <f>IF($A61="","",IF((AND($A61="ADD",OR(AM61="",AM61="Queenstown-Lakes District Council"))),"70",(_xlfn.XLOOKUP(AM61,ud_organisation_owner[lookupValue],ud_organisation_owner[lookupKey],""))))</f>
        <v/>
      </c>
      <c r="AO61" s="3" t="str">
        <f t="shared" si="5"/>
        <v/>
      </c>
      <c r="AP61" s="3" t="str">
        <f>IF($A61="","",IF((AND($A61="ADD",OR(AO61="",AO61="Local Authority"))),"17",(_xlfn.XLOOKUP(AO61,ud_sub_organisation[lookupValue],ud_sub_organisation[lookupKey],""))))</f>
        <v/>
      </c>
      <c r="AQ61" s="3" t="str">
        <f t="shared" si="6"/>
        <v/>
      </c>
      <c r="AR61" s="3" t="str">
        <f>IF($A61="","",IF((AND($A61="ADD",OR(AQ61="",AQ61="Vested assets"))),"12",(_xlfn.XLOOKUP(AQ61,ud_work_origin[lookupValue],ud_work_origin[lookupKey],""))))</f>
        <v/>
      </c>
      <c r="AS61" s="8"/>
      <c r="AT61" s="2" t="str">
        <f t="shared" si="7"/>
        <v/>
      </c>
      <c r="AU61" s="3" t="str">
        <f t="shared" si="8"/>
        <v/>
      </c>
      <c r="AV61" s="3" t="str">
        <f>IF($A61="","",IF((AND($A61="ADD",OR(AU61="",AU61="Excellent"))),"1",(_xlfn.XLOOKUP(AU61,condition[lookupValue],condition[lookupKey],""))))</f>
        <v/>
      </c>
      <c r="AW61" s="7" t="str">
        <f t="shared" si="9"/>
        <v/>
      </c>
      <c r="AX61" s="9"/>
    </row>
    <row r="62" spans="2:50">
      <c r="B62" s="4"/>
      <c r="D62" s="3" t="str">
        <f>IF($A62="ADD",IF(NOT(ISBLANK(C62)),_xlfn.XLOOKUP(C62,roadnames[lookupValue],roadnames[lookupKey],"ERROR"),""), "")</f>
        <v/>
      </c>
      <c r="E62" s="4"/>
      <c r="F62" s="4"/>
      <c r="G62" s="6"/>
      <c r="H62" s="6"/>
      <c r="J62" s="3" t="str">
        <f>IF($A62="ADD",IF(NOT(ISBLANK(I62)),_xlfn.XLOOKUP(I62,side[lookupValue],side[lookupKey],"ERROR"),""), "")</f>
        <v/>
      </c>
      <c r="K62" s="6"/>
      <c r="L62" s="6" t="str">
        <f t="shared" si="0"/>
        <v/>
      </c>
      <c r="M62" s="4"/>
      <c r="O62" s="3" t="str">
        <f>IF($A62="ADD",IF(NOT(ISBLANK(N62)),_xlfn.XLOOKUP(N62,len_adjust_rsn[lookupValue],len_adjust_rsn[lookupKey],"ERROR"),""), "")</f>
        <v/>
      </c>
      <c r="Q62" s="3" t="str">
        <f>IF($A62="ADD",IF(NOT(ISBLANK(P62)),_xlfn.XLOOKUP(P62,ud_placement[lookupValue],ud_placement[lookupKey],"ERROR"),""), "")</f>
        <v/>
      </c>
      <c r="S62" s="3" t="str">
        <f>IF($A62="ADD",IF(NOT(ISBLANK(R62)),_xlfn.XLOOKUP(R62,ud_amds_rail_type[lookupValue],ud_amds_rail_type[lookupKey],"ERROR"),""), "")</f>
        <v/>
      </c>
      <c r="U62" s="3" t="str">
        <f>IF($A62="ADD",IF(NOT(ISBLANK(T62)),_xlfn.XLOOKUP(T62,rail_material[lookupValue],rail_material[lookupKey],"ERROR"),""), "")</f>
        <v/>
      </c>
      <c r="V62" s="4"/>
      <c r="X62" s="3" t="str">
        <f>IF($A62="ADD",IF(NOT(ISBLANK(W62)),_xlfn.XLOOKUP(W62,rail_material[lookupValue],rail_material[lookupKey],"ERROR"),""), "")</f>
        <v/>
      </c>
      <c r="Z62" s="3" t="str">
        <f>IF($A62="ADD",IF(NOT(ISBLANK(Y62)),_xlfn.XLOOKUP(Y62,railing_colour[lookupValue],railing_colour[lookupKey],"ERROR"),""), "")</f>
        <v/>
      </c>
      <c r="AB62" s="3" t="str">
        <f>IF($A62="ADD",IF(NOT(ISBLANK(AA62)),_xlfn.XLOOKUP(AA62,railing_attach[lookupValue],railing_attach[lookupKey],"ERROR"),""), "")</f>
        <v/>
      </c>
      <c r="AC62" s="7"/>
      <c r="AD62" s="4" t="str">
        <f t="shared" ca="1" si="1"/>
        <v/>
      </c>
      <c r="AE62" s="4"/>
      <c r="AF62" s="3" t="str">
        <f t="shared" si="2"/>
        <v/>
      </c>
      <c r="AG62" s="3" t="str">
        <f>IF($A62="","",IF((AND($A62="ADD",OR(AF62="",AF62="In Use"))),"5",(_xlfn.XLOOKUP(AF62,ud_asset_status[lookupValue],ud_asset_status[lookupKey],""))))</f>
        <v/>
      </c>
      <c r="AH62" s="7"/>
      <c r="AJ62" s="3" t="str">
        <f>IF($A62="ADD",IF(NOT(ISBLANK(AI62)),_xlfn.XLOOKUP(AI62,ar_replace_reason[lookupValue],ar_replace_reason[lookupKey],"ERROR"),""), "")</f>
        <v/>
      </c>
      <c r="AK62" s="3" t="str">
        <f t="shared" si="3"/>
        <v/>
      </c>
      <c r="AL62" s="3" t="str">
        <f>IF($A62="","",IF((AND($A62="ADD",OR(AK62="",AK62="Queenstown-Lakes District Council"))),"70",(_xlfn.XLOOKUP(AK62,ud_organisation_owner[lookupValue],ud_organisation_owner[lookupKey],""))))</f>
        <v/>
      </c>
      <c r="AM62" s="3" t="str">
        <f t="shared" si="4"/>
        <v/>
      </c>
      <c r="AN62" s="3" t="str">
        <f>IF($A62="","",IF((AND($A62="ADD",OR(AM62="",AM62="Queenstown-Lakes District Council"))),"70",(_xlfn.XLOOKUP(AM62,ud_organisation_owner[lookupValue],ud_organisation_owner[lookupKey],""))))</f>
        <v/>
      </c>
      <c r="AO62" s="3" t="str">
        <f t="shared" si="5"/>
        <v/>
      </c>
      <c r="AP62" s="3" t="str">
        <f>IF($A62="","",IF((AND($A62="ADD",OR(AO62="",AO62="Local Authority"))),"17",(_xlfn.XLOOKUP(AO62,ud_sub_organisation[lookupValue],ud_sub_organisation[lookupKey],""))))</f>
        <v/>
      </c>
      <c r="AQ62" s="3" t="str">
        <f t="shared" si="6"/>
        <v/>
      </c>
      <c r="AR62" s="3" t="str">
        <f>IF($A62="","",IF((AND($A62="ADD",OR(AQ62="",AQ62="Vested assets"))),"12",(_xlfn.XLOOKUP(AQ62,ud_work_origin[lookupValue],ud_work_origin[lookupKey],""))))</f>
        <v/>
      </c>
      <c r="AS62" s="8"/>
      <c r="AT62" s="2" t="str">
        <f t="shared" si="7"/>
        <v/>
      </c>
      <c r="AU62" s="3" t="str">
        <f t="shared" si="8"/>
        <v/>
      </c>
      <c r="AV62" s="3" t="str">
        <f>IF($A62="","",IF((AND($A62="ADD",OR(AU62="",AU62="Excellent"))),"1",(_xlfn.XLOOKUP(AU62,condition[lookupValue],condition[lookupKey],""))))</f>
        <v/>
      </c>
      <c r="AW62" s="7" t="str">
        <f t="shared" si="9"/>
        <v/>
      </c>
      <c r="AX62" s="9"/>
    </row>
    <row r="63" spans="2:50">
      <c r="B63" s="4"/>
      <c r="D63" s="3" t="str">
        <f>IF($A63="ADD",IF(NOT(ISBLANK(C63)),_xlfn.XLOOKUP(C63,roadnames[lookupValue],roadnames[lookupKey],"ERROR"),""), "")</f>
        <v/>
      </c>
      <c r="E63" s="4"/>
      <c r="F63" s="4"/>
      <c r="G63" s="6"/>
      <c r="H63" s="6"/>
      <c r="J63" s="3" t="str">
        <f>IF($A63="ADD",IF(NOT(ISBLANK(I63)),_xlfn.XLOOKUP(I63,side[lookupValue],side[lookupKey],"ERROR"),""), "")</f>
        <v/>
      </c>
      <c r="K63" s="6"/>
      <c r="L63" s="6" t="str">
        <f t="shared" si="0"/>
        <v/>
      </c>
      <c r="M63" s="4"/>
      <c r="O63" s="3" t="str">
        <f>IF($A63="ADD",IF(NOT(ISBLANK(N63)),_xlfn.XLOOKUP(N63,len_adjust_rsn[lookupValue],len_adjust_rsn[lookupKey],"ERROR"),""), "")</f>
        <v/>
      </c>
      <c r="Q63" s="3" t="str">
        <f>IF($A63="ADD",IF(NOT(ISBLANK(P63)),_xlfn.XLOOKUP(P63,ud_placement[lookupValue],ud_placement[lookupKey],"ERROR"),""), "")</f>
        <v/>
      </c>
      <c r="S63" s="3" t="str">
        <f>IF($A63="ADD",IF(NOT(ISBLANK(R63)),_xlfn.XLOOKUP(R63,ud_amds_rail_type[lookupValue],ud_amds_rail_type[lookupKey],"ERROR"),""), "")</f>
        <v/>
      </c>
      <c r="U63" s="3" t="str">
        <f>IF($A63="ADD",IF(NOT(ISBLANK(T63)),_xlfn.XLOOKUP(T63,rail_material[lookupValue],rail_material[lookupKey],"ERROR"),""), "")</f>
        <v/>
      </c>
      <c r="V63" s="4"/>
      <c r="X63" s="3" t="str">
        <f>IF($A63="ADD",IF(NOT(ISBLANK(W63)),_xlfn.XLOOKUP(W63,rail_material[lookupValue],rail_material[lookupKey],"ERROR"),""), "")</f>
        <v/>
      </c>
      <c r="Z63" s="3" t="str">
        <f>IF($A63="ADD",IF(NOT(ISBLANK(Y63)),_xlfn.XLOOKUP(Y63,railing_colour[lookupValue],railing_colour[lookupKey],"ERROR"),""), "")</f>
        <v/>
      </c>
      <c r="AB63" s="3" t="str">
        <f>IF($A63="ADD",IF(NOT(ISBLANK(AA63)),_xlfn.XLOOKUP(AA63,railing_attach[lookupValue],railing_attach[lookupKey],"ERROR"),""), "")</f>
        <v/>
      </c>
      <c r="AC63" s="7"/>
      <c r="AD63" s="4" t="str">
        <f t="shared" ca="1" si="1"/>
        <v/>
      </c>
      <c r="AE63" s="4"/>
      <c r="AF63" s="3" t="str">
        <f t="shared" si="2"/>
        <v/>
      </c>
      <c r="AG63" s="3" t="str">
        <f>IF($A63="","",IF((AND($A63="ADD",OR(AF63="",AF63="In Use"))),"5",(_xlfn.XLOOKUP(AF63,ud_asset_status[lookupValue],ud_asset_status[lookupKey],""))))</f>
        <v/>
      </c>
      <c r="AH63" s="7"/>
      <c r="AJ63" s="3" t="str">
        <f>IF($A63="ADD",IF(NOT(ISBLANK(AI63)),_xlfn.XLOOKUP(AI63,ar_replace_reason[lookupValue],ar_replace_reason[lookupKey],"ERROR"),""), "")</f>
        <v/>
      </c>
      <c r="AK63" s="3" t="str">
        <f t="shared" si="3"/>
        <v/>
      </c>
      <c r="AL63" s="3" t="str">
        <f>IF($A63="","",IF((AND($A63="ADD",OR(AK63="",AK63="Queenstown-Lakes District Council"))),"70",(_xlfn.XLOOKUP(AK63,ud_organisation_owner[lookupValue],ud_organisation_owner[lookupKey],""))))</f>
        <v/>
      </c>
      <c r="AM63" s="3" t="str">
        <f t="shared" si="4"/>
        <v/>
      </c>
      <c r="AN63" s="3" t="str">
        <f>IF($A63="","",IF((AND($A63="ADD",OR(AM63="",AM63="Queenstown-Lakes District Council"))),"70",(_xlfn.XLOOKUP(AM63,ud_organisation_owner[lookupValue],ud_organisation_owner[lookupKey],""))))</f>
        <v/>
      </c>
      <c r="AO63" s="3" t="str">
        <f t="shared" si="5"/>
        <v/>
      </c>
      <c r="AP63" s="3" t="str">
        <f>IF($A63="","",IF((AND($A63="ADD",OR(AO63="",AO63="Local Authority"))),"17",(_xlfn.XLOOKUP(AO63,ud_sub_organisation[lookupValue],ud_sub_organisation[lookupKey],""))))</f>
        <v/>
      </c>
      <c r="AQ63" s="3" t="str">
        <f t="shared" si="6"/>
        <v/>
      </c>
      <c r="AR63" s="3" t="str">
        <f>IF($A63="","",IF((AND($A63="ADD",OR(AQ63="",AQ63="Vested assets"))),"12",(_xlfn.XLOOKUP(AQ63,ud_work_origin[lookupValue],ud_work_origin[lookupKey],""))))</f>
        <v/>
      </c>
      <c r="AS63" s="8"/>
      <c r="AT63" s="2" t="str">
        <f t="shared" si="7"/>
        <v/>
      </c>
      <c r="AU63" s="3" t="str">
        <f t="shared" si="8"/>
        <v/>
      </c>
      <c r="AV63" s="3" t="str">
        <f>IF($A63="","",IF((AND($A63="ADD",OR(AU63="",AU63="Excellent"))),"1",(_xlfn.XLOOKUP(AU63,condition[lookupValue],condition[lookupKey],""))))</f>
        <v/>
      </c>
      <c r="AW63" s="7" t="str">
        <f t="shared" si="9"/>
        <v/>
      </c>
      <c r="AX63" s="9"/>
    </row>
    <row r="64" spans="2:50">
      <c r="B64" s="4"/>
      <c r="D64" s="3" t="str">
        <f>IF($A64="ADD",IF(NOT(ISBLANK(C64)),_xlfn.XLOOKUP(C64,roadnames[lookupValue],roadnames[lookupKey],"ERROR"),""), "")</f>
        <v/>
      </c>
      <c r="E64" s="4"/>
      <c r="F64" s="4"/>
      <c r="G64" s="6"/>
      <c r="H64" s="6"/>
      <c r="J64" s="3" t="str">
        <f>IF($A64="ADD",IF(NOT(ISBLANK(I64)),_xlfn.XLOOKUP(I64,side[lookupValue],side[lookupKey],"ERROR"),""), "")</f>
        <v/>
      </c>
      <c r="K64" s="6"/>
      <c r="L64" s="6" t="str">
        <f t="shared" si="0"/>
        <v/>
      </c>
      <c r="M64" s="4"/>
      <c r="O64" s="3" t="str">
        <f>IF($A64="ADD",IF(NOT(ISBLANK(N64)),_xlfn.XLOOKUP(N64,len_adjust_rsn[lookupValue],len_adjust_rsn[lookupKey],"ERROR"),""), "")</f>
        <v/>
      </c>
      <c r="Q64" s="3" t="str">
        <f>IF($A64="ADD",IF(NOT(ISBLANK(P64)),_xlfn.XLOOKUP(P64,ud_placement[lookupValue],ud_placement[lookupKey],"ERROR"),""), "")</f>
        <v/>
      </c>
      <c r="S64" s="3" t="str">
        <f>IF($A64="ADD",IF(NOT(ISBLANK(R64)),_xlfn.XLOOKUP(R64,ud_amds_rail_type[lookupValue],ud_amds_rail_type[lookupKey],"ERROR"),""), "")</f>
        <v/>
      </c>
      <c r="U64" s="3" t="str">
        <f>IF($A64="ADD",IF(NOT(ISBLANK(T64)),_xlfn.XLOOKUP(T64,rail_material[lookupValue],rail_material[lookupKey],"ERROR"),""), "")</f>
        <v/>
      </c>
      <c r="V64" s="4"/>
      <c r="X64" s="3" t="str">
        <f>IF($A64="ADD",IF(NOT(ISBLANK(W64)),_xlfn.XLOOKUP(W64,rail_material[lookupValue],rail_material[lookupKey],"ERROR"),""), "")</f>
        <v/>
      </c>
      <c r="Z64" s="3" t="str">
        <f>IF($A64="ADD",IF(NOT(ISBLANK(Y64)),_xlfn.XLOOKUP(Y64,railing_colour[lookupValue],railing_colour[lookupKey],"ERROR"),""), "")</f>
        <v/>
      </c>
      <c r="AB64" s="3" t="str">
        <f>IF($A64="ADD",IF(NOT(ISBLANK(AA64)),_xlfn.XLOOKUP(AA64,railing_attach[lookupValue],railing_attach[lookupKey],"ERROR"),""), "")</f>
        <v/>
      </c>
      <c r="AC64" s="7"/>
      <c r="AD64" s="4" t="str">
        <f t="shared" ca="1" si="1"/>
        <v/>
      </c>
      <c r="AE64" s="4"/>
      <c r="AF64" s="3" t="str">
        <f t="shared" si="2"/>
        <v/>
      </c>
      <c r="AG64" s="3" t="str">
        <f>IF($A64="","",IF((AND($A64="ADD",OR(AF64="",AF64="In Use"))),"5",(_xlfn.XLOOKUP(AF64,ud_asset_status[lookupValue],ud_asset_status[lookupKey],""))))</f>
        <v/>
      </c>
      <c r="AH64" s="7"/>
      <c r="AJ64" s="3" t="str">
        <f>IF($A64="ADD",IF(NOT(ISBLANK(AI64)),_xlfn.XLOOKUP(AI64,ar_replace_reason[lookupValue],ar_replace_reason[lookupKey],"ERROR"),""), "")</f>
        <v/>
      </c>
      <c r="AK64" s="3" t="str">
        <f t="shared" si="3"/>
        <v/>
      </c>
      <c r="AL64" s="3" t="str">
        <f>IF($A64="","",IF((AND($A64="ADD",OR(AK64="",AK64="Queenstown-Lakes District Council"))),"70",(_xlfn.XLOOKUP(AK64,ud_organisation_owner[lookupValue],ud_organisation_owner[lookupKey],""))))</f>
        <v/>
      </c>
      <c r="AM64" s="3" t="str">
        <f t="shared" si="4"/>
        <v/>
      </c>
      <c r="AN64" s="3" t="str">
        <f>IF($A64="","",IF((AND($A64="ADD",OR(AM64="",AM64="Queenstown-Lakes District Council"))),"70",(_xlfn.XLOOKUP(AM64,ud_organisation_owner[lookupValue],ud_organisation_owner[lookupKey],""))))</f>
        <v/>
      </c>
      <c r="AO64" s="3" t="str">
        <f t="shared" si="5"/>
        <v/>
      </c>
      <c r="AP64" s="3" t="str">
        <f>IF($A64="","",IF((AND($A64="ADD",OR(AO64="",AO64="Local Authority"))),"17",(_xlfn.XLOOKUP(AO64,ud_sub_organisation[lookupValue],ud_sub_organisation[lookupKey],""))))</f>
        <v/>
      </c>
      <c r="AQ64" s="3" t="str">
        <f t="shared" si="6"/>
        <v/>
      </c>
      <c r="AR64" s="3" t="str">
        <f>IF($A64="","",IF((AND($A64="ADD",OR(AQ64="",AQ64="Vested assets"))),"12",(_xlfn.XLOOKUP(AQ64,ud_work_origin[lookupValue],ud_work_origin[lookupKey],""))))</f>
        <v/>
      </c>
      <c r="AS64" s="8"/>
      <c r="AT64" s="2" t="str">
        <f t="shared" si="7"/>
        <v/>
      </c>
      <c r="AU64" s="3" t="str">
        <f t="shared" si="8"/>
        <v/>
      </c>
      <c r="AV64" s="3" t="str">
        <f>IF($A64="","",IF((AND($A64="ADD",OR(AU64="",AU64="Excellent"))),"1",(_xlfn.XLOOKUP(AU64,condition[lookupValue],condition[lookupKey],""))))</f>
        <v/>
      </c>
      <c r="AW64" s="7" t="str">
        <f t="shared" si="9"/>
        <v/>
      </c>
      <c r="AX64" s="9"/>
    </row>
    <row r="65" spans="2:50">
      <c r="B65" s="4"/>
      <c r="D65" s="3" t="str">
        <f>IF($A65="ADD",IF(NOT(ISBLANK(C65)),_xlfn.XLOOKUP(C65,roadnames[lookupValue],roadnames[lookupKey],"ERROR"),""), "")</f>
        <v/>
      </c>
      <c r="E65" s="4"/>
      <c r="F65" s="4"/>
      <c r="G65" s="6"/>
      <c r="H65" s="6"/>
      <c r="J65" s="3" t="str">
        <f>IF($A65="ADD",IF(NOT(ISBLANK(I65)),_xlfn.XLOOKUP(I65,side[lookupValue],side[lookupKey],"ERROR"),""), "")</f>
        <v/>
      </c>
      <c r="K65" s="6"/>
      <c r="L65" s="6" t="str">
        <f t="shared" si="0"/>
        <v/>
      </c>
      <c r="M65" s="4"/>
      <c r="O65" s="3" t="str">
        <f>IF($A65="ADD",IF(NOT(ISBLANK(N65)),_xlfn.XLOOKUP(N65,len_adjust_rsn[lookupValue],len_adjust_rsn[lookupKey],"ERROR"),""), "")</f>
        <v/>
      </c>
      <c r="Q65" s="3" t="str">
        <f>IF($A65="ADD",IF(NOT(ISBLANK(P65)),_xlfn.XLOOKUP(P65,ud_placement[lookupValue],ud_placement[lookupKey],"ERROR"),""), "")</f>
        <v/>
      </c>
      <c r="S65" s="3" t="str">
        <f>IF($A65="ADD",IF(NOT(ISBLANK(R65)),_xlfn.XLOOKUP(R65,ud_amds_rail_type[lookupValue],ud_amds_rail_type[lookupKey],"ERROR"),""), "")</f>
        <v/>
      </c>
      <c r="U65" s="3" t="str">
        <f>IF($A65="ADD",IF(NOT(ISBLANK(T65)),_xlfn.XLOOKUP(T65,rail_material[lookupValue],rail_material[lookupKey],"ERROR"),""), "")</f>
        <v/>
      </c>
      <c r="V65" s="4"/>
      <c r="X65" s="3" t="str">
        <f>IF($A65="ADD",IF(NOT(ISBLANK(W65)),_xlfn.XLOOKUP(W65,rail_material[lookupValue],rail_material[lookupKey],"ERROR"),""), "")</f>
        <v/>
      </c>
      <c r="Z65" s="3" t="str">
        <f>IF($A65="ADD",IF(NOT(ISBLANK(Y65)),_xlfn.XLOOKUP(Y65,railing_colour[lookupValue],railing_colour[lookupKey],"ERROR"),""), "")</f>
        <v/>
      </c>
      <c r="AB65" s="3" t="str">
        <f>IF($A65="ADD",IF(NOT(ISBLANK(AA65)),_xlfn.XLOOKUP(AA65,railing_attach[lookupValue],railing_attach[lookupKey],"ERROR"),""), "")</f>
        <v/>
      </c>
      <c r="AC65" s="7"/>
      <c r="AD65" s="4" t="str">
        <f t="shared" ca="1" si="1"/>
        <v/>
      </c>
      <c r="AE65" s="4"/>
      <c r="AF65" s="3" t="str">
        <f t="shared" si="2"/>
        <v/>
      </c>
      <c r="AG65" s="3" t="str">
        <f>IF($A65="","",IF((AND($A65="ADD",OR(AF65="",AF65="In Use"))),"5",(_xlfn.XLOOKUP(AF65,ud_asset_status[lookupValue],ud_asset_status[lookupKey],""))))</f>
        <v/>
      </c>
      <c r="AH65" s="7"/>
      <c r="AJ65" s="3" t="str">
        <f>IF($A65="ADD",IF(NOT(ISBLANK(AI65)),_xlfn.XLOOKUP(AI65,ar_replace_reason[lookupValue],ar_replace_reason[lookupKey],"ERROR"),""), "")</f>
        <v/>
      </c>
      <c r="AK65" s="3" t="str">
        <f t="shared" si="3"/>
        <v/>
      </c>
      <c r="AL65" s="3" t="str">
        <f>IF($A65="","",IF((AND($A65="ADD",OR(AK65="",AK65="Queenstown-Lakes District Council"))),"70",(_xlfn.XLOOKUP(AK65,ud_organisation_owner[lookupValue],ud_organisation_owner[lookupKey],""))))</f>
        <v/>
      </c>
      <c r="AM65" s="3" t="str">
        <f t="shared" si="4"/>
        <v/>
      </c>
      <c r="AN65" s="3" t="str">
        <f>IF($A65="","",IF((AND($A65="ADD",OR(AM65="",AM65="Queenstown-Lakes District Council"))),"70",(_xlfn.XLOOKUP(AM65,ud_organisation_owner[lookupValue],ud_organisation_owner[lookupKey],""))))</f>
        <v/>
      </c>
      <c r="AO65" s="3" t="str">
        <f t="shared" si="5"/>
        <v/>
      </c>
      <c r="AP65" s="3" t="str">
        <f>IF($A65="","",IF((AND($A65="ADD",OR(AO65="",AO65="Local Authority"))),"17",(_xlfn.XLOOKUP(AO65,ud_sub_organisation[lookupValue],ud_sub_organisation[lookupKey],""))))</f>
        <v/>
      </c>
      <c r="AQ65" s="3" t="str">
        <f t="shared" si="6"/>
        <v/>
      </c>
      <c r="AR65" s="3" t="str">
        <f>IF($A65="","",IF((AND($A65="ADD",OR(AQ65="",AQ65="Vested assets"))),"12",(_xlfn.XLOOKUP(AQ65,ud_work_origin[lookupValue],ud_work_origin[lookupKey],""))))</f>
        <v/>
      </c>
      <c r="AS65" s="8"/>
      <c r="AT65" s="2" t="str">
        <f t="shared" si="7"/>
        <v/>
      </c>
      <c r="AU65" s="3" t="str">
        <f t="shared" si="8"/>
        <v/>
      </c>
      <c r="AV65" s="3" t="str">
        <f>IF($A65="","",IF((AND($A65="ADD",OR(AU65="",AU65="Excellent"))),"1",(_xlfn.XLOOKUP(AU65,condition[lookupValue],condition[lookupKey],""))))</f>
        <v/>
      </c>
      <c r="AW65" s="7" t="str">
        <f t="shared" si="9"/>
        <v/>
      </c>
      <c r="AX65" s="9"/>
    </row>
    <row r="66" spans="2:50">
      <c r="B66" s="4"/>
      <c r="D66" s="3" t="str">
        <f>IF($A66="ADD",IF(NOT(ISBLANK(C66)),_xlfn.XLOOKUP(C66,roadnames[lookupValue],roadnames[lookupKey],"ERROR"),""), "")</f>
        <v/>
      </c>
      <c r="E66" s="4"/>
      <c r="F66" s="4"/>
      <c r="G66" s="6"/>
      <c r="H66" s="6"/>
      <c r="J66" s="3" t="str">
        <f>IF($A66="ADD",IF(NOT(ISBLANK(I66)),_xlfn.XLOOKUP(I66,side[lookupValue],side[lookupKey],"ERROR"),""), "")</f>
        <v/>
      </c>
      <c r="K66" s="6"/>
      <c r="L66" s="6" t="str">
        <f t="shared" si="0"/>
        <v/>
      </c>
      <c r="M66" s="4"/>
      <c r="O66" s="3" t="str">
        <f>IF($A66="ADD",IF(NOT(ISBLANK(N66)),_xlfn.XLOOKUP(N66,len_adjust_rsn[lookupValue],len_adjust_rsn[lookupKey],"ERROR"),""), "")</f>
        <v/>
      </c>
      <c r="Q66" s="3" t="str">
        <f>IF($A66="ADD",IF(NOT(ISBLANK(P66)),_xlfn.XLOOKUP(P66,ud_placement[lookupValue],ud_placement[lookupKey],"ERROR"),""), "")</f>
        <v/>
      </c>
      <c r="S66" s="3" t="str">
        <f>IF($A66="ADD",IF(NOT(ISBLANK(R66)),_xlfn.XLOOKUP(R66,ud_amds_rail_type[lookupValue],ud_amds_rail_type[lookupKey],"ERROR"),""), "")</f>
        <v/>
      </c>
      <c r="U66" s="3" t="str">
        <f>IF($A66="ADD",IF(NOT(ISBLANK(T66)),_xlfn.XLOOKUP(T66,rail_material[lookupValue],rail_material[lookupKey],"ERROR"),""), "")</f>
        <v/>
      </c>
      <c r="V66" s="4"/>
      <c r="X66" s="3" t="str">
        <f>IF($A66="ADD",IF(NOT(ISBLANK(W66)),_xlfn.XLOOKUP(W66,rail_material[lookupValue],rail_material[lookupKey],"ERROR"),""), "")</f>
        <v/>
      </c>
      <c r="Z66" s="3" t="str">
        <f>IF($A66="ADD",IF(NOT(ISBLANK(Y66)),_xlfn.XLOOKUP(Y66,railing_colour[lookupValue],railing_colour[lookupKey],"ERROR"),""), "")</f>
        <v/>
      </c>
      <c r="AB66" s="3" t="str">
        <f>IF($A66="ADD",IF(NOT(ISBLANK(AA66)),_xlfn.XLOOKUP(AA66,railing_attach[lookupValue],railing_attach[lookupKey],"ERROR"),""), "")</f>
        <v/>
      </c>
      <c r="AC66" s="7"/>
      <c r="AD66" s="4" t="str">
        <f t="shared" ca="1" si="1"/>
        <v/>
      </c>
      <c r="AE66" s="4"/>
      <c r="AF66" s="3" t="str">
        <f t="shared" si="2"/>
        <v/>
      </c>
      <c r="AG66" s="3" t="str">
        <f>IF($A66="","",IF((AND($A66="ADD",OR(AF66="",AF66="In Use"))),"5",(_xlfn.XLOOKUP(AF66,ud_asset_status[lookupValue],ud_asset_status[lookupKey],""))))</f>
        <v/>
      </c>
      <c r="AH66" s="7"/>
      <c r="AJ66" s="3" t="str">
        <f>IF($A66="ADD",IF(NOT(ISBLANK(AI66)),_xlfn.XLOOKUP(AI66,ar_replace_reason[lookupValue],ar_replace_reason[lookupKey],"ERROR"),""), "")</f>
        <v/>
      </c>
      <c r="AK66" s="3" t="str">
        <f t="shared" si="3"/>
        <v/>
      </c>
      <c r="AL66" s="3" t="str">
        <f>IF($A66="","",IF((AND($A66="ADD",OR(AK66="",AK66="Queenstown-Lakes District Council"))),"70",(_xlfn.XLOOKUP(AK66,ud_organisation_owner[lookupValue],ud_organisation_owner[lookupKey],""))))</f>
        <v/>
      </c>
      <c r="AM66" s="3" t="str">
        <f t="shared" si="4"/>
        <v/>
      </c>
      <c r="AN66" s="3" t="str">
        <f>IF($A66="","",IF((AND($A66="ADD",OR(AM66="",AM66="Queenstown-Lakes District Council"))),"70",(_xlfn.XLOOKUP(AM66,ud_organisation_owner[lookupValue],ud_organisation_owner[lookupKey],""))))</f>
        <v/>
      </c>
      <c r="AO66" s="3" t="str">
        <f t="shared" si="5"/>
        <v/>
      </c>
      <c r="AP66" s="3" t="str">
        <f>IF($A66="","",IF((AND($A66="ADD",OR(AO66="",AO66="Local Authority"))),"17",(_xlfn.XLOOKUP(AO66,ud_sub_organisation[lookupValue],ud_sub_organisation[lookupKey],""))))</f>
        <v/>
      </c>
      <c r="AQ66" s="3" t="str">
        <f t="shared" si="6"/>
        <v/>
      </c>
      <c r="AR66" s="3" t="str">
        <f>IF($A66="","",IF((AND($A66="ADD",OR(AQ66="",AQ66="Vested assets"))),"12",(_xlfn.XLOOKUP(AQ66,ud_work_origin[lookupValue],ud_work_origin[lookupKey],""))))</f>
        <v/>
      </c>
      <c r="AS66" s="8"/>
      <c r="AT66" s="2" t="str">
        <f t="shared" si="7"/>
        <v/>
      </c>
      <c r="AU66" s="3" t="str">
        <f t="shared" si="8"/>
        <v/>
      </c>
      <c r="AV66" s="3" t="str">
        <f>IF($A66="","",IF((AND($A66="ADD",OR(AU66="",AU66="Excellent"))),"1",(_xlfn.XLOOKUP(AU66,condition[lookupValue],condition[lookupKey],""))))</f>
        <v/>
      </c>
      <c r="AW66" s="7" t="str">
        <f t="shared" si="9"/>
        <v/>
      </c>
      <c r="AX66" s="9"/>
    </row>
    <row r="67" spans="2:50">
      <c r="B67" s="4"/>
      <c r="D67" s="3" t="str">
        <f>IF($A67="ADD",IF(NOT(ISBLANK(C67)),_xlfn.XLOOKUP(C67,roadnames[lookupValue],roadnames[lookupKey],"ERROR"),""), "")</f>
        <v/>
      </c>
      <c r="E67" s="4"/>
      <c r="F67" s="4"/>
      <c r="G67" s="6"/>
      <c r="H67" s="6"/>
      <c r="J67" s="3" t="str">
        <f>IF($A67="ADD",IF(NOT(ISBLANK(I67)),_xlfn.XLOOKUP(I67,side[lookupValue],side[lookupKey],"ERROR"),""), "")</f>
        <v/>
      </c>
      <c r="K67" s="6"/>
      <c r="L67" s="6" t="str">
        <f t="shared" si="0"/>
        <v/>
      </c>
      <c r="M67" s="4"/>
      <c r="O67" s="3" t="str">
        <f>IF($A67="ADD",IF(NOT(ISBLANK(N67)),_xlfn.XLOOKUP(N67,len_adjust_rsn[lookupValue],len_adjust_rsn[lookupKey],"ERROR"),""), "")</f>
        <v/>
      </c>
      <c r="Q67" s="3" t="str">
        <f>IF($A67="ADD",IF(NOT(ISBLANK(P67)),_xlfn.XLOOKUP(P67,ud_placement[lookupValue],ud_placement[lookupKey],"ERROR"),""), "")</f>
        <v/>
      </c>
      <c r="S67" s="3" t="str">
        <f>IF($A67="ADD",IF(NOT(ISBLANK(R67)),_xlfn.XLOOKUP(R67,ud_amds_rail_type[lookupValue],ud_amds_rail_type[lookupKey],"ERROR"),""), "")</f>
        <v/>
      </c>
      <c r="U67" s="3" t="str">
        <f>IF($A67="ADD",IF(NOT(ISBLANK(T67)),_xlfn.XLOOKUP(T67,rail_material[lookupValue],rail_material[lookupKey],"ERROR"),""), "")</f>
        <v/>
      </c>
      <c r="V67" s="4"/>
      <c r="X67" s="3" t="str">
        <f>IF($A67="ADD",IF(NOT(ISBLANK(W67)),_xlfn.XLOOKUP(W67,rail_material[lookupValue],rail_material[lookupKey],"ERROR"),""), "")</f>
        <v/>
      </c>
      <c r="Z67" s="3" t="str">
        <f>IF($A67="ADD",IF(NOT(ISBLANK(Y67)),_xlfn.XLOOKUP(Y67,railing_colour[lookupValue],railing_colour[lookupKey],"ERROR"),""), "")</f>
        <v/>
      </c>
      <c r="AB67" s="3" t="str">
        <f>IF($A67="ADD",IF(NOT(ISBLANK(AA67)),_xlfn.XLOOKUP(AA67,railing_attach[lookupValue],railing_attach[lookupKey],"ERROR"),""), "")</f>
        <v/>
      </c>
      <c r="AC67" s="7"/>
      <c r="AD67" s="4" t="str">
        <f t="shared" ca="1" si="1"/>
        <v/>
      </c>
      <c r="AE67" s="4"/>
      <c r="AF67" s="3" t="str">
        <f t="shared" si="2"/>
        <v/>
      </c>
      <c r="AG67" s="3" t="str">
        <f>IF($A67="","",IF((AND($A67="ADD",OR(AF67="",AF67="In Use"))),"5",(_xlfn.XLOOKUP(AF67,ud_asset_status[lookupValue],ud_asset_status[lookupKey],""))))</f>
        <v/>
      </c>
      <c r="AH67" s="7"/>
      <c r="AJ67" s="3" t="str">
        <f>IF($A67="ADD",IF(NOT(ISBLANK(AI67)),_xlfn.XLOOKUP(AI67,ar_replace_reason[lookupValue],ar_replace_reason[lookupKey],"ERROR"),""), "")</f>
        <v/>
      </c>
      <c r="AK67" s="3" t="str">
        <f t="shared" si="3"/>
        <v/>
      </c>
      <c r="AL67" s="3" t="str">
        <f>IF($A67="","",IF((AND($A67="ADD",OR(AK67="",AK67="Queenstown-Lakes District Council"))),"70",(_xlfn.XLOOKUP(AK67,ud_organisation_owner[lookupValue],ud_organisation_owner[lookupKey],""))))</f>
        <v/>
      </c>
      <c r="AM67" s="3" t="str">
        <f t="shared" si="4"/>
        <v/>
      </c>
      <c r="AN67" s="3" t="str">
        <f>IF($A67="","",IF((AND($A67="ADD",OR(AM67="",AM67="Queenstown-Lakes District Council"))),"70",(_xlfn.XLOOKUP(AM67,ud_organisation_owner[lookupValue],ud_organisation_owner[lookupKey],""))))</f>
        <v/>
      </c>
      <c r="AO67" s="3" t="str">
        <f t="shared" si="5"/>
        <v/>
      </c>
      <c r="AP67" s="3" t="str">
        <f>IF($A67="","",IF((AND($A67="ADD",OR(AO67="",AO67="Local Authority"))),"17",(_xlfn.XLOOKUP(AO67,ud_sub_organisation[lookupValue],ud_sub_organisation[lookupKey],""))))</f>
        <v/>
      </c>
      <c r="AQ67" s="3" t="str">
        <f t="shared" si="6"/>
        <v/>
      </c>
      <c r="AR67" s="3" t="str">
        <f>IF($A67="","",IF((AND($A67="ADD",OR(AQ67="",AQ67="Vested assets"))),"12",(_xlfn.XLOOKUP(AQ67,ud_work_origin[lookupValue],ud_work_origin[lookupKey],""))))</f>
        <v/>
      </c>
      <c r="AS67" s="8"/>
      <c r="AT67" s="2" t="str">
        <f t="shared" si="7"/>
        <v/>
      </c>
      <c r="AU67" s="3" t="str">
        <f t="shared" si="8"/>
        <v/>
      </c>
      <c r="AV67" s="3" t="str">
        <f>IF($A67="","",IF((AND($A67="ADD",OR(AU67="",AU67="Excellent"))),"1",(_xlfn.XLOOKUP(AU67,condition[lookupValue],condition[lookupKey],""))))</f>
        <v/>
      </c>
      <c r="AW67" s="7" t="str">
        <f t="shared" si="9"/>
        <v/>
      </c>
      <c r="AX67" s="9"/>
    </row>
    <row r="68" spans="2:50">
      <c r="B68" s="4"/>
      <c r="D68" s="3" t="str">
        <f>IF($A68="ADD",IF(NOT(ISBLANK(C68)),_xlfn.XLOOKUP(C68,roadnames[lookupValue],roadnames[lookupKey],"ERROR"),""), "")</f>
        <v/>
      </c>
      <c r="E68" s="4"/>
      <c r="F68" s="4"/>
      <c r="G68" s="6"/>
      <c r="H68" s="6"/>
      <c r="J68" s="3" t="str">
        <f>IF($A68="ADD",IF(NOT(ISBLANK(I68)),_xlfn.XLOOKUP(I68,side[lookupValue],side[lookupKey],"ERROR"),""), "")</f>
        <v/>
      </c>
      <c r="K68" s="6"/>
      <c r="L68" s="6" t="str">
        <f t="shared" si="0"/>
        <v/>
      </c>
      <c r="M68" s="4"/>
      <c r="O68" s="3" t="str">
        <f>IF($A68="ADD",IF(NOT(ISBLANK(N68)),_xlfn.XLOOKUP(N68,len_adjust_rsn[lookupValue],len_adjust_rsn[lookupKey],"ERROR"),""), "")</f>
        <v/>
      </c>
      <c r="Q68" s="3" t="str">
        <f>IF($A68="ADD",IF(NOT(ISBLANK(P68)),_xlfn.XLOOKUP(P68,ud_placement[lookupValue],ud_placement[lookupKey],"ERROR"),""), "")</f>
        <v/>
      </c>
      <c r="S68" s="3" t="str">
        <f>IF($A68="ADD",IF(NOT(ISBLANK(R68)),_xlfn.XLOOKUP(R68,ud_amds_rail_type[lookupValue],ud_amds_rail_type[lookupKey],"ERROR"),""), "")</f>
        <v/>
      </c>
      <c r="U68" s="3" t="str">
        <f>IF($A68="ADD",IF(NOT(ISBLANK(T68)),_xlfn.XLOOKUP(T68,rail_material[lookupValue],rail_material[lookupKey],"ERROR"),""), "")</f>
        <v/>
      </c>
      <c r="V68" s="4"/>
      <c r="X68" s="3" t="str">
        <f>IF($A68="ADD",IF(NOT(ISBLANK(W68)),_xlfn.XLOOKUP(W68,rail_material[lookupValue],rail_material[lookupKey],"ERROR"),""), "")</f>
        <v/>
      </c>
      <c r="Z68" s="3" t="str">
        <f>IF($A68="ADD",IF(NOT(ISBLANK(Y68)),_xlfn.XLOOKUP(Y68,railing_colour[lookupValue],railing_colour[lookupKey],"ERROR"),""), "")</f>
        <v/>
      </c>
      <c r="AB68" s="3" t="str">
        <f>IF($A68="ADD",IF(NOT(ISBLANK(AA68)),_xlfn.XLOOKUP(AA68,railing_attach[lookupValue],railing_attach[lookupKey],"ERROR"),""), "")</f>
        <v/>
      </c>
      <c r="AC68" s="7"/>
      <c r="AD68" s="4" t="str">
        <f t="shared" ca="1" si="1"/>
        <v/>
      </c>
      <c r="AE68" s="4"/>
      <c r="AF68" s="3" t="str">
        <f t="shared" si="2"/>
        <v/>
      </c>
      <c r="AG68" s="3" t="str">
        <f>IF($A68="","",IF((AND($A68="ADD",OR(AF68="",AF68="In Use"))),"5",(_xlfn.XLOOKUP(AF68,ud_asset_status[lookupValue],ud_asset_status[lookupKey],""))))</f>
        <v/>
      </c>
      <c r="AH68" s="7"/>
      <c r="AJ68" s="3" t="str">
        <f>IF($A68="ADD",IF(NOT(ISBLANK(AI68)),_xlfn.XLOOKUP(AI68,ar_replace_reason[lookupValue],ar_replace_reason[lookupKey],"ERROR"),""), "")</f>
        <v/>
      </c>
      <c r="AK68" s="3" t="str">
        <f t="shared" si="3"/>
        <v/>
      </c>
      <c r="AL68" s="3" t="str">
        <f>IF($A68="","",IF((AND($A68="ADD",OR(AK68="",AK68="Queenstown-Lakes District Council"))),"70",(_xlfn.XLOOKUP(AK68,ud_organisation_owner[lookupValue],ud_organisation_owner[lookupKey],""))))</f>
        <v/>
      </c>
      <c r="AM68" s="3" t="str">
        <f t="shared" si="4"/>
        <v/>
      </c>
      <c r="AN68" s="3" t="str">
        <f>IF($A68="","",IF((AND($A68="ADD",OR(AM68="",AM68="Queenstown-Lakes District Council"))),"70",(_xlfn.XLOOKUP(AM68,ud_organisation_owner[lookupValue],ud_organisation_owner[lookupKey],""))))</f>
        <v/>
      </c>
      <c r="AO68" s="3" t="str">
        <f t="shared" si="5"/>
        <v/>
      </c>
      <c r="AP68" s="3" t="str">
        <f>IF($A68="","",IF((AND($A68="ADD",OR(AO68="",AO68="Local Authority"))),"17",(_xlfn.XLOOKUP(AO68,ud_sub_organisation[lookupValue],ud_sub_organisation[lookupKey],""))))</f>
        <v/>
      </c>
      <c r="AQ68" s="3" t="str">
        <f t="shared" si="6"/>
        <v/>
      </c>
      <c r="AR68" s="3" t="str">
        <f>IF($A68="","",IF((AND($A68="ADD",OR(AQ68="",AQ68="Vested assets"))),"12",(_xlfn.XLOOKUP(AQ68,ud_work_origin[lookupValue],ud_work_origin[lookupKey],""))))</f>
        <v/>
      </c>
      <c r="AS68" s="8"/>
      <c r="AT68" s="2" t="str">
        <f t="shared" si="7"/>
        <v/>
      </c>
      <c r="AU68" s="3" t="str">
        <f t="shared" si="8"/>
        <v/>
      </c>
      <c r="AV68" s="3" t="str">
        <f>IF($A68="","",IF((AND($A68="ADD",OR(AU68="",AU68="Excellent"))),"1",(_xlfn.XLOOKUP(AU68,condition[lookupValue],condition[lookupKey],""))))</f>
        <v/>
      </c>
      <c r="AW68" s="7" t="str">
        <f t="shared" si="9"/>
        <v/>
      </c>
      <c r="AX68" s="9"/>
    </row>
    <row r="69" spans="2:50">
      <c r="B69" s="4"/>
      <c r="D69" s="3" t="str">
        <f>IF($A69="ADD",IF(NOT(ISBLANK(C69)),_xlfn.XLOOKUP(C69,roadnames[lookupValue],roadnames[lookupKey],"ERROR"),""), "")</f>
        <v/>
      </c>
      <c r="E69" s="4"/>
      <c r="F69" s="4"/>
      <c r="G69" s="6"/>
      <c r="H69" s="6"/>
      <c r="J69" s="3" t="str">
        <f>IF($A69="ADD",IF(NOT(ISBLANK(I69)),_xlfn.XLOOKUP(I69,side[lookupValue],side[lookupKey],"ERROR"),""), "")</f>
        <v/>
      </c>
      <c r="K69" s="6"/>
      <c r="L69" s="6" t="str">
        <f t="shared" si="0"/>
        <v/>
      </c>
      <c r="M69" s="4"/>
      <c r="O69" s="3" t="str">
        <f>IF($A69="ADD",IF(NOT(ISBLANK(N69)),_xlfn.XLOOKUP(N69,len_adjust_rsn[lookupValue],len_adjust_rsn[lookupKey],"ERROR"),""), "")</f>
        <v/>
      </c>
      <c r="Q69" s="3" t="str">
        <f>IF($A69="ADD",IF(NOT(ISBLANK(P69)),_xlfn.XLOOKUP(P69,ud_placement[lookupValue],ud_placement[lookupKey],"ERROR"),""), "")</f>
        <v/>
      </c>
      <c r="S69" s="3" t="str">
        <f>IF($A69="ADD",IF(NOT(ISBLANK(R69)),_xlfn.XLOOKUP(R69,ud_amds_rail_type[lookupValue],ud_amds_rail_type[lookupKey],"ERROR"),""), "")</f>
        <v/>
      </c>
      <c r="U69" s="3" t="str">
        <f>IF($A69="ADD",IF(NOT(ISBLANK(T69)),_xlfn.XLOOKUP(T69,rail_material[lookupValue],rail_material[lookupKey],"ERROR"),""), "")</f>
        <v/>
      </c>
      <c r="V69" s="4"/>
      <c r="X69" s="3" t="str">
        <f>IF($A69="ADD",IF(NOT(ISBLANK(W69)),_xlfn.XLOOKUP(W69,rail_material[lookupValue],rail_material[lookupKey],"ERROR"),""), "")</f>
        <v/>
      </c>
      <c r="Z69" s="3" t="str">
        <f>IF($A69="ADD",IF(NOT(ISBLANK(Y69)),_xlfn.XLOOKUP(Y69,railing_colour[lookupValue],railing_colour[lookupKey],"ERROR"),""), "")</f>
        <v/>
      </c>
      <c r="AB69" s="3" t="str">
        <f>IF($A69="ADD",IF(NOT(ISBLANK(AA69)),_xlfn.XLOOKUP(AA69,railing_attach[lookupValue],railing_attach[lookupKey],"ERROR"),""), "")</f>
        <v/>
      </c>
      <c r="AC69" s="7"/>
      <c r="AD69" s="4" t="str">
        <f t="shared" ca="1" si="1"/>
        <v/>
      </c>
      <c r="AE69" s="4"/>
      <c r="AF69" s="3" t="str">
        <f t="shared" si="2"/>
        <v/>
      </c>
      <c r="AG69" s="3" t="str">
        <f>IF($A69="","",IF((AND($A69="ADD",OR(AF69="",AF69="In Use"))),"5",(_xlfn.XLOOKUP(AF69,ud_asset_status[lookupValue],ud_asset_status[lookupKey],""))))</f>
        <v/>
      </c>
      <c r="AH69" s="7"/>
      <c r="AJ69" s="3" t="str">
        <f>IF($A69="ADD",IF(NOT(ISBLANK(AI69)),_xlfn.XLOOKUP(AI69,ar_replace_reason[lookupValue],ar_replace_reason[lookupKey],"ERROR"),""), "")</f>
        <v/>
      </c>
      <c r="AK69" s="3" t="str">
        <f t="shared" si="3"/>
        <v/>
      </c>
      <c r="AL69" s="3" t="str">
        <f>IF($A69="","",IF((AND($A69="ADD",OR(AK69="",AK69="Queenstown-Lakes District Council"))),"70",(_xlfn.XLOOKUP(AK69,ud_organisation_owner[lookupValue],ud_organisation_owner[lookupKey],""))))</f>
        <v/>
      </c>
      <c r="AM69" s="3" t="str">
        <f t="shared" si="4"/>
        <v/>
      </c>
      <c r="AN69" s="3" t="str">
        <f>IF($A69="","",IF((AND($A69="ADD",OR(AM69="",AM69="Queenstown-Lakes District Council"))),"70",(_xlfn.XLOOKUP(AM69,ud_organisation_owner[lookupValue],ud_organisation_owner[lookupKey],""))))</f>
        <v/>
      </c>
      <c r="AO69" s="3" t="str">
        <f t="shared" si="5"/>
        <v/>
      </c>
      <c r="AP69" s="3" t="str">
        <f>IF($A69="","",IF((AND($A69="ADD",OR(AO69="",AO69="Local Authority"))),"17",(_xlfn.XLOOKUP(AO69,ud_sub_organisation[lookupValue],ud_sub_organisation[lookupKey],""))))</f>
        <v/>
      </c>
      <c r="AQ69" s="3" t="str">
        <f t="shared" si="6"/>
        <v/>
      </c>
      <c r="AR69" s="3" t="str">
        <f>IF($A69="","",IF((AND($A69="ADD",OR(AQ69="",AQ69="Vested assets"))),"12",(_xlfn.XLOOKUP(AQ69,ud_work_origin[lookupValue],ud_work_origin[lookupKey],""))))</f>
        <v/>
      </c>
      <c r="AS69" s="8"/>
      <c r="AT69" s="2" t="str">
        <f t="shared" si="7"/>
        <v/>
      </c>
      <c r="AU69" s="3" t="str">
        <f t="shared" si="8"/>
        <v/>
      </c>
      <c r="AV69" s="3" t="str">
        <f>IF($A69="","",IF((AND($A69="ADD",OR(AU69="",AU69="Excellent"))),"1",(_xlfn.XLOOKUP(AU69,condition[lookupValue],condition[lookupKey],""))))</f>
        <v/>
      </c>
      <c r="AW69" s="7" t="str">
        <f t="shared" si="9"/>
        <v/>
      </c>
      <c r="AX69" s="9"/>
    </row>
    <row r="70" spans="2:50">
      <c r="B70" s="4"/>
      <c r="D70" s="3" t="str">
        <f>IF($A70="ADD",IF(NOT(ISBLANK(C70)),_xlfn.XLOOKUP(C70,roadnames[lookupValue],roadnames[lookupKey],"ERROR"),""), "")</f>
        <v/>
      </c>
      <c r="E70" s="4"/>
      <c r="F70" s="4"/>
      <c r="G70" s="6"/>
      <c r="H70" s="6"/>
      <c r="J70" s="3" t="str">
        <f>IF($A70="ADD",IF(NOT(ISBLANK(I70)),_xlfn.XLOOKUP(I70,side[lookupValue],side[lookupKey],"ERROR"),""), "")</f>
        <v/>
      </c>
      <c r="K70" s="6"/>
      <c r="L70" s="6" t="str">
        <f t="shared" si="0"/>
        <v/>
      </c>
      <c r="M70" s="4"/>
      <c r="O70" s="3" t="str">
        <f>IF($A70="ADD",IF(NOT(ISBLANK(N70)),_xlfn.XLOOKUP(N70,len_adjust_rsn[lookupValue],len_adjust_rsn[lookupKey],"ERROR"),""), "")</f>
        <v/>
      </c>
      <c r="Q70" s="3" t="str">
        <f>IF($A70="ADD",IF(NOT(ISBLANK(P70)),_xlfn.XLOOKUP(P70,ud_placement[lookupValue],ud_placement[lookupKey],"ERROR"),""), "")</f>
        <v/>
      </c>
      <c r="S70" s="3" t="str">
        <f>IF($A70="ADD",IF(NOT(ISBLANK(R70)),_xlfn.XLOOKUP(R70,ud_amds_rail_type[lookupValue],ud_amds_rail_type[lookupKey],"ERROR"),""), "")</f>
        <v/>
      </c>
      <c r="U70" s="3" t="str">
        <f>IF($A70="ADD",IF(NOT(ISBLANK(T70)),_xlfn.XLOOKUP(T70,rail_material[lookupValue],rail_material[lookupKey],"ERROR"),""), "")</f>
        <v/>
      </c>
      <c r="V70" s="4"/>
      <c r="X70" s="3" t="str">
        <f>IF($A70="ADD",IF(NOT(ISBLANK(W70)),_xlfn.XLOOKUP(W70,rail_material[lookupValue],rail_material[lookupKey],"ERROR"),""), "")</f>
        <v/>
      </c>
      <c r="Z70" s="3" t="str">
        <f>IF($A70="ADD",IF(NOT(ISBLANK(Y70)),_xlfn.XLOOKUP(Y70,railing_colour[lookupValue],railing_colour[lookupKey],"ERROR"),""), "")</f>
        <v/>
      </c>
      <c r="AB70" s="3" t="str">
        <f>IF($A70="ADD",IF(NOT(ISBLANK(AA70)),_xlfn.XLOOKUP(AA70,railing_attach[lookupValue],railing_attach[lookupKey],"ERROR"),""), "")</f>
        <v/>
      </c>
      <c r="AC70" s="7"/>
      <c r="AD70" s="4" t="str">
        <f t="shared" ca="1" si="1"/>
        <v/>
      </c>
      <c r="AE70" s="4"/>
      <c r="AF70" s="3" t="str">
        <f t="shared" si="2"/>
        <v/>
      </c>
      <c r="AG70" s="3" t="str">
        <f>IF($A70="","",IF((AND($A70="ADD",OR(AF70="",AF70="In Use"))),"5",(_xlfn.XLOOKUP(AF70,ud_asset_status[lookupValue],ud_asset_status[lookupKey],""))))</f>
        <v/>
      </c>
      <c r="AH70" s="7"/>
      <c r="AJ70" s="3" t="str">
        <f>IF($A70="ADD",IF(NOT(ISBLANK(AI70)),_xlfn.XLOOKUP(AI70,ar_replace_reason[lookupValue],ar_replace_reason[lookupKey],"ERROR"),""), "")</f>
        <v/>
      </c>
      <c r="AK70" s="3" t="str">
        <f t="shared" si="3"/>
        <v/>
      </c>
      <c r="AL70" s="3" t="str">
        <f>IF($A70="","",IF((AND($A70="ADD",OR(AK70="",AK70="Queenstown-Lakes District Council"))),"70",(_xlfn.XLOOKUP(AK70,ud_organisation_owner[lookupValue],ud_organisation_owner[lookupKey],""))))</f>
        <v/>
      </c>
      <c r="AM70" s="3" t="str">
        <f t="shared" si="4"/>
        <v/>
      </c>
      <c r="AN70" s="3" t="str">
        <f>IF($A70="","",IF((AND($A70="ADD",OR(AM70="",AM70="Queenstown-Lakes District Council"))),"70",(_xlfn.XLOOKUP(AM70,ud_organisation_owner[lookupValue],ud_organisation_owner[lookupKey],""))))</f>
        <v/>
      </c>
      <c r="AO70" s="3" t="str">
        <f t="shared" si="5"/>
        <v/>
      </c>
      <c r="AP70" s="3" t="str">
        <f>IF($A70="","",IF((AND($A70="ADD",OR(AO70="",AO70="Local Authority"))),"17",(_xlfn.XLOOKUP(AO70,ud_sub_organisation[lookupValue],ud_sub_organisation[lookupKey],""))))</f>
        <v/>
      </c>
      <c r="AQ70" s="3" t="str">
        <f t="shared" si="6"/>
        <v/>
      </c>
      <c r="AR70" s="3" t="str">
        <f>IF($A70="","",IF((AND($A70="ADD",OR(AQ70="",AQ70="Vested assets"))),"12",(_xlfn.XLOOKUP(AQ70,ud_work_origin[lookupValue],ud_work_origin[lookupKey],""))))</f>
        <v/>
      </c>
      <c r="AS70" s="8"/>
      <c r="AT70" s="2" t="str">
        <f t="shared" si="7"/>
        <v/>
      </c>
      <c r="AU70" s="3" t="str">
        <f t="shared" si="8"/>
        <v/>
      </c>
      <c r="AV70" s="3" t="str">
        <f>IF($A70="","",IF((AND($A70="ADD",OR(AU70="",AU70="Excellent"))),"1",(_xlfn.XLOOKUP(AU70,condition[lookupValue],condition[lookupKey],""))))</f>
        <v/>
      </c>
      <c r="AW70" s="7" t="str">
        <f t="shared" si="9"/>
        <v/>
      </c>
      <c r="AX70" s="9"/>
    </row>
    <row r="71" spans="2:50">
      <c r="B71" s="4"/>
      <c r="D71" s="3" t="str">
        <f>IF($A71="ADD",IF(NOT(ISBLANK(C71)),_xlfn.XLOOKUP(C71,roadnames[lookupValue],roadnames[lookupKey],"ERROR"),""), "")</f>
        <v/>
      </c>
      <c r="E71" s="4"/>
      <c r="F71" s="4"/>
      <c r="G71" s="6"/>
      <c r="H71" s="6"/>
      <c r="J71" s="3" t="str">
        <f>IF($A71="ADD",IF(NOT(ISBLANK(I71)),_xlfn.XLOOKUP(I71,side[lookupValue],side[lookupKey],"ERROR"),""), "")</f>
        <v/>
      </c>
      <c r="K71" s="6"/>
      <c r="L71" s="6" t="str">
        <f t="shared" si="0"/>
        <v/>
      </c>
      <c r="M71" s="4"/>
      <c r="O71" s="3" t="str">
        <f>IF($A71="ADD",IF(NOT(ISBLANK(N71)),_xlfn.XLOOKUP(N71,len_adjust_rsn[lookupValue],len_adjust_rsn[lookupKey],"ERROR"),""), "")</f>
        <v/>
      </c>
      <c r="Q71" s="3" t="str">
        <f>IF($A71="ADD",IF(NOT(ISBLANK(P71)),_xlfn.XLOOKUP(P71,ud_placement[lookupValue],ud_placement[lookupKey],"ERROR"),""), "")</f>
        <v/>
      </c>
      <c r="S71" s="3" t="str">
        <f>IF($A71="ADD",IF(NOT(ISBLANK(R71)),_xlfn.XLOOKUP(R71,ud_amds_rail_type[lookupValue],ud_amds_rail_type[lookupKey],"ERROR"),""), "")</f>
        <v/>
      </c>
      <c r="U71" s="3" t="str">
        <f>IF($A71="ADD",IF(NOT(ISBLANK(T71)),_xlfn.XLOOKUP(T71,rail_material[lookupValue],rail_material[lookupKey],"ERROR"),""), "")</f>
        <v/>
      </c>
      <c r="V71" s="4"/>
      <c r="X71" s="3" t="str">
        <f>IF($A71="ADD",IF(NOT(ISBLANK(W71)),_xlfn.XLOOKUP(W71,rail_material[lookupValue],rail_material[lookupKey],"ERROR"),""), "")</f>
        <v/>
      </c>
      <c r="Z71" s="3" t="str">
        <f>IF($A71="ADD",IF(NOT(ISBLANK(Y71)),_xlfn.XLOOKUP(Y71,railing_colour[lookupValue],railing_colour[lookupKey],"ERROR"),""), "")</f>
        <v/>
      </c>
      <c r="AB71" s="3" t="str">
        <f>IF($A71="ADD",IF(NOT(ISBLANK(AA71)),_xlfn.XLOOKUP(AA71,railing_attach[lookupValue],railing_attach[lookupKey],"ERROR"),""), "")</f>
        <v/>
      </c>
      <c r="AC71" s="7"/>
      <c r="AD71" s="4" t="str">
        <f t="shared" ca="1" si="1"/>
        <v/>
      </c>
      <c r="AE71" s="4"/>
      <c r="AF71" s="3" t="str">
        <f t="shared" si="2"/>
        <v/>
      </c>
      <c r="AG71" s="3" t="str">
        <f>IF($A71="","",IF((AND($A71="ADD",OR(AF71="",AF71="In Use"))),"5",(_xlfn.XLOOKUP(AF71,ud_asset_status[lookupValue],ud_asset_status[lookupKey],""))))</f>
        <v/>
      </c>
      <c r="AH71" s="7"/>
      <c r="AJ71" s="3" t="str">
        <f>IF($A71="ADD",IF(NOT(ISBLANK(AI71)),_xlfn.XLOOKUP(AI71,ar_replace_reason[lookupValue],ar_replace_reason[lookupKey],"ERROR"),""), "")</f>
        <v/>
      </c>
      <c r="AK71" s="3" t="str">
        <f t="shared" si="3"/>
        <v/>
      </c>
      <c r="AL71" s="3" t="str">
        <f>IF($A71="","",IF((AND($A71="ADD",OR(AK71="",AK71="Queenstown-Lakes District Council"))),"70",(_xlfn.XLOOKUP(AK71,ud_organisation_owner[lookupValue],ud_organisation_owner[lookupKey],""))))</f>
        <v/>
      </c>
      <c r="AM71" s="3" t="str">
        <f t="shared" si="4"/>
        <v/>
      </c>
      <c r="AN71" s="3" t="str">
        <f>IF($A71="","",IF((AND($A71="ADD",OR(AM71="",AM71="Queenstown-Lakes District Council"))),"70",(_xlfn.XLOOKUP(AM71,ud_organisation_owner[lookupValue],ud_organisation_owner[lookupKey],""))))</f>
        <v/>
      </c>
      <c r="AO71" s="3" t="str">
        <f t="shared" si="5"/>
        <v/>
      </c>
      <c r="AP71" s="3" t="str">
        <f>IF($A71="","",IF((AND($A71="ADD",OR(AO71="",AO71="Local Authority"))),"17",(_xlfn.XLOOKUP(AO71,ud_sub_organisation[lookupValue],ud_sub_organisation[lookupKey],""))))</f>
        <v/>
      </c>
      <c r="AQ71" s="3" t="str">
        <f t="shared" si="6"/>
        <v/>
      </c>
      <c r="AR71" s="3" t="str">
        <f>IF($A71="","",IF((AND($A71="ADD",OR(AQ71="",AQ71="Vested assets"))),"12",(_xlfn.XLOOKUP(AQ71,ud_work_origin[lookupValue],ud_work_origin[lookupKey],""))))</f>
        <v/>
      </c>
      <c r="AS71" s="8"/>
      <c r="AT71" s="2" t="str">
        <f t="shared" si="7"/>
        <v/>
      </c>
      <c r="AU71" s="3" t="str">
        <f t="shared" si="8"/>
        <v/>
      </c>
      <c r="AV71" s="3" t="str">
        <f>IF($A71="","",IF((AND($A71="ADD",OR(AU71="",AU71="Excellent"))),"1",(_xlfn.XLOOKUP(AU71,condition[lookupValue],condition[lookupKey],""))))</f>
        <v/>
      </c>
      <c r="AW71" s="7" t="str">
        <f t="shared" si="9"/>
        <v/>
      </c>
      <c r="AX71" s="9"/>
    </row>
    <row r="72" spans="2:50">
      <c r="B72" s="4"/>
      <c r="D72" s="3" t="str">
        <f>IF($A72="ADD",IF(NOT(ISBLANK(C72)),_xlfn.XLOOKUP(C72,roadnames[lookupValue],roadnames[lookupKey],"ERROR"),""), "")</f>
        <v/>
      </c>
      <c r="E72" s="4"/>
      <c r="F72" s="4"/>
      <c r="G72" s="6"/>
      <c r="H72" s="6"/>
      <c r="J72" s="3" t="str">
        <f>IF($A72="ADD",IF(NOT(ISBLANK(I72)),_xlfn.XLOOKUP(I72,side[lookupValue],side[lookupKey],"ERROR"),""), "")</f>
        <v/>
      </c>
      <c r="K72" s="6"/>
      <c r="L72" s="6" t="str">
        <f t="shared" si="0"/>
        <v/>
      </c>
      <c r="M72" s="4"/>
      <c r="O72" s="3" t="str">
        <f>IF($A72="ADD",IF(NOT(ISBLANK(N72)),_xlfn.XLOOKUP(N72,len_adjust_rsn[lookupValue],len_adjust_rsn[lookupKey],"ERROR"),""), "")</f>
        <v/>
      </c>
      <c r="Q72" s="3" t="str">
        <f>IF($A72="ADD",IF(NOT(ISBLANK(P72)),_xlfn.XLOOKUP(P72,ud_placement[lookupValue],ud_placement[lookupKey],"ERROR"),""), "")</f>
        <v/>
      </c>
      <c r="S72" s="3" t="str">
        <f>IF($A72="ADD",IF(NOT(ISBLANK(R72)),_xlfn.XLOOKUP(R72,ud_amds_rail_type[lookupValue],ud_amds_rail_type[lookupKey],"ERROR"),""), "")</f>
        <v/>
      </c>
      <c r="U72" s="3" t="str">
        <f>IF($A72="ADD",IF(NOT(ISBLANK(T72)),_xlfn.XLOOKUP(T72,rail_material[lookupValue],rail_material[lookupKey],"ERROR"),""), "")</f>
        <v/>
      </c>
      <c r="V72" s="4"/>
      <c r="X72" s="3" t="str">
        <f>IF($A72="ADD",IF(NOT(ISBLANK(W72)),_xlfn.XLOOKUP(W72,rail_material[lookupValue],rail_material[lookupKey],"ERROR"),""), "")</f>
        <v/>
      </c>
      <c r="Z72" s="3" t="str">
        <f>IF($A72="ADD",IF(NOT(ISBLANK(Y72)),_xlfn.XLOOKUP(Y72,railing_colour[lookupValue],railing_colour[lookupKey],"ERROR"),""), "")</f>
        <v/>
      </c>
      <c r="AB72" s="3" t="str">
        <f>IF($A72="ADD",IF(NOT(ISBLANK(AA72)),_xlfn.XLOOKUP(AA72,railing_attach[lookupValue],railing_attach[lookupKey],"ERROR"),""), "")</f>
        <v/>
      </c>
      <c r="AC72" s="7"/>
      <c r="AD72" s="4" t="str">
        <f t="shared" ca="1" si="1"/>
        <v/>
      </c>
      <c r="AE72" s="4"/>
      <c r="AF72" s="3" t="str">
        <f t="shared" si="2"/>
        <v/>
      </c>
      <c r="AG72" s="3" t="str">
        <f>IF($A72="","",IF((AND($A72="ADD",OR(AF72="",AF72="In Use"))),"5",(_xlfn.XLOOKUP(AF72,ud_asset_status[lookupValue],ud_asset_status[lookupKey],""))))</f>
        <v/>
      </c>
      <c r="AH72" s="7"/>
      <c r="AJ72" s="3" t="str">
        <f>IF($A72="ADD",IF(NOT(ISBLANK(AI72)),_xlfn.XLOOKUP(AI72,ar_replace_reason[lookupValue],ar_replace_reason[lookupKey],"ERROR"),""), "")</f>
        <v/>
      </c>
      <c r="AK72" s="3" t="str">
        <f t="shared" si="3"/>
        <v/>
      </c>
      <c r="AL72" s="3" t="str">
        <f>IF($A72="","",IF((AND($A72="ADD",OR(AK72="",AK72="Queenstown-Lakes District Council"))),"70",(_xlfn.XLOOKUP(AK72,ud_organisation_owner[lookupValue],ud_organisation_owner[lookupKey],""))))</f>
        <v/>
      </c>
      <c r="AM72" s="3" t="str">
        <f t="shared" si="4"/>
        <v/>
      </c>
      <c r="AN72" s="3" t="str">
        <f>IF($A72="","",IF((AND($A72="ADD",OR(AM72="",AM72="Queenstown-Lakes District Council"))),"70",(_xlfn.XLOOKUP(AM72,ud_organisation_owner[lookupValue],ud_organisation_owner[lookupKey],""))))</f>
        <v/>
      </c>
      <c r="AO72" s="3" t="str">
        <f t="shared" si="5"/>
        <v/>
      </c>
      <c r="AP72" s="3" t="str">
        <f>IF($A72="","",IF((AND($A72="ADD",OR(AO72="",AO72="Local Authority"))),"17",(_xlfn.XLOOKUP(AO72,ud_sub_organisation[lookupValue],ud_sub_organisation[lookupKey],""))))</f>
        <v/>
      </c>
      <c r="AQ72" s="3" t="str">
        <f t="shared" si="6"/>
        <v/>
      </c>
      <c r="AR72" s="3" t="str">
        <f>IF($A72="","",IF((AND($A72="ADD",OR(AQ72="",AQ72="Vested assets"))),"12",(_xlfn.XLOOKUP(AQ72,ud_work_origin[lookupValue],ud_work_origin[lookupKey],""))))</f>
        <v/>
      </c>
      <c r="AS72" s="8"/>
      <c r="AT72" s="2" t="str">
        <f t="shared" si="7"/>
        <v/>
      </c>
      <c r="AU72" s="3" t="str">
        <f t="shared" si="8"/>
        <v/>
      </c>
      <c r="AV72" s="3" t="str">
        <f>IF($A72="","",IF((AND($A72="ADD",OR(AU72="",AU72="Excellent"))),"1",(_xlfn.XLOOKUP(AU72,condition[lookupValue],condition[lookupKey],""))))</f>
        <v/>
      </c>
      <c r="AW72" s="7" t="str">
        <f t="shared" si="9"/>
        <v/>
      </c>
      <c r="AX72" s="9"/>
    </row>
    <row r="73" spans="2:50">
      <c r="B73" s="4"/>
      <c r="D73" s="3" t="str">
        <f>IF($A73="ADD",IF(NOT(ISBLANK(C73)),_xlfn.XLOOKUP(C73,roadnames[lookupValue],roadnames[lookupKey],"ERROR"),""), "")</f>
        <v/>
      </c>
      <c r="E73" s="4"/>
      <c r="F73" s="4"/>
      <c r="G73" s="6"/>
      <c r="H73" s="6"/>
      <c r="J73" s="3" t="str">
        <f>IF($A73="ADD",IF(NOT(ISBLANK(I73)),_xlfn.XLOOKUP(I73,side[lookupValue],side[lookupKey],"ERROR"),""), "")</f>
        <v/>
      </c>
      <c r="K73" s="6"/>
      <c r="L73" s="6" t="str">
        <f t="shared" si="0"/>
        <v/>
      </c>
      <c r="M73" s="4"/>
      <c r="O73" s="3" t="str">
        <f>IF($A73="ADD",IF(NOT(ISBLANK(N73)),_xlfn.XLOOKUP(N73,len_adjust_rsn[lookupValue],len_adjust_rsn[lookupKey],"ERROR"),""), "")</f>
        <v/>
      </c>
      <c r="Q73" s="3" t="str">
        <f>IF($A73="ADD",IF(NOT(ISBLANK(P73)),_xlfn.XLOOKUP(P73,ud_placement[lookupValue],ud_placement[lookupKey],"ERROR"),""), "")</f>
        <v/>
      </c>
      <c r="S73" s="3" t="str">
        <f>IF($A73="ADD",IF(NOT(ISBLANK(R73)),_xlfn.XLOOKUP(R73,ud_amds_rail_type[lookupValue],ud_amds_rail_type[lookupKey],"ERROR"),""), "")</f>
        <v/>
      </c>
      <c r="U73" s="3" t="str">
        <f>IF($A73="ADD",IF(NOT(ISBLANK(T73)),_xlfn.XLOOKUP(T73,rail_material[lookupValue],rail_material[lookupKey],"ERROR"),""), "")</f>
        <v/>
      </c>
      <c r="V73" s="4"/>
      <c r="X73" s="3" t="str">
        <f>IF($A73="ADD",IF(NOT(ISBLANK(W73)),_xlfn.XLOOKUP(W73,rail_material[lookupValue],rail_material[lookupKey],"ERROR"),""), "")</f>
        <v/>
      </c>
      <c r="Z73" s="3" t="str">
        <f>IF($A73="ADD",IF(NOT(ISBLANK(Y73)),_xlfn.XLOOKUP(Y73,railing_colour[lookupValue],railing_colour[lookupKey],"ERROR"),""), "")</f>
        <v/>
      </c>
      <c r="AB73" s="3" t="str">
        <f>IF($A73="ADD",IF(NOT(ISBLANK(AA73)),_xlfn.XLOOKUP(AA73,railing_attach[lookupValue],railing_attach[lookupKey],"ERROR"),""), "")</f>
        <v/>
      </c>
      <c r="AC73" s="7"/>
      <c r="AD73" s="4" t="str">
        <f t="shared" ca="1" si="1"/>
        <v/>
      </c>
      <c r="AE73" s="4"/>
      <c r="AF73" s="3" t="str">
        <f t="shared" si="2"/>
        <v/>
      </c>
      <c r="AG73" s="3" t="str">
        <f>IF($A73="","",IF((AND($A73="ADD",OR(AF73="",AF73="In Use"))),"5",(_xlfn.XLOOKUP(AF73,ud_asset_status[lookupValue],ud_asset_status[lookupKey],""))))</f>
        <v/>
      </c>
      <c r="AH73" s="7"/>
      <c r="AJ73" s="3" t="str">
        <f>IF($A73="ADD",IF(NOT(ISBLANK(AI73)),_xlfn.XLOOKUP(AI73,ar_replace_reason[lookupValue],ar_replace_reason[lookupKey],"ERROR"),""), "")</f>
        <v/>
      </c>
      <c r="AK73" s="3" t="str">
        <f t="shared" si="3"/>
        <v/>
      </c>
      <c r="AL73" s="3" t="str">
        <f>IF($A73="","",IF((AND($A73="ADD",OR(AK73="",AK73="Queenstown-Lakes District Council"))),"70",(_xlfn.XLOOKUP(AK73,ud_organisation_owner[lookupValue],ud_organisation_owner[lookupKey],""))))</f>
        <v/>
      </c>
      <c r="AM73" s="3" t="str">
        <f t="shared" si="4"/>
        <v/>
      </c>
      <c r="AN73" s="3" t="str">
        <f>IF($A73="","",IF((AND($A73="ADD",OR(AM73="",AM73="Queenstown-Lakes District Council"))),"70",(_xlfn.XLOOKUP(AM73,ud_organisation_owner[lookupValue],ud_organisation_owner[lookupKey],""))))</f>
        <v/>
      </c>
      <c r="AO73" s="3" t="str">
        <f t="shared" si="5"/>
        <v/>
      </c>
      <c r="AP73" s="3" t="str">
        <f>IF($A73="","",IF((AND($A73="ADD",OR(AO73="",AO73="Local Authority"))),"17",(_xlfn.XLOOKUP(AO73,ud_sub_organisation[lookupValue],ud_sub_organisation[lookupKey],""))))</f>
        <v/>
      </c>
      <c r="AQ73" s="3" t="str">
        <f t="shared" si="6"/>
        <v/>
      </c>
      <c r="AR73" s="3" t="str">
        <f>IF($A73="","",IF((AND($A73="ADD",OR(AQ73="",AQ73="Vested assets"))),"12",(_xlfn.XLOOKUP(AQ73,ud_work_origin[lookupValue],ud_work_origin[lookupKey],""))))</f>
        <v/>
      </c>
      <c r="AS73" s="8"/>
      <c r="AT73" s="2" t="str">
        <f t="shared" si="7"/>
        <v/>
      </c>
      <c r="AU73" s="3" t="str">
        <f t="shared" si="8"/>
        <v/>
      </c>
      <c r="AV73" s="3" t="str">
        <f>IF($A73="","",IF((AND($A73="ADD",OR(AU73="",AU73="Excellent"))),"1",(_xlfn.XLOOKUP(AU73,condition[lookupValue],condition[lookupKey],""))))</f>
        <v/>
      </c>
      <c r="AW73" s="7" t="str">
        <f t="shared" si="9"/>
        <v/>
      </c>
      <c r="AX73" s="9"/>
    </row>
    <row r="74" spans="2:50">
      <c r="B74" s="4"/>
      <c r="D74" s="3" t="str">
        <f>IF($A74="ADD",IF(NOT(ISBLANK(C74)),_xlfn.XLOOKUP(C74,roadnames[lookupValue],roadnames[lookupKey],"ERROR"),""), "")</f>
        <v/>
      </c>
      <c r="E74" s="4"/>
      <c r="F74" s="4"/>
      <c r="G74" s="6"/>
      <c r="H74" s="6"/>
      <c r="J74" s="3" t="str">
        <f>IF($A74="ADD",IF(NOT(ISBLANK(I74)),_xlfn.XLOOKUP(I74,side[lookupValue],side[lookupKey],"ERROR"),""), "")</f>
        <v/>
      </c>
      <c r="K74" s="6"/>
      <c r="L74" s="6" t="str">
        <f t="shared" si="0"/>
        <v/>
      </c>
      <c r="M74" s="4"/>
      <c r="O74" s="3" t="str">
        <f>IF($A74="ADD",IF(NOT(ISBLANK(N74)),_xlfn.XLOOKUP(N74,len_adjust_rsn[lookupValue],len_adjust_rsn[lookupKey],"ERROR"),""), "")</f>
        <v/>
      </c>
      <c r="Q74" s="3" t="str">
        <f>IF($A74="ADD",IF(NOT(ISBLANK(P74)),_xlfn.XLOOKUP(P74,ud_placement[lookupValue],ud_placement[lookupKey],"ERROR"),""), "")</f>
        <v/>
      </c>
      <c r="S74" s="3" t="str">
        <f>IF($A74="ADD",IF(NOT(ISBLANK(R74)),_xlfn.XLOOKUP(R74,ud_amds_rail_type[lookupValue],ud_amds_rail_type[lookupKey],"ERROR"),""), "")</f>
        <v/>
      </c>
      <c r="U74" s="3" t="str">
        <f>IF($A74="ADD",IF(NOT(ISBLANK(T74)),_xlfn.XLOOKUP(T74,rail_material[lookupValue],rail_material[lookupKey],"ERROR"),""), "")</f>
        <v/>
      </c>
      <c r="V74" s="4"/>
      <c r="X74" s="3" t="str">
        <f>IF($A74="ADD",IF(NOT(ISBLANK(W74)),_xlfn.XLOOKUP(W74,rail_material[lookupValue],rail_material[lookupKey],"ERROR"),""), "")</f>
        <v/>
      </c>
      <c r="Z74" s="3" t="str">
        <f>IF($A74="ADD",IF(NOT(ISBLANK(Y74)),_xlfn.XLOOKUP(Y74,railing_colour[lookupValue],railing_colour[lookupKey],"ERROR"),""), "")</f>
        <v/>
      </c>
      <c r="AB74" s="3" t="str">
        <f>IF($A74="ADD",IF(NOT(ISBLANK(AA74)),_xlfn.XLOOKUP(AA74,railing_attach[lookupValue],railing_attach[lookupKey],"ERROR"),""), "")</f>
        <v/>
      </c>
      <c r="AC74" s="7"/>
      <c r="AD74" s="4" t="str">
        <f t="shared" ca="1" si="1"/>
        <v/>
      </c>
      <c r="AE74" s="4"/>
      <c r="AF74" s="3" t="str">
        <f t="shared" si="2"/>
        <v/>
      </c>
      <c r="AG74" s="3" t="str">
        <f>IF($A74="","",IF((AND($A74="ADD",OR(AF74="",AF74="In Use"))),"5",(_xlfn.XLOOKUP(AF74,ud_asset_status[lookupValue],ud_asset_status[lookupKey],""))))</f>
        <v/>
      </c>
      <c r="AH74" s="7"/>
      <c r="AJ74" s="3" t="str">
        <f>IF($A74="ADD",IF(NOT(ISBLANK(AI74)),_xlfn.XLOOKUP(AI74,ar_replace_reason[lookupValue],ar_replace_reason[lookupKey],"ERROR"),""), "")</f>
        <v/>
      </c>
      <c r="AK74" s="3" t="str">
        <f t="shared" si="3"/>
        <v/>
      </c>
      <c r="AL74" s="3" t="str">
        <f>IF($A74="","",IF((AND($A74="ADD",OR(AK74="",AK74="Queenstown-Lakes District Council"))),"70",(_xlfn.XLOOKUP(AK74,ud_organisation_owner[lookupValue],ud_organisation_owner[lookupKey],""))))</f>
        <v/>
      </c>
      <c r="AM74" s="3" t="str">
        <f t="shared" si="4"/>
        <v/>
      </c>
      <c r="AN74" s="3" t="str">
        <f>IF($A74="","",IF((AND($A74="ADD",OR(AM74="",AM74="Queenstown-Lakes District Council"))),"70",(_xlfn.XLOOKUP(AM74,ud_organisation_owner[lookupValue],ud_organisation_owner[lookupKey],""))))</f>
        <v/>
      </c>
      <c r="AO74" s="3" t="str">
        <f t="shared" si="5"/>
        <v/>
      </c>
      <c r="AP74" s="3" t="str">
        <f>IF($A74="","",IF((AND($A74="ADD",OR(AO74="",AO74="Local Authority"))),"17",(_xlfn.XLOOKUP(AO74,ud_sub_organisation[lookupValue],ud_sub_organisation[lookupKey],""))))</f>
        <v/>
      </c>
      <c r="AQ74" s="3" t="str">
        <f t="shared" si="6"/>
        <v/>
      </c>
      <c r="AR74" s="3" t="str">
        <f>IF($A74="","",IF((AND($A74="ADD",OR(AQ74="",AQ74="Vested assets"))),"12",(_xlfn.XLOOKUP(AQ74,ud_work_origin[lookupValue],ud_work_origin[lookupKey],""))))</f>
        <v/>
      </c>
      <c r="AS74" s="8"/>
      <c r="AT74" s="2" t="str">
        <f t="shared" si="7"/>
        <v/>
      </c>
      <c r="AU74" s="3" t="str">
        <f t="shared" si="8"/>
        <v/>
      </c>
      <c r="AV74" s="3" t="str">
        <f>IF($A74="","",IF((AND($A74="ADD",OR(AU74="",AU74="Excellent"))),"1",(_xlfn.XLOOKUP(AU74,condition[lookupValue],condition[lookupKey],""))))</f>
        <v/>
      </c>
      <c r="AW74" s="7" t="str">
        <f t="shared" si="9"/>
        <v/>
      </c>
      <c r="AX74" s="9"/>
    </row>
    <row r="75" spans="2:50">
      <c r="B75" s="4"/>
      <c r="D75" s="3" t="str">
        <f>IF($A75="ADD",IF(NOT(ISBLANK(C75)),_xlfn.XLOOKUP(C75,roadnames[lookupValue],roadnames[lookupKey],"ERROR"),""), "")</f>
        <v/>
      </c>
      <c r="E75" s="4"/>
      <c r="F75" s="4"/>
      <c r="G75" s="6"/>
      <c r="H75" s="6"/>
      <c r="J75" s="3" t="str">
        <f>IF($A75="ADD",IF(NOT(ISBLANK(I75)),_xlfn.XLOOKUP(I75,side[lookupValue],side[lookupKey],"ERROR"),""), "")</f>
        <v/>
      </c>
      <c r="K75" s="6"/>
      <c r="L75" s="6" t="str">
        <f t="shared" ref="L75:L100" si="10">IF(F75&lt;&gt;"",F75-E75,"")</f>
        <v/>
      </c>
      <c r="M75" s="4"/>
      <c r="O75" s="3" t="str">
        <f>IF($A75="ADD",IF(NOT(ISBLANK(N75)),_xlfn.XLOOKUP(N75,len_adjust_rsn[lookupValue],len_adjust_rsn[lookupKey],"ERROR"),""), "")</f>
        <v/>
      </c>
      <c r="Q75" s="3" t="str">
        <f>IF($A75="ADD",IF(NOT(ISBLANK(P75)),_xlfn.XLOOKUP(P75,ud_placement[lookupValue],ud_placement[lookupKey],"ERROR"),""), "")</f>
        <v/>
      </c>
      <c r="S75" s="3" t="str">
        <f>IF($A75="ADD",IF(NOT(ISBLANK(R75)),_xlfn.XLOOKUP(R75,ud_amds_rail_type[lookupValue],ud_amds_rail_type[lookupKey],"ERROR"),""), "")</f>
        <v/>
      </c>
      <c r="U75" s="3" t="str">
        <f>IF($A75="ADD",IF(NOT(ISBLANK(T75)),_xlfn.XLOOKUP(T75,rail_material[lookupValue],rail_material[lookupKey],"ERROR"),""), "")</f>
        <v/>
      </c>
      <c r="V75" s="4"/>
      <c r="X75" s="3" t="str">
        <f>IF($A75="ADD",IF(NOT(ISBLANK(W75)),_xlfn.XLOOKUP(W75,rail_material[lookupValue],rail_material[lookupKey],"ERROR"),""), "")</f>
        <v/>
      </c>
      <c r="Z75" s="3" t="str">
        <f>IF($A75="ADD",IF(NOT(ISBLANK(Y75)),_xlfn.XLOOKUP(Y75,railing_colour[lookupValue],railing_colour[lookupKey],"ERROR"),""), "")</f>
        <v/>
      </c>
      <c r="AB75" s="3" t="str">
        <f>IF($A75="ADD",IF(NOT(ISBLANK(AA75)),_xlfn.XLOOKUP(AA75,railing_attach[lookupValue],railing_attach[lookupKey],"ERROR"),""), "")</f>
        <v/>
      </c>
      <c r="AC75" s="7"/>
      <c r="AD75" s="4" t="str">
        <f t="shared" ref="AD75:AD100" ca="1" si="11">IF(AC75&lt;&gt;"", DATEDIF(AC75, TODAY(),"Y"),"")</f>
        <v/>
      </c>
      <c r="AE75" s="4"/>
      <c r="AF75" s="3" t="str">
        <f t="shared" ref="AF75:AF100" si="12">IF($A75="ADD","In Use","")</f>
        <v/>
      </c>
      <c r="AG75" s="3" t="str">
        <f>IF($A75="","",IF((AND($A75="ADD",OR(AF75="",AF75="In Use"))),"5",(_xlfn.XLOOKUP(AF75,ud_asset_status[lookupValue],ud_asset_status[lookupKey],""))))</f>
        <v/>
      </c>
      <c r="AH75" s="7"/>
      <c r="AJ75" s="3" t="str">
        <f>IF($A75="ADD",IF(NOT(ISBLANK(AI75)),_xlfn.XLOOKUP(AI75,ar_replace_reason[lookupValue],ar_replace_reason[lookupKey],"ERROR"),""), "")</f>
        <v/>
      </c>
      <c r="AK75" s="3" t="str">
        <f t="shared" ref="AK75:AK100" si="13">IF($A75="ADD","Queenstown-Lakes District Council","")</f>
        <v/>
      </c>
      <c r="AL75" s="3" t="str">
        <f>IF($A75="","",IF((AND($A75="ADD",OR(AK75="",AK75="Queenstown-Lakes District Council"))),"70",(_xlfn.XLOOKUP(AK75,ud_organisation_owner[lookupValue],ud_organisation_owner[lookupKey],""))))</f>
        <v/>
      </c>
      <c r="AM75" s="3" t="str">
        <f t="shared" ref="AM75:AM100" si="14">IF($A75="ADD","Queenstown-Lakes District Council","")</f>
        <v/>
      </c>
      <c r="AN75" s="3" t="str">
        <f>IF($A75="","",IF((AND($A75="ADD",OR(AM75="",AM75="Queenstown-Lakes District Council"))),"70",(_xlfn.XLOOKUP(AM75,ud_organisation_owner[lookupValue],ud_organisation_owner[lookupKey],""))))</f>
        <v/>
      </c>
      <c r="AO75" s="3" t="str">
        <f t="shared" ref="AO75:AO100" si="15">IF($A75="ADD","Local Authority","")</f>
        <v/>
      </c>
      <c r="AP75" s="3" t="str">
        <f>IF($A75="","",IF((AND($A75="ADD",OR(AO75="",AO75="Local Authority"))),"17",(_xlfn.XLOOKUP(AO75,ud_sub_organisation[lookupValue],ud_sub_organisation[lookupKey],""))))</f>
        <v/>
      </c>
      <c r="AQ75" s="3" t="str">
        <f t="shared" ref="AQ75:AQ100" si="16">IF($A75="ADD","Vested assets","")</f>
        <v/>
      </c>
      <c r="AR75" s="3" t="str">
        <f>IF($A75="","",IF((AND($A75="ADD",OR(AQ75="",AQ75="Vested assets"))),"12",(_xlfn.XLOOKUP(AQ75,ud_work_origin[lookupValue],ud_work_origin[lookupKey],""))))</f>
        <v/>
      </c>
      <c r="AS75" s="8"/>
      <c r="AT75" s="2" t="str">
        <f t="shared" ref="AT75:AT100" si="17">IF($A75="ADD","TRUE","")</f>
        <v/>
      </c>
      <c r="AU75" s="3" t="str">
        <f t="shared" ref="AU75:AU100" si="18">IF($A75="ADD","Excellent","")</f>
        <v/>
      </c>
      <c r="AV75" s="3" t="str">
        <f>IF($A75="","",IF((AND($A75="ADD",OR(AU75="",AU75="Excellent"))),"1",(_xlfn.XLOOKUP(AU75,condition[lookupValue],condition[lookupKey],""))))</f>
        <v/>
      </c>
      <c r="AW75" s="7" t="str">
        <f t="shared" ref="AW75:AW100" si="19">IF(AC75&lt;&gt;"",AC75,"")</f>
        <v/>
      </c>
      <c r="AX75" s="9"/>
    </row>
    <row r="76" spans="2:50">
      <c r="B76" s="4"/>
      <c r="D76" s="3" t="str">
        <f>IF($A76="ADD",IF(NOT(ISBLANK(C76)),_xlfn.XLOOKUP(C76,roadnames[lookupValue],roadnames[lookupKey],"ERROR"),""), "")</f>
        <v/>
      </c>
      <c r="E76" s="4"/>
      <c r="F76" s="4"/>
      <c r="G76" s="6"/>
      <c r="H76" s="6"/>
      <c r="J76" s="3" t="str">
        <f>IF($A76="ADD",IF(NOT(ISBLANK(I76)),_xlfn.XLOOKUP(I76,side[lookupValue],side[lookupKey],"ERROR"),""), "")</f>
        <v/>
      </c>
      <c r="K76" s="6"/>
      <c r="L76" s="6" t="str">
        <f t="shared" si="10"/>
        <v/>
      </c>
      <c r="M76" s="4"/>
      <c r="O76" s="3" t="str">
        <f>IF($A76="ADD",IF(NOT(ISBLANK(N76)),_xlfn.XLOOKUP(N76,len_adjust_rsn[lookupValue],len_adjust_rsn[lookupKey],"ERROR"),""), "")</f>
        <v/>
      </c>
      <c r="Q76" s="3" t="str">
        <f>IF($A76="ADD",IF(NOT(ISBLANK(P76)),_xlfn.XLOOKUP(P76,ud_placement[lookupValue],ud_placement[lookupKey],"ERROR"),""), "")</f>
        <v/>
      </c>
      <c r="S76" s="3" t="str">
        <f>IF($A76="ADD",IF(NOT(ISBLANK(R76)),_xlfn.XLOOKUP(R76,ud_amds_rail_type[lookupValue],ud_amds_rail_type[lookupKey],"ERROR"),""), "")</f>
        <v/>
      </c>
      <c r="U76" s="3" t="str">
        <f>IF($A76="ADD",IF(NOT(ISBLANK(T76)),_xlfn.XLOOKUP(T76,rail_material[lookupValue],rail_material[lookupKey],"ERROR"),""), "")</f>
        <v/>
      </c>
      <c r="V76" s="4"/>
      <c r="X76" s="3" t="str">
        <f>IF($A76="ADD",IF(NOT(ISBLANK(W76)),_xlfn.XLOOKUP(W76,rail_material[lookupValue],rail_material[lookupKey],"ERROR"),""), "")</f>
        <v/>
      </c>
      <c r="Z76" s="3" t="str">
        <f>IF($A76="ADD",IF(NOT(ISBLANK(Y76)),_xlfn.XLOOKUP(Y76,railing_colour[lookupValue],railing_colour[lookupKey],"ERROR"),""), "")</f>
        <v/>
      </c>
      <c r="AB76" s="3" t="str">
        <f>IF($A76="ADD",IF(NOT(ISBLANK(AA76)),_xlfn.XLOOKUP(AA76,railing_attach[lookupValue],railing_attach[lookupKey],"ERROR"),""), "")</f>
        <v/>
      </c>
      <c r="AC76" s="7"/>
      <c r="AD76" s="4" t="str">
        <f t="shared" ca="1" si="11"/>
        <v/>
      </c>
      <c r="AE76" s="4"/>
      <c r="AF76" s="3" t="str">
        <f t="shared" si="12"/>
        <v/>
      </c>
      <c r="AG76" s="3" t="str">
        <f>IF($A76="","",IF((AND($A76="ADD",OR(AF76="",AF76="In Use"))),"5",(_xlfn.XLOOKUP(AF76,ud_asset_status[lookupValue],ud_asset_status[lookupKey],""))))</f>
        <v/>
      </c>
      <c r="AH76" s="7"/>
      <c r="AJ76" s="3" t="str">
        <f>IF($A76="ADD",IF(NOT(ISBLANK(AI76)),_xlfn.XLOOKUP(AI76,ar_replace_reason[lookupValue],ar_replace_reason[lookupKey],"ERROR"),""), "")</f>
        <v/>
      </c>
      <c r="AK76" s="3" t="str">
        <f t="shared" si="13"/>
        <v/>
      </c>
      <c r="AL76" s="3" t="str">
        <f>IF($A76="","",IF((AND($A76="ADD",OR(AK76="",AK76="Queenstown-Lakes District Council"))),"70",(_xlfn.XLOOKUP(AK76,ud_organisation_owner[lookupValue],ud_organisation_owner[lookupKey],""))))</f>
        <v/>
      </c>
      <c r="AM76" s="3" t="str">
        <f t="shared" si="14"/>
        <v/>
      </c>
      <c r="AN76" s="3" t="str">
        <f>IF($A76="","",IF((AND($A76="ADD",OR(AM76="",AM76="Queenstown-Lakes District Council"))),"70",(_xlfn.XLOOKUP(AM76,ud_organisation_owner[lookupValue],ud_organisation_owner[lookupKey],""))))</f>
        <v/>
      </c>
      <c r="AO76" s="3" t="str">
        <f t="shared" si="15"/>
        <v/>
      </c>
      <c r="AP76" s="3" t="str">
        <f>IF($A76="","",IF((AND($A76="ADD",OR(AO76="",AO76="Local Authority"))),"17",(_xlfn.XLOOKUP(AO76,ud_sub_organisation[lookupValue],ud_sub_organisation[lookupKey],""))))</f>
        <v/>
      </c>
      <c r="AQ76" s="3" t="str">
        <f t="shared" si="16"/>
        <v/>
      </c>
      <c r="AR76" s="3" t="str">
        <f>IF($A76="","",IF((AND($A76="ADD",OR(AQ76="",AQ76="Vested assets"))),"12",(_xlfn.XLOOKUP(AQ76,ud_work_origin[lookupValue],ud_work_origin[lookupKey],""))))</f>
        <v/>
      </c>
      <c r="AS76" s="8"/>
      <c r="AT76" s="2" t="str">
        <f t="shared" si="17"/>
        <v/>
      </c>
      <c r="AU76" s="3" t="str">
        <f t="shared" si="18"/>
        <v/>
      </c>
      <c r="AV76" s="3" t="str">
        <f>IF($A76="","",IF((AND($A76="ADD",OR(AU76="",AU76="Excellent"))),"1",(_xlfn.XLOOKUP(AU76,condition[lookupValue],condition[lookupKey],""))))</f>
        <v/>
      </c>
      <c r="AW76" s="7" t="str">
        <f t="shared" si="19"/>
        <v/>
      </c>
      <c r="AX76" s="9"/>
    </row>
    <row r="77" spans="2:50">
      <c r="B77" s="4"/>
      <c r="D77" s="3" t="str">
        <f>IF($A77="ADD",IF(NOT(ISBLANK(C77)),_xlfn.XLOOKUP(C77,roadnames[lookupValue],roadnames[lookupKey],"ERROR"),""), "")</f>
        <v/>
      </c>
      <c r="E77" s="4"/>
      <c r="F77" s="4"/>
      <c r="G77" s="6"/>
      <c r="H77" s="6"/>
      <c r="J77" s="3" t="str">
        <f>IF($A77="ADD",IF(NOT(ISBLANK(I77)),_xlfn.XLOOKUP(I77,side[lookupValue],side[lookupKey],"ERROR"),""), "")</f>
        <v/>
      </c>
      <c r="K77" s="6"/>
      <c r="L77" s="6" t="str">
        <f t="shared" si="10"/>
        <v/>
      </c>
      <c r="M77" s="4"/>
      <c r="O77" s="3" t="str">
        <f>IF($A77="ADD",IF(NOT(ISBLANK(N77)),_xlfn.XLOOKUP(N77,len_adjust_rsn[lookupValue],len_adjust_rsn[lookupKey],"ERROR"),""), "")</f>
        <v/>
      </c>
      <c r="Q77" s="3" t="str">
        <f>IF($A77="ADD",IF(NOT(ISBLANK(P77)),_xlfn.XLOOKUP(P77,ud_placement[lookupValue],ud_placement[lookupKey],"ERROR"),""), "")</f>
        <v/>
      </c>
      <c r="S77" s="3" t="str">
        <f>IF($A77="ADD",IF(NOT(ISBLANK(R77)),_xlfn.XLOOKUP(R77,ud_amds_rail_type[lookupValue],ud_amds_rail_type[lookupKey],"ERROR"),""), "")</f>
        <v/>
      </c>
      <c r="U77" s="3" t="str">
        <f>IF($A77="ADD",IF(NOT(ISBLANK(T77)),_xlfn.XLOOKUP(T77,rail_material[lookupValue],rail_material[lookupKey],"ERROR"),""), "")</f>
        <v/>
      </c>
      <c r="V77" s="4"/>
      <c r="X77" s="3" t="str">
        <f>IF($A77="ADD",IF(NOT(ISBLANK(W77)),_xlfn.XLOOKUP(W77,rail_material[lookupValue],rail_material[lookupKey],"ERROR"),""), "")</f>
        <v/>
      </c>
      <c r="Z77" s="3" t="str">
        <f>IF($A77="ADD",IF(NOT(ISBLANK(Y77)),_xlfn.XLOOKUP(Y77,railing_colour[lookupValue],railing_colour[lookupKey],"ERROR"),""), "")</f>
        <v/>
      </c>
      <c r="AB77" s="3" t="str">
        <f>IF($A77="ADD",IF(NOT(ISBLANK(AA77)),_xlfn.XLOOKUP(AA77,railing_attach[lookupValue],railing_attach[lookupKey],"ERROR"),""), "")</f>
        <v/>
      </c>
      <c r="AC77" s="7"/>
      <c r="AD77" s="4" t="str">
        <f t="shared" ca="1" si="11"/>
        <v/>
      </c>
      <c r="AE77" s="4"/>
      <c r="AF77" s="3" t="str">
        <f t="shared" si="12"/>
        <v/>
      </c>
      <c r="AG77" s="3" t="str">
        <f>IF($A77="","",IF((AND($A77="ADD",OR(AF77="",AF77="In Use"))),"5",(_xlfn.XLOOKUP(AF77,ud_asset_status[lookupValue],ud_asset_status[lookupKey],""))))</f>
        <v/>
      </c>
      <c r="AH77" s="7"/>
      <c r="AJ77" s="3" t="str">
        <f>IF($A77="ADD",IF(NOT(ISBLANK(AI77)),_xlfn.XLOOKUP(AI77,ar_replace_reason[lookupValue],ar_replace_reason[lookupKey],"ERROR"),""), "")</f>
        <v/>
      </c>
      <c r="AK77" s="3" t="str">
        <f t="shared" si="13"/>
        <v/>
      </c>
      <c r="AL77" s="3" t="str">
        <f>IF($A77="","",IF((AND($A77="ADD",OR(AK77="",AK77="Queenstown-Lakes District Council"))),"70",(_xlfn.XLOOKUP(AK77,ud_organisation_owner[lookupValue],ud_organisation_owner[lookupKey],""))))</f>
        <v/>
      </c>
      <c r="AM77" s="3" t="str">
        <f t="shared" si="14"/>
        <v/>
      </c>
      <c r="AN77" s="3" t="str">
        <f>IF($A77="","",IF((AND($A77="ADD",OR(AM77="",AM77="Queenstown-Lakes District Council"))),"70",(_xlfn.XLOOKUP(AM77,ud_organisation_owner[lookupValue],ud_organisation_owner[lookupKey],""))))</f>
        <v/>
      </c>
      <c r="AO77" s="3" t="str">
        <f t="shared" si="15"/>
        <v/>
      </c>
      <c r="AP77" s="3" t="str">
        <f>IF($A77="","",IF((AND($A77="ADD",OR(AO77="",AO77="Local Authority"))),"17",(_xlfn.XLOOKUP(AO77,ud_sub_organisation[lookupValue],ud_sub_organisation[lookupKey],""))))</f>
        <v/>
      </c>
      <c r="AQ77" s="3" t="str">
        <f t="shared" si="16"/>
        <v/>
      </c>
      <c r="AR77" s="3" t="str">
        <f>IF($A77="","",IF((AND($A77="ADD",OR(AQ77="",AQ77="Vested assets"))),"12",(_xlfn.XLOOKUP(AQ77,ud_work_origin[lookupValue],ud_work_origin[lookupKey],""))))</f>
        <v/>
      </c>
      <c r="AS77" s="8"/>
      <c r="AT77" s="2" t="str">
        <f t="shared" si="17"/>
        <v/>
      </c>
      <c r="AU77" s="3" t="str">
        <f t="shared" si="18"/>
        <v/>
      </c>
      <c r="AV77" s="3" t="str">
        <f>IF($A77="","",IF((AND($A77="ADD",OR(AU77="",AU77="Excellent"))),"1",(_xlfn.XLOOKUP(AU77,condition[lookupValue],condition[lookupKey],""))))</f>
        <v/>
      </c>
      <c r="AW77" s="7" t="str">
        <f t="shared" si="19"/>
        <v/>
      </c>
      <c r="AX77" s="9"/>
    </row>
    <row r="78" spans="2:50">
      <c r="B78" s="4"/>
      <c r="D78" s="3" t="str">
        <f>IF($A78="ADD",IF(NOT(ISBLANK(C78)),_xlfn.XLOOKUP(C78,roadnames[lookupValue],roadnames[lookupKey],"ERROR"),""), "")</f>
        <v/>
      </c>
      <c r="E78" s="4"/>
      <c r="F78" s="4"/>
      <c r="G78" s="6"/>
      <c r="H78" s="6"/>
      <c r="J78" s="3" t="str">
        <f>IF($A78="ADD",IF(NOT(ISBLANK(I78)),_xlfn.XLOOKUP(I78,side[lookupValue],side[lookupKey],"ERROR"),""), "")</f>
        <v/>
      </c>
      <c r="K78" s="6"/>
      <c r="L78" s="6" t="str">
        <f t="shared" si="10"/>
        <v/>
      </c>
      <c r="M78" s="4"/>
      <c r="O78" s="3" t="str">
        <f>IF($A78="ADD",IF(NOT(ISBLANK(N78)),_xlfn.XLOOKUP(N78,len_adjust_rsn[lookupValue],len_adjust_rsn[lookupKey],"ERROR"),""), "")</f>
        <v/>
      </c>
      <c r="Q78" s="3" t="str">
        <f>IF($A78="ADD",IF(NOT(ISBLANK(P78)),_xlfn.XLOOKUP(P78,ud_placement[lookupValue],ud_placement[lookupKey],"ERROR"),""), "")</f>
        <v/>
      </c>
      <c r="S78" s="3" t="str">
        <f>IF($A78="ADD",IF(NOT(ISBLANK(R78)),_xlfn.XLOOKUP(R78,ud_amds_rail_type[lookupValue],ud_amds_rail_type[lookupKey],"ERROR"),""), "")</f>
        <v/>
      </c>
      <c r="U78" s="3" t="str">
        <f>IF($A78="ADD",IF(NOT(ISBLANK(T78)),_xlfn.XLOOKUP(T78,rail_material[lookupValue],rail_material[lookupKey],"ERROR"),""), "")</f>
        <v/>
      </c>
      <c r="V78" s="4"/>
      <c r="X78" s="3" t="str">
        <f>IF($A78="ADD",IF(NOT(ISBLANK(W78)),_xlfn.XLOOKUP(W78,rail_material[lookupValue],rail_material[lookupKey],"ERROR"),""), "")</f>
        <v/>
      </c>
      <c r="Z78" s="3" t="str">
        <f>IF($A78="ADD",IF(NOT(ISBLANK(Y78)),_xlfn.XLOOKUP(Y78,railing_colour[lookupValue],railing_colour[lookupKey],"ERROR"),""), "")</f>
        <v/>
      </c>
      <c r="AB78" s="3" t="str">
        <f>IF($A78="ADD",IF(NOT(ISBLANK(AA78)),_xlfn.XLOOKUP(AA78,railing_attach[lookupValue],railing_attach[lookupKey],"ERROR"),""), "")</f>
        <v/>
      </c>
      <c r="AC78" s="7"/>
      <c r="AD78" s="4" t="str">
        <f t="shared" ca="1" si="11"/>
        <v/>
      </c>
      <c r="AE78" s="4"/>
      <c r="AF78" s="3" t="str">
        <f t="shared" si="12"/>
        <v/>
      </c>
      <c r="AG78" s="3" t="str">
        <f>IF($A78="","",IF((AND($A78="ADD",OR(AF78="",AF78="In Use"))),"5",(_xlfn.XLOOKUP(AF78,ud_asset_status[lookupValue],ud_asset_status[lookupKey],""))))</f>
        <v/>
      </c>
      <c r="AH78" s="7"/>
      <c r="AJ78" s="3" t="str">
        <f>IF($A78="ADD",IF(NOT(ISBLANK(AI78)),_xlfn.XLOOKUP(AI78,ar_replace_reason[lookupValue],ar_replace_reason[lookupKey],"ERROR"),""), "")</f>
        <v/>
      </c>
      <c r="AK78" s="3" t="str">
        <f t="shared" si="13"/>
        <v/>
      </c>
      <c r="AL78" s="3" t="str">
        <f>IF($A78="","",IF((AND($A78="ADD",OR(AK78="",AK78="Queenstown-Lakes District Council"))),"70",(_xlfn.XLOOKUP(AK78,ud_organisation_owner[lookupValue],ud_organisation_owner[lookupKey],""))))</f>
        <v/>
      </c>
      <c r="AM78" s="3" t="str">
        <f t="shared" si="14"/>
        <v/>
      </c>
      <c r="AN78" s="3" t="str">
        <f>IF($A78="","",IF((AND($A78="ADD",OR(AM78="",AM78="Queenstown-Lakes District Council"))),"70",(_xlfn.XLOOKUP(AM78,ud_organisation_owner[lookupValue],ud_organisation_owner[lookupKey],""))))</f>
        <v/>
      </c>
      <c r="AO78" s="3" t="str">
        <f t="shared" si="15"/>
        <v/>
      </c>
      <c r="AP78" s="3" t="str">
        <f>IF($A78="","",IF((AND($A78="ADD",OR(AO78="",AO78="Local Authority"))),"17",(_xlfn.XLOOKUP(AO78,ud_sub_organisation[lookupValue],ud_sub_organisation[lookupKey],""))))</f>
        <v/>
      </c>
      <c r="AQ78" s="3" t="str">
        <f t="shared" si="16"/>
        <v/>
      </c>
      <c r="AR78" s="3" t="str">
        <f>IF($A78="","",IF((AND($A78="ADD",OR(AQ78="",AQ78="Vested assets"))),"12",(_xlfn.XLOOKUP(AQ78,ud_work_origin[lookupValue],ud_work_origin[lookupKey],""))))</f>
        <v/>
      </c>
      <c r="AS78" s="8"/>
      <c r="AT78" s="2" t="str">
        <f t="shared" si="17"/>
        <v/>
      </c>
      <c r="AU78" s="3" t="str">
        <f t="shared" si="18"/>
        <v/>
      </c>
      <c r="AV78" s="3" t="str">
        <f>IF($A78="","",IF((AND($A78="ADD",OR(AU78="",AU78="Excellent"))),"1",(_xlfn.XLOOKUP(AU78,condition[lookupValue],condition[lookupKey],""))))</f>
        <v/>
      </c>
      <c r="AW78" s="7" t="str">
        <f t="shared" si="19"/>
        <v/>
      </c>
      <c r="AX78" s="9"/>
    </row>
    <row r="79" spans="2:50">
      <c r="B79" s="4"/>
      <c r="D79" s="3" t="str">
        <f>IF($A79="ADD",IF(NOT(ISBLANK(C79)),_xlfn.XLOOKUP(C79,roadnames[lookupValue],roadnames[lookupKey],"ERROR"),""), "")</f>
        <v/>
      </c>
      <c r="E79" s="4"/>
      <c r="F79" s="4"/>
      <c r="G79" s="6"/>
      <c r="H79" s="6"/>
      <c r="J79" s="3" t="str">
        <f>IF($A79="ADD",IF(NOT(ISBLANK(I79)),_xlfn.XLOOKUP(I79,side[lookupValue],side[lookupKey],"ERROR"),""), "")</f>
        <v/>
      </c>
      <c r="K79" s="6"/>
      <c r="L79" s="6" t="str">
        <f t="shared" si="10"/>
        <v/>
      </c>
      <c r="M79" s="4"/>
      <c r="O79" s="3" t="str">
        <f>IF($A79="ADD",IF(NOT(ISBLANK(N79)),_xlfn.XLOOKUP(N79,len_adjust_rsn[lookupValue],len_adjust_rsn[lookupKey],"ERROR"),""), "")</f>
        <v/>
      </c>
      <c r="Q79" s="3" t="str">
        <f>IF($A79="ADD",IF(NOT(ISBLANK(P79)),_xlfn.XLOOKUP(P79,ud_placement[lookupValue],ud_placement[lookupKey],"ERROR"),""), "")</f>
        <v/>
      </c>
      <c r="S79" s="3" t="str">
        <f>IF($A79="ADD",IF(NOT(ISBLANK(R79)),_xlfn.XLOOKUP(R79,ud_amds_rail_type[lookupValue],ud_amds_rail_type[lookupKey],"ERROR"),""), "")</f>
        <v/>
      </c>
      <c r="U79" s="3" t="str">
        <f>IF($A79="ADD",IF(NOT(ISBLANK(T79)),_xlfn.XLOOKUP(T79,rail_material[lookupValue],rail_material[lookupKey],"ERROR"),""), "")</f>
        <v/>
      </c>
      <c r="V79" s="4"/>
      <c r="X79" s="3" t="str">
        <f>IF($A79="ADD",IF(NOT(ISBLANK(W79)),_xlfn.XLOOKUP(W79,rail_material[lookupValue],rail_material[lookupKey],"ERROR"),""), "")</f>
        <v/>
      </c>
      <c r="Z79" s="3" t="str">
        <f>IF($A79="ADD",IF(NOT(ISBLANK(Y79)),_xlfn.XLOOKUP(Y79,railing_colour[lookupValue],railing_colour[lookupKey],"ERROR"),""), "")</f>
        <v/>
      </c>
      <c r="AB79" s="3" t="str">
        <f>IF($A79="ADD",IF(NOT(ISBLANK(AA79)),_xlfn.XLOOKUP(AA79,railing_attach[lookupValue],railing_attach[lookupKey],"ERROR"),""), "")</f>
        <v/>
      </c>
      <c r="AC79" s="7"/>
      <c r="AD79" s="4" t="str">
        <f t="shared" ca="1" si="11"/>
        <v/>
      </c>
      <c r="AE79" s="4"/>
      <c r="AF79" s="3" t="str">
        <f t="shared" si="12"/>
        <v/>
      </c>
      <c r="AG79" s="3" t="str">
        <f>IF($A79="","",IF((AND($A79="ADD",OR(AF79="",AF79="In Use"))),"5",(_xlfn.XLOOKUP(AF79,ud_asset_status[lookupValue],ud_asset_status[lookupKey],""))))</f>
        <v/>
      </c>
      <c r="AH79" s="7"/>
      <c r="AJ79" s="3" t="str">
        <f>IF($A79="ADD",IF(NOT(ISBLANK(AI79)),_xlfn.XLOOKUP(AI79,ar_replace_reason[lookupValue],ar_replace_reason[lookupKey],"ERROR"),""), "")</f>
        <v/>
      </c>
      <c r="AK79" s="3" t="str">
        <f t="shared" si="13"/>
        <v/>
      </c>
      <c r="AL79" s="3" t="str">
        <f>IF($A79="","",IF((AND($A79="ADD",OR(AK79="",AK79="Queenstown-Lakes District Council"))),"70",(_xlfn.XLOOKUP(AK79,ud_organisation_owner[lookupValue],ud_organisation_owner[lookupKey],""))))</f>
        <v/>
      </c>
      <c r="AM79" s="3" t="str">
        <f t="shared" si="14"/>
        <v/>
      </c>
      <c r="AN79" s="3" t="str">
        <f>IF($A79="","",IF((AND($A79="ADD",OR(AM79="",AM79="Queenstown-Lakes District Council"))),"70",(_xlfn.XLOOKUP(AM79,ud_organisation_owner[lookupValue],ud_organisation_owner[lookupKey],""))))</f>
        <v/>
      </c>
      <c r="AO79" s="3" t="str">
        <f t="shared" si="15"/>
        <v/>
      </c>
      <c r="AP79" s="3" t="str">
        <f>IF($A79="","",IF((AND($A79="ADD",OR(AO79="",AO79="Local Authority"))),"17",(_xlfn.XLOOKUP(AO79,ud_sub_organisation[lookupValue],ud_sub_organisation[lookupKey],""))))</f>
        <v/>
      </c>
      <c r="AQ79" s="3" t="str">
        <f t="shared" si="16"/>
        <v/>
      </c>
      <c r="AR79" s="3" t="str">
        <f>IF($A79="","",IF((AND($A79="ADD",OR(AQ79="",AQ79="Vested assets"))),"12",(_xlfn.XLOOKUP(AQ79,ud_work_origin[lookupValue],ud_work_origin[lookupKey],""))))</f>
        <v/>
      </c>
      <c r="AS79" s="8"/>
      <c r="AT79" s="2" t="str">
        <f t="shared" si="17"/>
        <v/>
      </c>
      <c r="AU79" s="3" t="str">
        <f t="shared" si="18"/>
        <v/>
      </c>
      <c r="AV79" s="3" t="str">
        <f>IF($A79="","",IF((AND($A79="ADD",OR(AU79="",AU79="Excellent"))),"1",(_xlfn.XLOOKUP(AU79,condition[lookupValue],condition[lookupKey],""))))</f>
        <v/>
      </c>
      <c r="AW79" s="7" t="str">
        <f t="shared" si="19"/>
        <v/>
      </c>
      <c r="AX79" s="9"/>
    </row>
    <row r="80" spans="2:50">
      <c r="B80" s="4"/>
      <c r="D80" s="3" t="str">
        <f>IF($A80="ADD",IF(NOT(ISBLANK(C80)),_xlfn.XLOOKUP(C80,roadnames[lookupValue],roadnames[lookupKey],"ERROR"),""), "")</f>
        <v/>
      </c>
      <c r="E80" s="4"/>
      <c r="F80" s="4"/>
      <c r="G80" s="6"/>
      <c r="H80" s="6"/>
      <c r="J80" s="3" t="str">
        <f>IF($A80="ADD",IF(NOT(ISBLANK(I80)),_xlfn.XLOOKUP(I80,side[lookupValue],side[lookupKey],"ERROR"),""), "")</f>
        <v/>
      </c>
      <c r="K80" s="6"/>
      <c r="L80" s="6" t="str">
        <f t="shared" si="10"/>
        <v/>
      </c>
      <c r="M80" s="4"/>
      <c r="O80" s="3" t="str">
        <f>IF($A80="ADD",IF(NOT(ISBLANK(N80)),_xlfn.XLOOKUP(N80,len_adjust_rsn[lookupValue],len_adjust_rsn[lookupKey],"ERROR"),""), "")</f>
        <v/>
      </c>
      <c r="Q80" s="3" t="str">
        <f>IF($A80="ADD",IF(NOT(ISBLANK(P80)),_xlfn.XLOOKUP(P80,ud_placement[lookupValue],ud_placement[lookupKey],"ERROR"),""), "")</f>
        <v/>
      </c>
      <c r="S80" s="3" t="str">
        <f>IF($A80="ADD",IF(NOT(ISBLANK(R80)),_xlfn.XLOOKUP(R80,ud_amds_rail_type[lookupValue],ud_amds_rail_type[lookupKey],"ERROR"),""), "")</f>
        <v/>
      </c>
      <c r="U80" s="3" t="str">
        <f>IF($A80="ADD",IF(NOT(ISBLANK(T80)),_xlfn.XLOOKUP(T80,rail_material[lookupValue],rail_material[lookupKey],"ERROR"),""), "")</f>
        <v/>
      </c>
      <c r="V80" s="4"/>
      <c r="X80" s="3" t="str">
        <f>IF($A80="ADD",IF(NOT(ISBLANK(W80)),_xlfn.XLOOKUP(W80,rail_material[lookupValue],rail_material[lookupKey],"ERROR"),""), "")</f>
        <v/>
      </c>
      <c r="Z80" s="3" t="str">
        <f>IF($A80="ADD",IF(NOT(ISBLANK(Y80)),_xlfn.XLOOKUP(Y80,railing_colour[lookupValue],railing_colour[lookupKey],"ERROR"),""), "")</f>
        <v/>
      </c>
      <c r="AB80" s="3" t="str">
        <f>IF($A80="ADD",IF(NOT(ISBLANK(AA80)),_xlfn.XLOOKUP(AA80,railing_attach[lookupValue],railing_attach[lookupKey],"ERROR"),""), "")</f>
        <v/>
      </c>
      <c r="AC80" s="7"/>
      <c r="AD80" s="4" t="str">
        <f t="shared" ca="1" si="11"/>
        <v/>
      </c>
      <c r="AE80" s="4"/>
      <c r="AF80" s="3" t="str">
        <f t="shared" si="12"/>
        <v/>
      </c>
      <c r="AG80" s="3" t="str">
        <f>IF($A80="","",IF((AND($A80="ADD",OR(AF80="",AF80="In Use"))),"5",(_xlfn.XLOOKUP(AF80,ud_asset_status[lookupValue],ud_asset_status[lookupKey],""))))</f>
        <v/>
      </c>
      <c r="AH80" s="7"/>
      <c r="AJ80" s="3" t="str">
        <f>IF($A80="ADD",IF(NOT(ISBLANK(AI80)),_xlfn.XLOOKUP(AI80,ar_replace_reason[lookupValue],ar_replace_reason[lookupKey],"ERROR"),""), "")</f>
        <v/>
      </c>
      <c r="AK80" s="3" t="str">
        <f t="shared" si="13"/>
        <v/>
      </c>
      <c r="AL80" s="3" t="str">
        <f>IF($A80="","",IF((AND($A80="ADD",OR(AK80="",AK80="Queenstown-Lakes District Council"))),"70",(_xlfn.XLOOKUP(AK80,ud_organisation_owner[lookupValue],ud_organisation_owner[lookupKey],""))))</f>
        <v/>
      </c>
      <c r="AM80" s="3" t="str">
        <f t="shared" si="14"/>
        <v/>
      </c>
      <c r="AN80" s="3" t="str">
        <f>IF($A80="","",IF((AND($A80="ADD",OR(AM80="",AM80="Queenstown-Lakes District Council"))),"70",(_xlfn.XLOOKUP(AM80,ud_organisation_owner[lookupValue],ud_organisation_owner[lookupKey],""))))</f>
        <v/>
      </c>
      <c r="AO80" s="3" t="str">
        <f t="shared" si="15"/>
        <v/>
      </c>
      <c r="AP80" s="3" t="str">
        <f>IF($A80="","",IF((AND($A80="ADD",OR(AO80="",AO80="Local Authority"))),"17",(_xlfn.XLOOKUP(AO80,ud_sub_organisation[lookupValue],ud_sub_organisation[lookupKey],""))))</f>
        <v/>
      </c>
      <c r="AQ80" s="3" t="str">
        <f t="shared" si="16"/>
        <v/>
      </c>
      <c r="AR80" s="3" t="str">
        <f>IF($A80="","",IF((AND($A80="ADD",OR(AQ80="",AQ80="Vested assets"))),"12",(_xlfn.XLOOKUP(AQ80,ud_work_origin[lookupValue],ud_work_origin[lookupKey],""))))</f>
        <v/>
      </c>
      <c r="AS80" s="8"/>
      <c r="AT80" s="2" t="str">
        <f t="shared" si="17"/>
        <v/>
      </c>
      <c r="AU80" s="3" t="str">
        <f t="shared" si="18"/>
        <v/>
      </c>
      <c r="AV80" s="3" t="str">
        <f>IF($A80="","",IF((AND($A80="ADD",OR(AU80="",AU80="Excellent"))),"1",(_xlfn.XLOOKUP(AU80,condition[lookupValue],condition[lookupKey],""))))</f>
        <v/>
      </c>
      <c r="AW80" s="7" t="str">
        <f t="shared" si="19"/>
        <v/>
      </c>
      <c r="AX80" s="9"/>
    </row>
    <row r="81" spans="2:50">
      <c r="B81" s="4"/>
      <c r="D81" s="3" t="str">
        <f>IF($A81="ADD",IF(NOT(ISBLANK(C81)),_xlfn.XLOOKUP(C81,roadnames[lookupValue],roadnames[lookupKey],"ERROR"),""), "")</f>
        <v/>
      </c>
      <c r="E81" s="4"/>
      <c r="F81" s="4"/>
      <c r="G81" s="6"/>
      <c r="H81" s="6"/>
      <c r="J81" s="3" t="str">
        <f>IF($A81="ADD",IF(NOT(ISBLANK(I81)),_xlfn.XLOOKUP(I81,side[lookupValue],side[lookupKey],"ERROR"),""), "")</f>
        <v/>
      </c>
      <c r="K81" s="6"/>
      <c r="L81" s="6" t="str">
        <f t="shared" si="10"/>
        <v/>
      </c>
      <c r="M81" s="4"/>
      <c r="O81" s="3" t="str">
        <f>IF($A81="ADD",IF(NOT(ISBLANK(N81)),_xlfn.XLOOKUP(N81,len_adjust_rsn[lookupValue],len_adjust_rsn[lookupKey],"ERROR"),""), "")</f>
        <v/>
      </c>
      <c r="Q81" s="3" t="str">
        <f>IF($A81="ADD",IF(NOT(ISBLANK(P81)),_xlfn.XLOOKUP(P81,ud_placement[lookupValue],ud_placement[lookupKey],"ERROR"),""), "")</f>
        <v/>
      </c>
      <c r="S81" s="3" t="str">
        <f>IF($A81="ADD",IF(NOT(ISBLANK(R81)),_xlfn.XLOOKUP(R81,ud_amds_rail_type[lookupValue],ud_amds_rail_type[lookupKey],"ERROR"),""), "")</f>
        <v/>
      </c>
      <c r="U81" s="3" t="str">
        <f>IF($A81="ADD",IF(NOT(ISBLANK(T81)),_xlfn.XLOOKUP(T81,rail_material[lookupValue],rail_material[lookupKey],"ERROR"),""), "")</f>
        <v/>
      </c>
      <c r="V81" s="4"/>
      <c r="X81" s="3" t="str">
        <f>IF($A81="ADD",IF(NOT(ISBLANK(W81)),_xlfn.XLOOKUP(W81,rail_material[lookupValue],rail_material[lookupKey],"ERROR"),""), "")</f>
        <v/>
      </c>
      <c r="Z81" s="3" t="str">
        <f>IF($A81="ADD",IF(NOT(ISBLANK(Y81)),_xlfn.XLOOKUP(Y81,railing_colour[lookupValue],railing_colour[lookupKey],"ERROR"),""), "")</f>
        <v/>
      </c>
      <c r="AB81" s="3" t="str">
        <f>IF($A81="ADD",IF(NOT(ISBLANK(AA81)),_xlfn.XLOOKUP(AA81,railing_attach[lookupValue],railing_attach[lookupKey],"ERROR"),""), "")</f>
        <v/>
      </c>
      <c r="AC81" s="7"/>
      <c r="AD81" s="4" t="str">
        <f t="shared" ca="1" si="11"/>
        <v/>
      </c>
      <c r="AE81" s="4"/>
      <c r="AF81" s="3" t="str">
        <f t="shared" si="12"/>
        <v/>
      </c>
      <c r="AG81" s="3" t="str">
        <f>IF($A81="","",IF((AND($A81="ADD",OR(AF81="",AF81="In Use"))),"5",(_xlfn.XLOOKUP(AF81,ud_asset_status[lookupValue],ud_asset_status[lookupKey],""))))</f>
        <v/>
      </c>
      <c r="AH81" s="7"/>
      <c r="AJ81" s="3" t="str">
        <f>IF($A81="ADD",IF(NOT(ISBLANK(AI81)),_xlfn.XLOOKUP(AI81,ar_replace_reason[lookupValue],ar_replace_reason[lookupKey],"ERROR"),""), "")</f>
        <v/>
      </c>
      <c r="AK81" s="3" t="str">
        <f t="shared" si="13"/>
        <v/>
      </c>
      <c r="AL81" s="3" t="str">
        <f>IF($A81="","",IF((AND($A81="ADD",OR(AK81="",AK81="Queenstown-Lakes District Council"))),"70",(_xlfn.XLOOKUP(AK81,ud_organisation_owner[lookupValue],ud_organisation_owner[lookupKey],""))))</f>
        <v/>
      </c>
      <c r="AM81" s="3" t="str">
        <f t="shared" si="14"/>
        <v/>
      </c>
      <c r="AN81" s="3" t="str">
        <f>IF($A81="","",IF((AND($A81="ADD",OR(AM81="",AM81="Queenstown-Lakes District Council"))),"70",(_xlfn.XLOOKUP(AM81,ud_organisation_owner[lookupValue],ud_organisation_owner[lookupKey],""))))</f>
        <v/>
      </c>
      <c r="AO81" s="3" t="str">
        <f t="shared" si="15"/>
        <v/>
      </c>
      <c r="AP81" s="3" t="str">
        <f>IF($A81="","",IF((AND($A81="ADD",OR(AO81="",AO81="Local Authority"))),"17",(_xlfn.XLOOKUP(AO81,ud_sub_organisation[lookupValue],ud_sub_organisation[lookupKey],""))))</f>
        <v/>
      </c>
      <c r="AQ81" s="3" t="str">
        <f t="shared" si="16"/>
        <v/>
      </c>
      <c r="AR81" s="3" t="str">
        <f>IF($A81="","",IF((AND($A81="ADD",OR(AQ81="",AQ81="Vested assets"))),"12",(_xlfn.XLOOKUP(AQ81,ud_work_origin[lookupValue],ud_work_origin[lookupKey],""))))</f>
        <v/>
      </c>
      <c r="AS81" s="8"/>
      <c r="AT81" s="2" t="str">
        <f t="shared" si="17"/>
        <v/>
      </c>
      <c r="AU81" s="3" t="str">
        <f t="shared" si="18"/>
        <v/>
      </c>
      <c r="AV81" s="3" t="str">
        <f>IF($A81="","",IF((AND($A81="ADD",OR(AU81="",AU81="Excellent"))),"1",(_xlfn.XLOOKUP(AU81,condition[lookupValue],condition[lookupKey],""))))</f>
        <v/>
      </c>
      <c r="AW81" s="7" t="str">
        <f t="shared" si="19"/>
        <v/>
      </c>
      <c r="AX81" s="9"/>
    </row>
    <row r="82" spans="2:50">
      <c r="B82" s="4"/>
      <c r="D82" s="3" t="str">
        <f>IF($A82="ADD",IF(NOT(ISBLANK(C82)),_xlfn.XLOOKUP(C82,roadnames[lookupValue],roadnames[lookupKey],"ERROR"),""), "")</f>
        <v/>
      </c>
      <c r="E82" s="4"/>
      <c r="F82" s="4"/>
      <c r="G82" s="6"/>
      <c r="H82" s="6"/>
      <c r="J82" s="3" t="str">
        <f>IF($A82="ADD",IF(NOT(ISBLANK(I82)),_xlfn.XLOOKUP(I82,side[lookupValue],side[lookupKey],"ERROR"),""), "")</f>
        <v/>
      </c>
      <c r="K82" s="6"/>
      <c r="L82" s="6" t="str">
        <f t="shared" si="10"/>
        <v/>
      </c>
      <c r="M82" s="4"/>
      <c r="O82" s="3" t="str">
        <f>IF($A82="ADD",IF(NOT(ISBLANK(N82)),_xlfn.XLOOKUP(N82,len_adjust_rsn[lookupValue],len_adjust_rsn[lookupKey],"ERROR"),""), "")</f>
        <v/>
      </c>
      <c r="Q82" s="3" t="str">
        <f>IF($A82="ADD",IF(NOT(ISBLANK(P82)),_xlfn.XLOOKUP(P82,ud_placement[lookupValue],ud_placement[lookupKey],"ERROR"),""), "")</f>
        <v/>
      </c>
      <c r="S82" s="3" t="str">
        <f>IF($A82="ADD",IF(NOT(ISBLANK(R82)),_xlfn.XLOOKUP(R82,ud_amds_rail_type[lookupValue],ud_amds_rail_type[lookupKey],"ERROR"),""), "")</f>
        <v/>
      </c>
      <c r="U82" s="3" t="str">
        <f>IF($A82="ADD",IF(NOT(ISBLANK(T82)),_xlfn.XLOOKUP(T82,rail_material[lookupValue],rail_material[lookupKey],"ERROR"),""), "")</f>
        <v/>
      </c>
      <c r="V82" s="4"/>
      <c r="X82" s="3" t="str">
        <f>IF($A82="ADD",IF(NOT(ISBLANK(W82)),_xlfn.XLOOKUP(W82,rail_material[lookupValue],rail_material[lookupKey],"ERROR"),""), "")</f>
        <v/>
      </c>
      <c r="Z82" s="3" t="str">
        <f>IF($A82="ADD",IF(NOT(ISBLANK(Y82)),_xlfn.XLOOKUP(Y82,railing_colour[lookupValue],railing_colour[lookupKey],"ERROR"),""), "")</f>
        <v/>
      </c>
      <c r="AB82" s="3" t="str">
        <f>IF($A82="ADD",IF(NOT(ISBLANK(AA82)),_xlfn.XLOOKUP(AA82,railing_attach[lookupValue],railing_attach[lookupKey],"ERROR"),""), "")</f>
        <v/>
      </c>
      <c r="AC82" s="7"/>
      <c r="AD82" s="4" t="str">
        <f t="shared" ca="1" si="11"/>
        <v/>
      </c>
      <c r="AE82" s="4"/>
      <c r="AF82" s="3" t="str">
        <f t="shared" si="12"/>
        <v/>
      </c>
      <c r="AG82" s="3" t="str">
        <f>IF($A82="","",IF((AND($A82="ADD",OR(AF82="",AF82="In Use"))),"5",(_xlfn.XLOOKUP(AF82,ud_asset_status[lookupValue],ud_asset_status[lookupKey],""))))</f>
        <v/>
      </c>
      <c r="AH82" s="7"/>
      <c r="AJ82" s="3" t="str">
        <f>IF($A82="ADD",IF(NOT(ISBLANK(AI82)),_xlfn.XLOOKUP(AI82,ar_replace_reason[lookupValue],ar_replace_reason[lookupKey],"ERROR"),""), "")</f>
        <v/>
      </c>
      <c r="AK82" s="3" t="str">
        <f t="shared" si="13"/>
        <v/>
      </c>
      <c r="AL82" s="3" t="str">
        <f>IF($A82="","",IF((AND($A82="ADD",OR(AK82="",AK82="Queenstown-Lakes District Council"))),"70",(_xlfn.XLOOKUP(AK82,ud_organisation_owner[lookupValue],ud_organisation_owner[lookupKey],""))))</f>
        <v/>
      </c>
      <c r="AM82" s="3" t="str">
        <f t="shared" si="14"/>
        <v/>
      </c>
      <c r="AN82" s="3" t="str">
        <f>IF($A82="","",IF((AND($A82="ADD",OR(AM82="",AM82="Queenstown-Lakes District Council"))),"70",(_xlfn.XLOOKUP(AM82,ud_organisation_owner[lookupValue],ud_organisation_owner[lookupKey],""))))</f>
        <v/>
      </c>
      <c r="AO82" s="3" t="str">
        <f t="shared" si="15"/>
        <v/>
      </c>
      <c r="AP82" s="3" t="str">
        <f>IF($A82="","",IF((AND($A82="ADD",OR(AO82="",AO82="Local Authority"))),"17",(_xlfn.XLOOKUP(AO82,ud_sub_organisation[lookupValue],ud_sub_organisation[lookupKey],""))))</f>
        <v/>
      </c>
      <c r="AQ82" s="3" t="str">
        <f t="shared" si="16"/>
        <v/>
      </c>
      <c r="AR82" s="3" t="str">
        <f>IF($A82="","",IF((AND($A82="ADD",OR(AQ82="",AQ82="Vested assets"))),"12",(_xlfn.XLOOKUP(AQ82,ud_work_origin[lookupValue],ud_work_origin[lookupKey],""))))</f>
        <v/>
      </c>
      <c r="AS82" s="8"/>
      <c r="AT82" s="2" t="str">
        <f t="shared" si="17"/>
        <v/>
      </c>
      <c r="AU82" s="3" t="str">
        <f t="shared" si="18"/>
        <v/>
      </c>
      <c r="AV82" s="3" t="str">
        <f>IF($A82="","",IF((AND($A82="ADD",OR(AU82="",AU82="Excellent"))),"1",(_xlfn.XLOOKUP(AU82,condition[lookupValue],condition[lookupKey],""))))</f>
        <v/>
      </c>
      <c r="AW82" s="7" t="str">
        <f t="shared" si="19"/>
        <v/>
      </c>
      <c r="AX82" s="9"/>
    </row>
    <row r="83" spans="2:50">
      <c r="B83" s="4"/>
      <c r="D83" s="3" t="str">
        <f>IF($A83="ADD",IF(NOT(ISBLANK(C83)),_xlfn.XLOOKUP(C83,roadnames[lookupValue],roadnames[lookupKey],"ERROR"),""), "")</f>
        <v/>
      </c>
      <c r="E83" s="4"/>
      <c r="F83" s="4"/>
      <c r="G83" s="6"/>
      <c r="H83" s="6"/>
      <c r="J83" s="3" t="str">
        <f>IF($A83="ADD",IF(NOT(ISBLANK(I83)),_xlfn.XLOOKUP(I83,side[lookupValue],side[lookupKey],"ERROR"),""), "")</f>
        <v/>
      </c>
      <c r="K83" s="6"/>
      <c r="L83" s="6" t="str">
        <f t="shared" si="10"/>
        <v/>
      </c>
      <c r="M83" s="4"/>
      <c r="O83" s="3" t="str">
        <f>IF($A83="ADD",IF(NOT(ISBLANK(N83)),_xlfn.XLOOKUP(N83,len_adjust_rsn[lookupValue],len_adjust_rsn[lookupKey],"ERROR"),""), "")</f>
        <v/>
      </c>
      <c r="Q83" s="3" t="str">
        <f>IF($A83="ADD",IF(NOT(ISBLANK(P83)),_xlfn.XLOOKUP(P83,ud_placement[lookupValue],ud_placement[lookupKey],"ERROR"),""), "")</f>
        <v/>
      </c>
      <c r="S83" s="3" t="str">
        <f>IF($A83="ADD",IF(NOT(ISBLANK(R83)),_xlfn.XLOOKUP(R83,ud_amds_rail_type[lookupValue],ud_amds_rail_type[lookupKey],"ERROR"),""), "")</f>
        <v/>
      </c>
      <c r="U83" s="3" t="str">
        <f>IF($A83="ADD",IF(NOT(ISBLANK(T83)),_xlfn.XLOOKUP(T83,rail_material[lookupValue],rail_material[lookupKey],"ERROR"),""), "")</f>
        <v/>
      </c>
      <c r="V83" s="4"/>
      <c r="X83" s="3" t="str">
        <f>IF($A83="ADD",IF(NOT(ISBLANK(W83)),_xlfn.XLOOKUP(W83,rail_material[lookupValue],rail_material[lookupKey],"ERROR"),""), "")</f>
        <v/>
      </c>
      <c r="Z83" s="3" t="str">
        <f>IF($A83="ADD",IF(NOT(ISBLANK(Y83)),_xlfn.XLOOKUP(Y83,railing_colour[lookupValue],railing_colour[lookupKey],"ERROR"),""), "")</f>
        <v/>
      </c>
      <c r="AB83" s="3" t="str">
        <f>IF($A83="ADD",IF(NOT(ISBLANK(AA83)),_xlfn.XLOOKUP(AA83,railing_attach[lookupValue],railing_attach[lookupKey],"ERROR"),""), "")</f>
        <v/>
      </c>
      <c r="AC83" s="7"/>
      <c r="AD83" s="4" t="str">
        <f t="shared" ca="1" si="11"/>
        <v/>
      </c>
      <c r="AE83" s="4"/>
      <c r="AF83" s="3" t="str">
        <f t="shared" si="12"/>
        <v/>
      </c>
      <c r="AG83" s="3" t="str">
        <f>IF($A83="","",IF((AND($A83="ADD",OR(AF83="",AF83="In Use"))),"5",(_xlfn.XLOOKUP(AF83,ud_asset_status[lookupValue],ud_asset_status[lookupKey],""))))</f>
        <v/>
      </c>
      <c r="AH83" s="7"/>
      <c r="AJ83" s="3" t="str">
        <f>IF($A83="ADD",IF(NOT(ISBLANK(AI83)),_xlfn.XLOOKUP(AI83,ar_replace_reason[lookupValue],ar_replace_reason[lookupKey],"ERROR"),""), "")</f>
        <v/>
      </c>
      <c r="AK83" s="3" t="str">
        <f t="shared" si="13"/>
        <v/>
      </c>
      <c r="AL83" s="3" t="str">
        <f>IF($A83="","",IF((AND($A83="ADD",OR(AK83="",AK83="Queenstown-Lakes District Council"))),"70",(_xlfn.XLOOKUP(AK83,ud_organisation_owner[lookupValue],ud_organisation_owner[lookupKey],""))))</f>
        <v/>
      </c>
      <c r="AM83" s="3" t="str">
        <f t="shared" si="14"/>
        <v/>
      </c>
      <c r="AN83" s="3" t="str">
        <f>IF($A83="","",IF((AND($A83="ADD",OR(AM83="",AM83="Queenstown-Lakes District Council"))),"70",(_xlfn.XLOOKUP(AM83,ud_organisation_owner[lookupValue],ud_organisation_owner[lookupKey],""))))</f>
        <v/>
      </c>
      <c r="AO83" s="3" t="str">
        <f t="shared" si="15"/>
        <v/>
      </c>
      <c r="AP83" s="3" t="str">
        <f>IF($A83="","",IF((AND($A83="ADD",OR(AO83="",AO83="Local Authority"))),"17",(_xlfn.XLOOKUP(AO83,ud_sub_organisation[lookupValue],ud_sub_organisation[lookupKey],""))))</f>
        <v/>
      </c>
      <c r="AQ83" s="3" t="str">
        <f t="shared" si="16"/>
        <v/>
      </c>
      <c r="AR83" s="3" t="str">
        <f>IF($A83="","",IF((AND($A83="ADD",OR(AQ83="",AQ83="Vested assets"))),"12",(_xlfn.XLOOKUP(AQ83,ud_work_origin[lookupValue],ud_work_origin[lookupKey],""))))</f>
        <v/>
      </c>
      <c r="AS83" s="8"/>
      <c r="AT83" s="2" t="str">
        <f t="shared" si="17"/>
        <v/>
      </c>
      <c r="AU83" s="3" t="str">
        <f t="shared" si="18"/>
        <v/>
      </c>
      <c r="AV83" s="3" t="str">
        <f>IF($A83="","",IF((AND($A83="ADD",OR(AU83="",AU83="Excellent"))),"1",(_xlfn.XLOOKUP(AU83,condition[lookupValue],condition[lookupKey],""))))</f>
        <v/>
      </c>
      <c r="AW83" s="7" t="str">
        <f t="shared" si="19"/>
        <v/>
      </c>
      <c r="AX83" s="9"/>
    </row>
    <row r="84" spans="2:50">
      <c r="B84" s="4"/>
      <c r="D84" s="3" t="str">
        <f>IF($A84="ADD",IF(NOT(ISBLANK(C84)),_xlfn.XLOOKUP(C84,roadnames[lookupValue],roadnames[lookupKey],"ERROR"),""), "")</f>
        <v/>
      </c>
      <c r="E84" s="4"/>
      <c r="F84" s="4"/>
      <c r="G84" s="6"/>
      <c r="H84" s="6"/>
      <c r="J84" s="3" t="str">
        <f>IF($A84="ADD",IF(NOT(ISBLANK(I84)),_xlfn.XLOOKUP(I84,side[lookupValue],side[lookupKey],"ERROR"),""), "")</f>
        <v/>
      </c>
      <c r="K84" s="6"/>
      <c r="L84" s="6" t="str">
        <f t="shared" si="10"/>
        <v/>
      </c>
      <c r="M84" s="4"/>
      <c r="O84" s="3" t="str">
        <f>IF($A84="ADD",IF(NOT(ISBLANK(N84)),_xlfn.XLOOKUP(N84,len_adjust_rsn[lookupValue],len_adjust_rsn[lookupKey],"ERROR"),""), "")</f>
        <v/>
      </c>
      <c r="Q84" s="3" t="str">
        <f>IF($A84="ADD",IF(NOT(ISBLANK(P84)),_xlfn.XLOOKUP(P84,ud_placement[lookupValue],ud_placement[lookupKey],"ERROR"),""), "")</f>
        <v/>
      </c>
      <c r="S84" s="3" t="str">
        <f>IF($A84="ADD",IF(NOT(ISBLANK(R84)),_xlfn.XLOOKUP(R84,ud_amds_rail_type[lookupValue],ud_amds_rail_type[lookupKey],"ERROR"),""), "")</f>
        <v/>
      </c>
      <c r="U84" s="3" t="str">
        <f>IF($A84="ADD",IF(NOT(ISBLANK(T84)),_xlfn.XLOOKUP(T84,rail_material[lookupValue],rail_material[lookupKey],"ERROR"),""), "")</f>
        <v/>
      </c>
      <c r="V84" s="4"/>
      <c r="X84" s="3" t="str">
        <f>IF($A84="ADD",IF(NOT(ISBLANK(W84)),_xlfn.XLOOKUP(W84,rail_material[lookupValue],rail_material[lookupKey],"ERROR"),""), "")</f>
        <v/>
      </c>
      <c r="Z84" s="3" t="str">
        <f>IF($A84="ADD",IF(NOT(ISBLANK(Y84)),_xlfn.XLOOKUP(Y84,railing_colour[lookupValue],railing_colour[lookupKey],"ERROR"),""), "")</f>
        <v/>
      </c>
      <c r="AB84" s="3" t="str">
        <f>IF($A84="ADD",IF(NOT(ISBLANK(AA84)),_xlfn.XLOOKUP(AA84,railing_attach[lookupValue],railing_attach[lookupKey],"ERROR"),""), "")</f>
        <v/>
      </c>
      <c r="AC84" s="7"/>
      <c r="AD84" s="4" t="str">
        <f t="shared" ca="1" si="11"/>
        <v/>
      </c>
      <c r="AE84" s="4"/>
      <c r="AF84" s="3" t="str">
        <f t="shared" si="12"/>
        <v/>
      </c>
      <c r="AG84" s="3" t="str">
        <f>IF($A84="","",IF((AND($A84="ADD",OR(AF84="",AF84="In Use"))),"5",(_xlfn.XLOOKUP(AF84,ud_asset_status[lookupValue],ud_asset_status[lookupKey],""))))</f>
        <v/>
      </c>
      <c r="AH84" s="7"/>
      <c r="AJ84" s="3" t="str">
        <f>IF($A84="ADD",IF(NOT(ISBLANK(AI84)),_xlfn.XLOOKUP(AI84,ar_replace_reason[lookupValue],ar_replace_reason[lookupKey],"ERROR"),""), "")</f>
        <v/>
      </c>
      <c r="AK84" s="3" t="str">
        <f t="shared" si="13"/>
        <v/>
      </c>
      <c r="AL84" s="3" t="str">
        <f>IF($A84="","",IF((AND($A84="ADD",OR(AK84="",AK84="Queenstown-Lakes District Council"))),"70",(_xlfn.XLOOKUP(AK84,ud_organisation_owner[lookupValue],ud_organisation_owner[lookupKey],""))))</f>
        <v/>
      </c>
      <c r="AM84" s="3" t="str">
        <f t="shared" si="14"/>
        <v/>
      </c>
      <c r="AN84" s="3" t="str">
        <f>IF($A84="","",IF((AND($A84="ADD",OR(AM84="",AM84="Queenstown-Lakes District Council"))),"70",(_xlfn.XLOOKUP(AM84,ud_organisation_owner[lookupValue],ud_organisation_owner[lookupKey],""))))</f>
        <v/>
      </c>
      <c r="AO84" s="3" t="str">
        <f t="shared" si="15"/>
        <v/>
      </c>
      <c r="AP84" s="3" t="str">
        <f>IF($A84="","",IF((AND($A84="ADD",OR(AO84="",AO84="Local Authority"))),"17",(_xlfn.XLOOKUP(AO84,ud_sub_organisation[lookupValue],ud_sub_organisation[lookupKey],""))))</f>
        <v/>
      </c>
      <c r="AQ84" s="3" t="str">
        <f t="shared" si="16"/>
        <v/>
      </c>
      <c r="AR84" s="3" t="str">
        <f>IF($A84="","",IF((AND($A84="ADD",OR(AQ84="",AQ84="Vested assets"))),"12",(_xlfn.XLOOKUP(AQ84,ud_work_origin[lookupValue],ud_work_origin[lookupKey],""))))</f>
        <v/>
      </c>
      <c r="AS84" s="8"/>
      <c r="AT84" s="2" t="str">
        <f t="shared" si="17"/>
        <v/>
      </c>
      <c r="AU84" s="3" t="str">
        <f t="shared" si="18"/>
        <v/>
      </c>
      <c r="AV84" s="3" t="str">
        <f>IF($A84="","",IF((AND($A84="ADD",OR(AU84="",AU84="Excellent"))),"1",(_xlfn.XLOOKUP(AU84,condition[lookupValue],condition[lookupKey],""))))</f>
        <v/>
      </c>
      <c r="AW84" s="7" t="str">
        <f t="shared" si="19"/>
        <v/>
      </c>
      <c r="AX84" s="9"/>
    </row>
    <row r="85" spans="2:50">
      <c r="B85" s="4"/>
      <c r="D85" s="3" t="str">
        <f>IF($A85="ADD",IF(NOT(ISBLANK(C85)),_xlfn.XLOOKUP(C85,roadnames[lookupValue],roadnames[lookupKey],"ERROR"),""), "")</f>
        <v/>
      </c>
      <c r="E85" s="4"/>
      <c r="F85" s="4"/>
      <c r="G85" s="6"/>
      <c r="H85" s="6"/>
      <c r="J85" s="3" t="str">
        <f>IF($A85="ADD",IF(NOT(ISBLANK(I85)),_xlfn.XLOOKUP(I85,side[lookupValue],side[lookupKey],"ERROR"),""), "")</f>
        <v/>
      </c>
      <c r="K85" s="6"/>
      <c r="L85" s="6" t="str">
        <f t="shared" si="10"/>
        <v/>
      </c>
      <c r="M85" s="4"/>
      <c r="O85" s="3" t="str">
        <f>IF($A85="ADD",IF(NOT(ISBLANK(N85)),_xlfn.XLOOKUP(N85,len_adjust_rsn[lookupValue],len_adjust_rsn[lookupKey],"ERROR"),""), "")</f>
        <v/>
      </c>
      <c r="Q85" s="3" t="str">
        <f>IF($A85="ADD",IF(NOT(ISBLANK(P85)),_xlfn.XLOOKUP(P85,ud_placement[lookupValue],ud_placement[lookupKey],"ERROR"),""), "")</f>
        <v/>
      </c>
      <c r="S85" s="3" t="str">
        <f>IF($A85="ADD",IF(NOT(ISBLANK(R85)),_xlfn.XLOOKUP(R85,ud_amds_rail_type[lookupValue],ud_amds_rail_type[lookupKey],"ERROR"),""), "")</f>
        <v/>
      </c>
      <c r="U85" s="3" t="str">
        <f>IF($A85="ADD",IF(NOT(ISBLANK(T85)),_xlfn.XLOOKUP(T85,rail_material[lookupValue],rail_material[lookupKey],"ERROR"),""), "")</f>
        <v/>
      </c>
      <c r="V85" s="4"/>
      <c r="X85" s="3" t="str">
        <f>IF($A85="ADD",IF(NOT(ISBLANK(W85)),_xlfn.XLOOKUP(W85,rail_material[lookupValue],rail_material[lookupKey],"ERROR"),""), "")</f>
        <v/>
      </c>
      <c r="Z85" s="3" t="str">
        <f>IF($A85="ADD",IF(NOT(ISBLANK(Y85)),_xlfn.XLOOKUP(Y85,railing_colour[lookupValue],railing_colour[lookupKey],"ERROR"),""), "")</f>
        <v/>
      </c>
      <c r="AB85" s="3" t="str">
        <f>IF($A85="ADD",IF(NOT(ISBLANK(AA85)),_xlfn.XLOOKUP(AA85,railing_attach[lookupValue],railing_attach[lookupKey],"ERROR"),""), "")</f>
        <v/>
      </c>
      <c r="AC85" s="7"/>
      <c r="AD85" s="4" t="str">
        <f t="shared" ca="1" si="11"/>
        <v/>
      </c>
      <c r="AE85" s="4"/>
      <c r="AF85" s="3" t="str">
        <f t="shared" si="12"/>
        <v/>
      </c>
      <c r="AG85" s="3" t="str">
        <f>IF($A85="","",IF((AND($A85="ADD",OR(AF85="",AF85="In Use"))),"5",(_xlfn.XLOOKUP(AF85,ud_asset_status[lookupValue],ud_asset_status[lookupKey],""))))</f>
        <v/>
      </c>
      <c r="AH85" s="7"/>
      <c r="AJ85" s="3" t="str">
        <f>IF($A85="ADD",IF(NOT(ISBLANK(AI85)),_xlfn.XLOOKUP(AI85,ar_replace_reason[lookupValue],ar_replace_reason[lookupKey],"ERROR"),""), "")</f>
        <v/>
      </c>
      <c r="AK85" s="3" t="str">
        <f t="shared" si="13"/>
        <v/>
      </c>
      <c r="AL85" s="3" t="str">
        <f>IF($A85="","",IF((AND($A85="ADD",OR(AK85="",AK85="Queenstown-Lakes District Council"))),"70",(_xlfn.XLOOKUP(AK85,ud_organisation_owner[lookupValue],ud_organisation_owner[lookupKey],""))))</f>
        <v/>
      </c>
      <c r="AM85" s="3" t="str">
        <f t="shared" si="14"/>
        <v/>
      </c>
      <c r="AN85" s="3" t="str">
        <f>IF($A85="","",IF((AND($A85="ADD",OR(AM85="",AM85="Queenstown-Lakes District Council"))),"70",(_xlfn.XLOOKUP(AM85,ud_organisation_owner[lookupValue],ud_organisation_owner[lookupKey],""))))</f>
        <v/>
      </c>
      <c r="AO85" s="3" t="str">
        <f t="shared" si="15"/>
        <v/>
      </c>
      <c r="AP85" s="3" t="str">
        <f>IF($A85="","",IF((AND($A85="ADD",OR(AO85="",AO85="Local Authority"))),"17",(_xlfn.XLOOKUP(AO85,ud_sub_organisation[lookupValue],ud_sub_organisation[lookupKey],""))))</f>
        <v/>
      </c>
      <c r="AQ85" s="3" t="str">
        <f t="shared" si="16"/>
        <v/>
      </c>
      <c r="AR85" s="3" t="str">
        <f>IF($A85="","",IF((AND($A85="ADD",OR(AQ85="",AQ85="Vested assets"))),"12",(_xlfn.XLOOKUP(AQ85,ud_work_origin[lookupValue],ud_work_origin[lookupKey],""))))</f>
        <v/>
      </c>
      <c r="AS85" s="8"/>
      <c r="AT85" s="2" t="str">
        <f t="shared" si="17"/>
        <v/>
      </c>
      <c r="AU85" s="3" t="str">
        <f t="shared" si="18"/>
        <v/>
      </c>
      <c r="AV85" s="3" t="str">
        <f>IF($A85="","",IF((AND($A85="ADD",OR(AU85="",AU85="Excellent"))),"1",(_xlfn.XLOOKUP(AU85,condition[lookupValue],condition[lookupKey],""))))</f>
        <v/>
      </c>
      <c r="AW85" s="7" t="str">
        <f t="shared" si="19"/>
        <v/>
      </c>
      <c r="AX85" s="9"/>
    </row>
    <row r="86" spans="2:50">
      <c r="B86" s="4"/>
      <c r="D86" s="3" t="str">
        <f>IF($A86="ADD",IF(NOT(ISBLANK(C86)),_xlfn.XLOOKUP(C86,roadnames[lookupValue],roadnames[lookupKey],"ERROR"),""), "")</f>
        <v/>
      </c>
      <c r="E86" s="4"/>
      <c r="F86" s="4"/>
      <c r="G86" s="6"/>
      <c r="H86" s="6"/>
      <c r="J86" s="3" t="str">
        <f>IF($A86="ADD",IF(NOT(ISBLANK(I86)),_xlfn.XLOOKUP(I86,side[lookupValue],side[lookupKey],"ERROR"),""), "")</f>
        <v/>
      </c>
      <c r="K86" s="6"/>
      <c r="L86" s="6" t="str">
        <f t="shared" si="10"/>
        <v/>
      </c>
      <c r="M86" s="4"/>
      <c r="O86" s="3" t="str">
        <f>IF($A86="ADD",IF(NOT(ISBLANK(N86)),_xlfn.XLOOKUP(N86,len_adjust_rsn[lookupValue],len_adjust_rsn[lookupKey],"ERROR"),""), "")</f>
        <v/>
      </c>
      <c r="Q86" s="3" t="str">
        <f>IF($A86="ADD",IF(NOT(ISBLANK(P86)),_xlfn.XLOOKUP(P86,ud_placement[lookupValue],ud_placement[lookupKey],"ERROR"),""), "")</f>
        <v/>
      </c>
      <c r="S86" s="3" t="str">
        <f>IF($A86="ADD",IF(NOT(ISBLANK(R86)),_xlfn.XLOOKUP(R86,ud_amds_rail_type[lookupValue],ud_amds_rail_type[lookupKey],"ERROR"),""), "")</f>
        <v/>
      </c>
      <c r="U86" s="3" t="str">
        <f>IF($A86="ADD",IF(NOT(ISBLANK(T86)),_xlfn.XLOOKUP(T86,rail_material[lookupValue],rail_material[lookupKey],"ERROR"),""), "")</f>
        <v/>
      </c>
      <c r="V86" s="4"/>
      <c r="X86" s="3" t="str">
        <f>IF($A86="ADD",IF(NOT(ISBLANK(W86)),_xlfn.XLOOKUP(W86,rail_material[lookupValue],rail_material[lookupKey],"ERROR"),""), "")</f>
        <v/>
      </c>
      <c r="Z86" s="3" t="str">
        <f>IF($A86="ADD",IF(NOT(ISBLANK(Y86)),_xlfn.XLOOKUP(Y86,railing_colour[lookupValue],railing_colour[lookupKey],"ERROR"),""), "")</f>
        <v/>
      </c>
      <c r="AB86" s="3" t="str">
        <f>IF($A86="ADD",IF(NOT(ISBLANK(AA86)),_xlfn.XLOOKUP(AA86,railing_attach[lookupValue],railing_attach[lookupKey],"ERROR"),""), "")</f>
        <v/>
      </c>
      <c r="AC86" s="7"/>
      <c r="AD86" s="4" t="str">
        <f t="shared" ca="1" si="11"/>
        <v/>
      </c>
      <c r="AE86" s="4"/>
      <c r="AF86" s="3" t="str">
        <f t="shared" si="12"/>
        <v/>
      </c>
      <c r="AG86" s="3" t="str">
        <f>IF($A86="","",IF((AND($A86="ADD",OR(AF86="",AF86="In Use"))),"5",(_xlfn.XLOOKUP(AF86,ud_asset_status[lookupValue],ud_asset_status[lookupKey],""))))</f>
        <v/>
      </c>
      <c r="AH86" s="7"/>
      <c r="AJ86" s="3" t="str">
        <f>IF($A86="ADD",IF(NOT(ISBLANK(AI86)),_xlfn.XLOOKUP(AI86,ar_replace_reason[lookupValue],ar_replace_reason[lookupKey],"ERROR"),""), "")</f>
        <v/>
      </c>
      <c r="AK86" s="3" t="str">
        <f t="shared" si="13"/>
        <v/>
      </c>
      <c r="AL86" s="3" t="str">
        <f>IF($A86="","",IF((AND($A86="ADD",OR(AK86="",AK86="Queenstown-Lakes District Council"))),"70",(_xlfn.XLOOKUP(AK86,ud_organisation_owner[lookupValue],ud_organisation_owner[lookupKey],""))))</f>
        <v/>
      </c>
      <c r="AM86" s="3" t="str">
        <f t="shared" si="14"/>
        <v/>
      </c>
      <c r="AN86" s="3" t="str">
        <f>IF($A86="","",IF((AND($A86="ADD",OR(AM86="",AM86="Queenstown-Lakes District Council"))),"70",(_xlfn.XLOOKUP(AM86,ud_organisation_owner[lookupValue],ud_organisation_owner[lookupKey],""))))</f>
        <v/>
      </c>
      <c r="AO86" s="3" t="str">
        <f t="shared" si="15"/>
        <v/>
      </c>
      <c r="AP86" s="3" t="str">
        <f>IF($A86="","",IF((AND($A86="ADD",OR(AO86="",AO86="Local Authority"))),"17",(_xlfn.XLOOKUP(AO86,ud_sub_organisation[lookupValue],ud_sub_organisation[lookupKey],""))))</f>
        <v/>
      </c>
      <c r="AQ86" s="3" t="str">
        <f t="shared" si="16"/>
        <v/>
      </c>
      <c r="AR86" s="3" t="str">
        <f>IF($A86="","",IF((AND($A86="ADD",OR(AQ86="",AQ86="Vested assets"))),"12",(_xlfn.XLOOKUP(AQ86,ud_work_origin[lookupValue],ud_work_origin[lookupKey],""))))</f>
        <v/>
      </c>
      <c r="AS86" s="8"/>
      <c r="AT86" s="2" t="str">
        <f t="shared" si="17"/>
        <v/>
      </c>
      <c r="AU86" s="3" t="str">
        <f t="shared" si="18"/>
        <v/>
      </c>
      <c r="AV86" s="3" t="str">
        <f>IF($A86="","",IF((AND($A86="ADD",OR(AU86="",AU86="Excellent"))),"1",(_xlfn.XLOOKUP(AU86,condition[lookupValue],condition[lookupKey],""))))</f>
        <v/>
      </c>
      <c r="AW86" s="7" t="str">
        <f t="shared" si="19"/>
        <v/>
      </c>
      <c r="AX86" s="9"/>
    </row>
    <row r="87" spans="2:50">
      <c r="B87" s="4"/>
      <c r="D87" s="3" t="str">
        <f>IF($A87="ADD",IF(NOT(ISBLANK(C87)),_xlfn.XLOOKUP(C87,roadnames[lookupValue],roadnames[lookupKey],"ERROR"),""), "")</f>
        <v/>
      </c>
      <c r="E87" s="4"/>
      <c r="F87" s="4"/>
      <c r="G87" s="6"/>
      <c r="H87" s="6"/>
      <c r="J87" s="3" t="str">
        <f>IF($A87="ADD",IF(NOT(ISBLANK(I87)),_xlfn.XLOOKUP(I87,side[lookupValue],side[lookupKey],"ERROR"),""), "")</f>
        <v/>
      </c>
      <c r="K87" s="6"/>
      <c r="L87" s="6" t="str">
        <f t="shared" si="10"/>
        <v/>
      </c>
      <c r="M87" s="4"/>
      <c r="O87" s="3" t="str">
        <f>IF($A87="ADD",IF(NOT(ISBLANK(N87)),_xlfn.XLOOKUP(N87,len_adjust_rsn[lookupValue],len_adjust_rsn[lookupKey],"ERROR"),""), "")</f>
        <v/>
      </c>
      <c r="Q87" s="3" t="str">
        <f>IF($A87="ADD",IF(NOT(ISBLANK(P87)),_xlfn.XLOOKUP(P87,ud_placement[lookupValue],ud_placement[lookupKey],"ERROR"),""), "")</f>
        <v/>
      </c>
      <c r="S87" s="3" t="str">
        <f>IF($A87="ADD",IF(NOT(ISBLANK(R87)),_xlfn.XLOOKUP(R87,ud_amds_rail_type[lookupValue],ud_amds_rail_type[lookupKey],"ERROR"),""), "")</f>
        <v/>
      </c>
      <c r="U87" s="3" t="str">
        <f>IF($A87="ADD",IF(NOT(ISBLANK(T87)),_xlfn.XLOOKUP(T87,rail_material[lookupValue],rail_material[lookupKey],"ERROR"),""), "")</f>
        <v/>
      </c>
      <c r="V87" s="4"/>
      <c r="X87" s="3" t="str">
        <f>IF($A87="ADD",IF(NOT(ISBLANK(W87)),_xlfn.XLOOKUP(W87,rail_material[lookupValue],rail_material[lookupKey],"ERROR"),""), "")</f>
        <v/>
      </c>
      <c r="Z87" s="3" t="str">
        <f>IF($A87="ADD",IF(NOT(ISBLANK(Y87)),_xlfn.XLOOKUP(Y87,railing_colour[lookupValue],railing_colour[lookupKey],"ERROR"),""), "")</f>
        <v/>
      </c>
      <c r="AB87" s="3" t="str">
        <f>IF($A87="ADD",IF(NOT(ISBLANK(AA87)),_xlfn.XLOOKUP(AA87,railing_attach[lookupValue],railing_attach[lookupKey],"ERROR"),""), "")</f>
        <v/>
      </c>
      <c r="AC87" s="7"/>
      <c r="AD87" s="4" t="str">
        <f t="shared" ca="1" si="11"/>
        <v/>
      </c>
      <c r="AE87" s="4"/>
      <c r="AF87" s="3" t="str">
        <f t="shared" si="12"/>
        <v/>
      </c>
      <c r="AG87" s="3" t="str">
        <f>IF($A87="","",IF((AND($A87="ADD",OR(AF87="",AF87="In Use"))),"5",(_xlfn.XLOOKUP(AF87,ud_asset_status[lookupValue],ud_asset_status[lookupKey],""))))</f>
        <v/>
      </c>
      <c r="AH87" s="7"/>
      <c r="AJ87" s="3" t="str">
        <f>IF($A87="ADD",IF(NOT(ISBLANK(AI87)),_xlfn.XLOOKUP(AI87,ar_replace_reason[lookupValue],ar_replace_reason[lookupKey],"ERROR"),""), "")</f>
        <v/>
      </c>
      <c r="AK87" s="3" t="str">
        <f t="shared" si="13"/>
        <v/>
      </c>
      <c r="AL87" s="3" t="str">
        <f>IF($A87="","",IF((AND($A87="ADD",OR(AK87="",AK87="Queenstown-Lakes District Council"))),"70",(_xlfn.XLOOKUP(AK87,ud_organisation_owner[lookupValue],ud_organisation_owner[lookupKey],""))))</f>
        <v/>
      </c>
      <c r="AM87" s="3" t="str">
        <f t="shared" si="14"/>
        <v/>
      </c>
      <c r="AN87" s="3" t="str">
        <f>IF($A87="","",IF((AND($A87="ADD",OR(AM87="",AM87="Queenstown-Lakes District Council"))),"70",(_xlfn.XLOOKUP(AM87,ud_organisation_owner[lookupValue],ud_organisation_owner[lookupKey],""))))</f>
        <v/>
      </c>
      <c r="AO87" s="3" t="str">
        <f t="shared" si="15"/>
        <v/>
      </c>
      <c r="AP87" s="3" t="str">
        <f>IF($A87="","",IF((AND($A87="ADD",OR(AO87="",AO87="Local Authority"))),"17",(_xlfn.XLOOKUP(AO87,ud_sub_organisation[lookupValue],ud_sub_organisation[lookupKey],""))))</f>
        <v/>
      </c>
      <c r="AQ87" s="3" t="str">
        <f t="shared" si="16"/>
        <v/>
      </c>
      <c r="AR87" s="3" t="str">
        <f>IF($A87="","",IF((AND($A87="ADD",OR(AQ87="",AQ87="Vested assets"))),"12",(_xlfn.XLOOKUP(AQ87,ud_work_origin[lookupValue],ud_work_origin[lookupKey],""))))</f>
        <v/>
      </c>
      <c r="AS87" s="8"/>
      <c r="AT87" s="2" t="str">
        <f t="shared" si="17"/>
        <v/>
      </c>
      <c r="AU87" s="3" t="str">
        <f t="shared" si="18"/>
        <v/>
      </c>
      <c r="AV87" s="3" t="str">
        <f>IF($A87="","",IF((AND($A87="ADD",OR(AU87="",AU87="Excellent"))),"1",(_xlfn.XLOOKUP(AU87,condition[lookupValue],condition[lookupKey],""))))</f>
        <v/>
      </c>
      <c r="AW87" s="7" t="str">
        <f t="shared" si="19"/>
        <v/>
      </c>
      <c r="AX87" s="9"/>
    </row>
    <row r="88" spans="2:50">
      <c r="B88" s="4"/>
      <c r="D88" s="3" t="str">
        <f>IF($A88="ADD",IF(NOT(ISBLANK(C88)),_xlfn.XLOOKUP(C88,roadnames[lookupValue],roadnames[lookupKey],"ERROR"),""), "")</f>
        <v/>
      </c>
      <c r="E88" s="4"/>
      <c r="F88" s="4"/>
      <c r="G88" s="6"/>
      <c r="H88" s="6"/>
      <c r="J88" s="3" t="str">
        <f>IF($A88="ADD",IF(NOT(ISBLANK(I88)),_xlfn.XLOOKUP(I88,side[lookupValue],side[lookupKey],"ERROR"),""), "")</f>
        <v/>
      </c>
      <c r="K88" s="6"/>
      <c r="L88" s="6" t="str">
        <f t="shared" si="10"/>
        <v/>
      </c>
      <c r="M88" s="4"/>
      <c r="O88" s="3" t="str">
        <f>IF($A88="ADD",IF(NOT(ISBLANK(N88)),_xlfn.XLOOKUP(N88,len_adjust_rsn[lookupValue],len_adjust_rsn[lookupKey],"ERROR"),""), "")</f>
        <v/>
      </c>
      <c r="Q88" s="3" t="str">
        <f>IF($A88="ADD",IF(NOT(ISBLANK(P88)),_xlfn.XLOOKUP(P88,ud_placement[lookupValue],ud_placement[lookupKey],"ERROR"),""), "")</f>
        <v/>
      </c>
      <c r="S88" s="3" t="str">
        <f>IF($A88="ADD",IF(NOT(ISBLANK(R88)),_xlfn.XLOOKUP(R88,ud_amds_rail_type[lookupValue],ud_amds_rail_type[lookupKey],"ERROR"),""), "")</f>
        <v/>
      </c>
      <c r="U88" s="3" t="str">
        <f>IF($A88="ADD",IF(NOT(ISBLANK(T88)),_xlfn.XLOOKUP(T88,rail_material[lookupValue],rail_material[lookupKey],"ERROR"),""), "")</f>
        <v/>
      </c>
      <c r="V88" s="4"/>
      <c r="X88" s="3" t="str">
        <f>IF($A88="ADD",IF(NOT(ISBLANK(W88)),_xlfn.XLOOKUP(W88,rail_material[lookupValue],rail_material[lookupKey],"ERROR"),""), "")</f>
        <v/>
      </c>
      <c r="Z88" s="3" t="str">
        <f>IF($A88="ADD",IF(NOT(ISBLANK(Y88)),_xlfn.XLOOKUP(Y88,railing_colour[lookupValue],railing_colour[lookupKey],"ERROR"),""), "")</f>
        <v/>
      </c>
      <c r="AB88" s="3" t="str">
        <f>IF($A88="ADD",IF(NOT(ISBLANK(AA88)),_xlfn.XLOOKUP(AA88,railing_attach[lookupValue],railing_attach[lookupKey],"ERROR"),""), "")</f>
        <v/>
      </c>
      <c r="AC88" s="7"/>
      <c r="AD88" s="4" t="str">
        <f t="shared" ca="1" si="11"/>
        <v/>
      </c>
      <c r="AE88" s="4"/>
      <c r="AF88" s="3" t="str">
        <f t="shared" si="12"/>
        <v/>
      </c>
      <c r="AG88" s="3" t="str">
        <f>IF($A88="","",IF((AND($A88="ADD",OR(AF88="",AF88="In Use"))),"5",(_xlfn.XLOOKUP(AF88,ud_asset_status[lookupValue],ud_asset_status[lookupKey],""))))</f>
        <v/>
      </c>
      <c r="AH88" s="7"/>
      <c r="AJ88" s="3" t="str">
        <f>IF($A88="ADD",IF(NOT(ISBLANK(AI88)),_xlfn.XLOOKUP(AI88,ar_replace_reason[lookupValue],ar_replace_reason[lookupKey],"ERROR"),""), "")</f>
        <v/>
      </c>
      <c r="AK88" s="3" t="str">
        <f t="shared" si="13"/>
        <v/>
      </c>
      <c r="AL88" s="3" t="str">
        <f>IF($A88="","",IF((AND($A88="ADD",OR(AK88="",AK88="Queenstown-Lakes District Council"))),"70",(_xlfn.XLOOKUP(AK88,ud_organisation_owner[lookupValue],ud_organisation_owner[lookupKey],""))))</f>
        <v/>
      </c>
      <c r="AM88" s="3" t="str">
        <f t="shared" si="14"/>
        <v/>
      </c>
      <c r="AN88" s="3" t="str">
        <f>IF($A88="","",IF((AND($A88="ADD",OR(AM88="",AM88="Queenstown-Lakes District Council"))),"70",(_xlfn.XLOOKUP(AM88,ud_organisation_owner[lookupValue],ud_organisation_owner[lookupKey],""))))</f>
        <v/>
      </c>
      <c r="AO88" s="3" t="str">
        <f t="shared" si="15"/>
        <v/>
      </c>
      <c r="AP88" s="3" t="str">
        <f>IF($A88="","",IF((AND($A88="ADD",OR(AO88="",AO88="Local Authority"))),"17",(_xlfn.XLOOKUP(AO88,ud_sub_organisation[lookupValue],ud_sub_organisation[lookupKey],""))))</f>
        <v/>
      </c>
      <c r="AQ88" s="3" t="str">
        <f t="shared" si="16"/>
        <v/>
      </c>
      <c r="AR88" s="3" t="str">
        <f>IF($A88="","",IF((AND($A88="ADD",OR(AQ88="",AQ88="Vested assets"))),"12",(_xlfn.XLOOKUP(AQ88,ud_work_origin[lookupValue],ud_work_origin[lookupKey],""))))</f>
        <v/>
      </c>
      <c r="AS88" s="8"/>
      <c r="AT88" s="2" t="str">
        <f t="shared" si="17"/>
        <v/>
      </c>
      <c r="AU88" s="3" t="str">
        <f t="shared" si="18"/>
        <v/>
      </c>
      <c r="AV88" s="3" t="str">
        <f>IF($A88="","",IF((AND($A88="ADD",OR(AU88="",AU88="Excellent"))),"1",(_xlfn.XLOOKUP(AU88,condition[lookupValue],condition[lookupKey],""))))</f>
        <v/>
      </c>
      <c r="AW88" s="7" t="str">
        <f t="shared" si="19"/>
        <v/>
      </c>
      <c r="AX88" s="9"/>
    </row>
    <row r="89" spans="2:50">
      <c r="B89" s="4"/>
      <c r="D89" s="3" t="str">
        <f>IF($A89="ADD",IF(NOT(ISBLANK(C89)),_xlfn.XLOOKUP(C89,roadnames[lookupValue],roadnames[lookupKey],"ERROR"),""), "")</f>
        <v/>
      </c>
      <c r="E89" s="4"/>
      <c r="F89" s="4"/>
      <c r="G89" s="6"/>
      <c r="H89" s="6"/>
      <c r="J89" s="3" t="str">
        <f>IF($A89="ADD",IF(NOT(ISBLANK(I89)),_xlfn.XLOOKUP(I89,side[lookupValue],side[lookupKey],"ERROR"),""), "")</f>
        <v/>
      </c>
      <c r="K89" s="6"/>
      <c r="L89" s="6" t="str">
        <f t="shared" si="10"/>
        <v/>
      </c>
      <c r="M89" s="4"/>
      <c r="O89" s="3" t="str">
        <f>IF($A89="ADD",IF(NOT(ISBLANK(N89)),_xlfn.XLOOKUP(N89,len_adjust_rsn[lookupValue],len_adjust_rsn[lookupKey],"ERROR"),""), "")</f>
        <v/>
      </c>
      <c r="Q89" s="3" t="str">
        <f>IF($A89="ADD",IF(NOT(ISBLANK(P89)),_xlfn.XLOOKUP(P89,ud_placement[lookupValue],ud_placement[lookupKey],"ERROR"),""), "")</f>
        <v/>
      </c>
      <c r="S89" s="3" t="str">
        <f>IF($A89="ADD",IF(NOT(ISBLANK(R89)),_xlfn.XLOOKUP(R89,ud_amds_rail_type[lookupValue],ud_amds_rail_type[lookupKey],"ERROR"),""), "")</f>
        <v/>
      </c>
      <c r="U89" s="3" t="str">
        <f>IF($A89="ADD",IF(NOT(ISBLANK(T89)),_xlfn.XLOOKUP(T89,rail_material[lookupValue],rail_material[lookupKey],"ERROR"),""), "")</f>
        <v/>
      </c>
      <c r="V89" s="4"/>
      <c r="X89" s="3" t="str">
        <f>IF($A89="ADD",IF(NOT(ISBLANK(W89)),_xlfn.XLOOKUP(W89,rail_material[lookupValue],rail_material[lookupKey],"ERROR"),""), "")</f>
        <v/>
      </c>
      <c r="Z89" s="3" t="str">
        <f>IF($A89="ADD",IF(NOT(ISBLANK(Y89)),_xlfn.XLOOKUP(Y89,railing_colour[lookupValue],railing_colour[lookupKey],"ERROR"),""), "")</f>
        <v/>
      </c>
      <c r="AB89" s="3" t="str">
        <f>IF($A89="ADD",IF(NOT(ISBLANK(AA89)),_xlfn.XLOOKUP(AA89,railing_attach[lookupValue],railing_attach[lookupKey],"ERROR"),""), "")</f>
        <v/>
      </c>
      <c r="AC89" s="7"/>
      <c r="AD89" s="4" t="str">
        <f t="shared" ca="1" si="11"/>
        <v/>
      </c>
      <c r="AE89" s="4"/>
      <c r="AF89" s="3" t="str">
        <f t="shared" si="12"/>
        <v/>
      </c>
      <c r="AG89" s="3" t="str">
        <f>IF($A89="","",IF((AND($A89="ADD",OR(AF89="",AF89="In Use"))),"5",(_xlfn.XLOOKUP(AF89,ud_asset_status[lookupValue],ud_asset_status[lookupKey],""))))</f>
        <v/>
      </c>
      <c r="AH89" s="7"/>
      <c r="AJ89" s="3" t="str">
        <f>IF($A89="ADD",IF(NOT(ISBLANK(AI89)),_xlfn.XLOOKUP(AI89,ar_replace_reason[lookupValue],ar_replace_reason[lookupKey],"ERROR"),""), "")</f>
        <v/>
      </c>
      <c r="AK89" s="3" t="str">
        <f t="shared" si="13"/>
        <v/>
      </c>
      <c r="AL89" s="3" t="str">
        <f>IF($A89="","",IF((AND($A89="ADD",OR(AK89="",AK89="Queenstown-Lakes District Council"))),"70",(_xlfn.XLOOKUP(AK89,ud_organisation_owner[lookupValue],ud_organisation_owner[lookupKey],""))))</f>
        <v/>
      </c>
      <c r="AM89" s="3" t="str">
        <f t="shared" si="14"/>
        <v/>
      </c>
      <c r="AN89" s="3" t="str">
        <f>IF($A89="","",IF((AND($A89="ADD",OR(AM89="",AM89="Queenstown-Lakes District Council"))),"70",(_xlfn.XLOOKUP(AM89,ud_organisation_owner[lookupValue],ud_organisation_owner[lookupKey],""))))</f>
        <v/>
      </c>
      <c r="AO89" s="3" t="str">
        <f t="shared" si="15"/>
        <v/>
      </c>
      <c r="AP89" s="3" t="str">
        <f>IF($A89="","",IF((AND($A89="ADD",OR(AO89="",AO89="Local Authority"))),"17",(_xlfn.XLOOKUP(AO89,ud_sub_organisation[lookupValue],ud_sub_organisation[lookupKey],""))))</f>
        <v/>
      </c>
      <c r="AQ89" s="3" t="str">
        <f t="shared" si="16"/>
        <v/>
      </c>
      <c r="AR89" s="3" t="str">
        <f>IF($A89="","",IF((AND($A89="ADD",OR(AQ89="",AQ89="Vested assets"))),"12",(_xlfn.XLOOKUP(AQ89,ud_work_origin[lookupValue],ud_work_origin[lookupKey],""))))</f>
        <v/>
      </c>
      <c r="AS89" s="8"/>
      <c r="AT89" s="2" t="str">
        <f t="shared" si="17"/>
        <v/>
      </c>
      <c r="AU89" s="3" t="str">
        <f t="shared" si="18"/>
        <v/>
      </c>
      <c r="AV89" s="3" t="str">
        <f>IF($A89="","",IF((AND($A89="ADD",OR(AU89="",AU89="Excellent"))),"1",(_xlfn.XLOOKUP(AU89,condition[lookupValue],condition[lookupKey],""))))</f>
        <v/>
      </c>
      <c r="AW89" s="7" t="str">
        <f t="shared" si="19"/>
        <v/>
      </c>
      <c r="AX89" s="9"/>
    </row>
    <row r="90" spans="2:50">
      <c r="B90" s="4"/>
      <c r="D90" s="3" t="str">
        <f>IF($A90="ADD",IF(NOT(ISBLANK(C90)),_xlfn.XLOOKUP(C90,roadnames[lookupValue],roadnames[lookupKey],"ERROR"),""), "")</f>
        <v/>
      </c>
      <c r="E90" s="4"/>
      <c r="F90" s="4"/>
      <c r="G90" s="6"/>
      <c r="H90" s="6"/>
      <c r="J90" s="3" t="str">
        <f>IF($A90="ADD",IF(NOT(ISBLANK(I90)),_xlfn.XLOOKUP(I90,side[lookupValue],side[lookupKey],"ERROR"),""), "")</f>
        <v/>
      </c>
      <c r="K90" s="6"/>
      <c r="L90" s="6" t="str">
        <f t="shared" si="10"/>
        <v/>
      </c>
      <c r="M90" s="4"/>
      <c r="O90" s="3" t="str">
        <f>IF($A90="ADD",IF(NOT(ISBLANK(N90)),_xlfn.XLOOKUP(N90,len_adjust_rsn[lookupValue],len_adjust_rsn[lookupKey],"ERROR"),""), "")</f>
        <v/>
      </c>
      <c r="Q90" s="3" t="str">
        <f>IF($A90="ADD",IF(NOT(ISBLANK(P90)),_xlfn.XLOOKUP(P90,ud_placement[lookupValue],ud_placement[lookupKey],"ERROR"),""), "")</f>
        <v/>
      </c>
      <c r="S90" s="3" t="str">
        <f>IF($A90="ADD",IF(NOT(ISBLANK(R90)),_xlfn.XLOOKUP(R90,ud_amds_rail_type[lookupValue],ud_amds_rail_type[lookupKey],"ERROR"),""), "")</f>
        <v/>
      </c>
      <c r="U90" s="3" t="str">
        <f>IF($A90="ADD",IF(NOT(ISBLANK(T90)),_xlfn.XLOOKUP(T90,rail_material[lookupValue],rail_material[lookupKey],"ERROR"),""), "")</f>
        <v/>
      </c>
      <c r="V90" s="4"/>
      <c r="X90" s="3" t="str">
        <f>IF($A90="ADD",IF(NOT(ISBLANK(W90)),_xlfn.XLOOKUP(W90,rail_material[lookupValue],rail_material[lookupKey],"ERROR"),""), "")</f>
        <v/>
      </c>
      <c r="Z90" s="3" t="str">
        <f>IF($A90="ADD",IF(NOT(ISBLANK(Y90)),_xlfn.XLOOKUP(Y90,railing_colour[lookupValue],railing_colour[lookupKey],"ERROR"),""), "")</f>
        <v/>
      </c>
      <c r="AB90" s="3" t="str">
        <f>IF($A90="ADD",IF(NOT(ISBLANK(AA90)),_xlfn.XLOOKUP(AA90,railing_attach[lookupValue],railing_attach[lookupKey],"ERROR"),""), "")</f>
        <v/>
      </c>
      <c r="AC90" s="7"/>
      <c r="AD90" s="4" t="str">
        <f t="shared" ca="1" si="11"/>
        <v/>
      </c>
      <c r="AE90" s="4"/>
      <c r="AF90" s="3" t="str">
        <f t="shared" si="12"/>
        <v/>
      </c>
      <c r="AG90" s="3" t="str">
        <f>IF($A90="","",IF((AND($A90="ADD",OR(AF90="",AF90="In Use"))),"5",(_xlfn.XLOOKUP(AF90,ud_asset_status[lookupValue],ud_asset_status[lookupKey],""))))</f>
        <v/>
      </c>
      <c r="AH90" s="7"/>
      <c r="AJ90" s="3" t="str">
        <f>IF($A90="ADD",IF(NOT(ISBLANK(AI90)),_xlfn.XLOOKUP(AI90,ar_replace_reason[lookupValue],ar_replace_reason[lookupKey],"ERROR"),""), "")</f>
        <v/>
      </c>
      <c r="AK90" s="3" t="str">
        <f t="shared" si="13"/>
        <v/>
      </c>
      <c r="AL90" s="3" t="str">
        <f>IF($A90="","",IF((AND($A90="ADD",OR(AK90="",AK90="Queenstown-Lakes District Council"))),"70",(_xlfn.XLOOKUP(AK90,ud_organisation_owner[lookupValue],ud_organisation_owner[lookupKey],""))))</f>
        <v/>
      </c>
      <c r="AM90" s="3" t="str">
        <f t="shared" si="14"/>
        <v/>
      </c>
      <c r="AN90" s="3" t="str">
        <f>IF($A90="","",IF((AND($A90="ADD",OR(AM90="",AM90="Queenstown-Lakes District Council"))),"70",(_xlfn.XLOOKUP(AM90,ud_organisation_owner[lookupValue],ud_organisation_owner[lookupKey],""))))</f>
        <v/>
      </c>
      <c r="AO90" s="3" t="str">
        <f t="shared" si="15"/>
        <v/>
      </c>
      <c r="AP90" s="3" t="str">
        <f>IF($A90="","",IF((AND($A90="ADD",OR(AO90="",AO90="Local Authority"))),"17",(_xlfn.XLOOKUP(AO90,ud_sub_organisation[lookupValue],ud_sub_organisation[lookupKey],""))))</f>
        <v/>
      </c>
      <c r="AQ90" s="3" t="str">
        <f t="shared" si="16"/>
        <v/>
      </c>
      <c r="AR90" s="3" t="str">
        <f>IF($A90="","",IF((AND($A90="ADD",OR(AQ90="",AQ90="Vested assets"))),"12",(_xlfn.XLOOKUP(AQ90,ud_work_origin[lookupValue],ud_work_origin[lookupKey],""))))</f>
        <v/>
      </c>
      <c r="AS90" s="8"/>
      <c r="AT90" s="2" t="str">
        <f t="shared" si="17"/>
        <v/>
      </c>
      <c r="AU90" s="3" t="str">
        <f t="shared" si="18"/>
        <v/>
      </c>
      <c r="AV90" s="3" t="str">
        <f>IF($A90="","",IF((AND($A90="ADD",OR(AU90="",AU90="Excellent"))),"1",(_xlfn.XLOOKUP(AU90,condition[lookupValue],condition[lookupKey],""))))</f>
        <v/>
      </c>
      <c r="AW90" s="7" t="str">
        <f t="shared" si="19"/>
        <v/>
      </c>
      <c r="AX90" s="9"/>
    </row>
    <row r="91" spans="2:50">
      <c r="B91" s="4"/>
      <c r="D91" s="3" t="str">
        <f>IF($A91="ADD",IF(NOT(ISBLANK(C91)),_xlfn.XLOOKUP(C91,roadnames[lookupValue],roadnames[lookupKey],"ERROR"),""), "")</f>
        <v/>
      </c>
      <c r="E91" s="4"/>
      <c r="F91" s="4"/>
      <c r="G91" s="6"/>
      <c r="H91" s="6"/>
      <c r="J91" s="3" t="str">
        <f>IF($A91="ADD",IF(NOT(ISBLANK(I91)),_xlfn.XLOOKUP(I91,side[lookupValue],side[lookupKey],"ERROR"),""), "")</f>
        <v/>
      </c>
      <c r="K91" s="6"/>
      <c r="L91" s="6" t="str">
        <f t="shared" si="10"/>
        <v/>
      </c>
      <c r="M91" s="4"/>
      <c r="O91" s="3" t="str">
        <f>IF($A91="ADD",IF(NOT(ISBLANK(N91)),_xlfn.XLOOKUP(N91,len_adjust_rsn[lookupValue],len_adjust_rsn[lookupKey],"ERROR"),""), "")</f>
        <v/>
      </c>
      <c r="Q91" s="3" t="str">
        <f>IF($A91="ADD",IF(NOT(ISBLANK(P91)),_xlfn.XLOOKUP(P91,ud_placement[lookupValue],ud_placement[lookupKey],"ERROR"),""), "")</f>
        <v/>
      </c>
      <c r="S91" s="3" t="str">
        <f>IF($A91="ADD",IF(NOT(ISBLANK(R91)),_xlfn.XLOOKUP(R91,ud_amds_rail_type[lookupValue],ud_amds_rail_type[lookupKey],"ERROR"),""), "")</f>
        <v/>
      </c>
      <c r="U91" s="3" t="str">
        <f>IF($A91="ADD",IF(NOT(ISBLANK(T91)),_xlfn.XLOOKUP(T91,rail_material[lookupValue],rail_material[lookupKey],"ERROR"),""), "")</f>
        <v/>
      </c>
      <c r="V91" s="4"/>
      <c r="X91" s="3" t="str">
        <f>IF($A91="ADD",IF(NOT(ISBLANK(W91)),_xlfn.XLOOKUP(W91,rail_material[lookupValue],rail_material[lookupKey],"ERROR"),""), "")</f>
        <v/>
      </c>
      <c r="Z91" s="3" t="str">
        <f>IF($A91="ADD",IF(NOT(ISBLANK(Y91)),_xlfn.XLOOKUP(Y91,railing_colour[lookupValue],railing_colour[lookupKey],"ERROR"),""), "")</f>
        <v/>
      </c>
      <c r="AB91" s="3" t="str">
        <f>IF($A91="ADD",IF(NOT(ISBLANK(AA91)),_xlfn.XLOOKUP(AA91,railing_attach[lookupValue],railing_attach[lookupKey],"ERROR"),""), "")</f>
        <v/>
      </c>
      <c r="AC91" s="7"/>
      <c r="AD91" s="4" t="str">
        <f t="shared" ca="1" si="11"/>
        <v/>
      </c>
      <c r="AE91" s="4"/>
      <c r="AF91" s="3" t="str">
        <f t="shared" si="12"/>
        <v/>
      </c>
      <c r="AG91" s="3" t="str">
        <f>IF($A91="","",IF((AND($A91="ADD",OR(AF91="",AF91="In Use"))),"5",(_xlfn.XLOOKUP(AF91,ud_asset_status[lookupValue],ud_asset_status[lookupKey],""))))</f>
        <v/>
      </c>
      <c r="AH91" s="7"/>
      <c r="AJ91" s="3" t="str">
        <f>IF($A91="ADD",IF(NOT(ISBLANK(AI91)),_xlfn.XLOOKUP(AI91,ar_replace_reason[lookupValue],ar_replace_reason[lookupKey],"ERROR"),""), "")</f>
        <v/>
      </c>
      <c r="AK91" s="3" t="str">
        <f t="shared" si="13"/>
        <v/>
      </c>
      <c r="AL91" s="3" t="str">
        <f>IF($A91="","",IF((AND($A91="ADD",OR(AK91="",AK91="Queenstown-Lakes District Council"))),"70",(_xlfn.XLOOKUP(AK91,ud_organisation_owner[lookupValue],ud_organisation_owner[lookupKey],""))))</f>
        <v/>
      </c>
      <c r="AM91" s="3" t="str">
        <f t="shared" si="14"/>
        <v/>
      </c>
      <c r="AN91" s="3" t="str">
        <f>IF($A91="","",IF((AND($A91="ADD",OR(AM91="",AM91="Queenstown-Lakes District Council"))),"70",(_xlfn.XLOOKUP(AM91,ud_organisation_owner[lookupValue],ud_organisation_owner[lookupKey],""))))</f>
        <v/>
      </c>
      <c r="AO91" s="3" t="str">
        <f t="shared" si="15"/>
        <v/>
      </c>
      <c r="AP91" s="3" t="str">
        <f>IF($A91="","",IF((AND($A91="ADD",OR(AO91="",AO91="Local Authority"))),"17",(_xlfn.XLOOKUP(AO91,ud_sub_organisation[lookupValue],ud_sub_organisation[lookupKey],""))))</f>
        <v/>
      </c>
      <c r="AQ91" s="3" t="str">
        <f t="shared" si="16"/>
        <v/>
      </c>
      <c r="AR91" s="3" t="str">
        <f>IF($A91="","",IF((AND($A91="ADD",OR(AQ91="",AQ91="Vested assets"))),"12",(_xlfn.XLOOKUP(AQ91,ud_work_origin[lookupValue],ud_work_origin[lookupKey],""))))</f>
        <v/>
      </c>
      <c r="AS91" s="8"/>
      <c r="AT91" s="2" t="str">
        <f t="shared" si="17"/>
        <v/>
      </c>
      <c r="AU91" s="3" t="str">
        <f t="shared" si="18"/>
        <v/>
      </c>
      <c r="AV91" s="3" t="str">
        <f>IF($A91="","",IF((AND($A91="ADD",OR(AU91="",AU91="Excellent"))),"1",(_xlfn.XLOOKUP(AU91,condition[lookupValue],condition[lookupKey],""))))</f>
        <v/>
      </c>
      <c r="AW91" s="7" t="str">
        <f t="shared" si="19"/>
        <v/>
      </c>
      <c r="AX91" s="9"/>
    </row>
    <row r="92" spans="2:50">
      <c r="B92" s="4"/>
      <c r="D92" s="3" t="str">
        <f>IF($A92="ADD",IF(NOT(ISBLANK(C92)),_xlfn.XLOOKUP(C92,roadnames[lookupValue],roadnames[lookupKey],"ERROR"),""), "")</f>
        <v/>
      </c>
      <c r="E92" s="4"/>
      <c r="F92" s="4"/>
      <c r="G92" s="6"/>
      <c r="H92" s="6"/>
      <c r="J92" s="3" t="str">
        <f>IF($A92="ADD",IF(NOT(ISBLANK(I92)),_xlfn.XLOOKUP(I92,side[lookupValue],side[lookupKey],"ERROR"),""), "")</f>
        <v/>
      </c>
      <c r="K92" s="6"/>
      <c r="L92" s="6" t="str">
        <f t="shared" si="10"/>
        <v/>
      </c>
      <c r="M92" s="4"/>
      <c r="O92" s="3" t="str">
        <f>IF($A92="ADD",IF(NOT(ISBLANK(N92)),_xlfn.XLOOKUP(N92,len_adjust_rsn[lookupValue],len_adjust_rsn[lookupKey],"ERROR"),""), "")</f>
        <v/>
      </c>
      <c r="Q92" s="3" t="str">
        <f>IF($A92="ADD",IF(NOT(ISBLANK(P92)),_xlfn.XLOOKUP(P92,ud_placement[lookupValue],ud_placement[lookupKey],"ERROR"),""), "")</f>
        <v/>
      </c>
      <c r="S92" s="3" t="str">
        <f>IF($A92="ADD",IF(NOT(ISBLANK(R92)),_xlfn.XLOOKUP(R92,ud_amds_rail_type[lookupValue],ud_amds_rail_type[lookupKey],"ERROR"),""), "")</f>
        <v/>
      </c>
      <c r="U92" s="3" t="str">
        <f>IF($A92="ADD",IF(NOT(ISBLANK(T92)),_xlfn.XLOOKUP(T92,rail_material[lookupValue],rail_material[lookupKey],"ERROR"),""), "")</f>
        <v/>
      </c>
      <c r="V92" s="4"/>
      <c r="X92" s="3" t="str">
        <f>IF($A92="ADD",IF(NOT(ISBLANK(W92)),_xlfn.XLOOKUP(W92,rail_material[lookupValue],rail_material[lookupKey],"ERROR"),""), "")</f>
        <v/>
      </c>
      <c r="Z92" s="3" t="str">
        <f>IF($A92="ADD",IF(NOT(ISBLANK(Y92)),_xlfn.XLOOKUP(Y92,railing_colour[lookupValue],railing_colour[lookupKey],"ERROR"),""), "")</f>
        <v/>
      </c>
      <c r="AB92" s="3" t="str">
        <f>IF($A92="ADD",IF(NOT(ISBLANK(AA92)),_xlfn.XLOOKUP(AA92,railing_attach[lookupValue],railing_attach[lookupKey],"ERROR"),""), "")</f>
        <v/>
      </c>
      <c r="AC92" s="7"/>
      <c r="AD92" s="4" t="str">
        <f t="shared" ca="1" si="11"/>
        <v/>
      </c>
      <c r="AE92" s="4"/>
      <c r="AF92" s="3" t="str">
        <f t="shared" si="12"/>
        <v/>
      </c>
      <c r="AG92" s="3" t="str">
        <f>IF($A92="","",IF((AND($A92="ADD",OR(AF92="",AF92="In Use"))),"5",(_xlfn.XLOOKUP(AF92,ud_asset_status[lookupValue],ud_asset_status[lookupKey],""))))</f>
        <v/>
      </c>
      <c r="AH92" s="7"/>
      <c r="AJ92" s="3" t="str">
        <f>IF($A92="ADD",IF(NOT(ISBLANK(AI92)),_xlfn.XLOOKUP(AI92,ar_replace_reason[lookupValue],ar_replace_reason[lookupKey],"ERROR"),""), "")</f>
        <v/>
      </c>
      <c r="AK92" s="3" t="str">
        <f t="shared" si="13"/>
        <v/>
      </c>
      <c r="AL92" s="3" t="str">
        <f>IF($A92="","",IF((AND($A92="ADD",OR(AK92="",AK92="Queenstown-Lakes District Council"))),"70",(_xlfn.XLOOKUP(AK92,ud_organisation_owner[lookupValue],ud_organisation_owner[lookupKey],""))))</f>
        <v/>
      </c>
      <c r="AM92" s="3" t="str">
        <f t="shared" si="14"/>
        <v/>
      </c>
      <c r="AN92" s="3" t="str">
        <f>IF($A92="","",IF((AND($A92="ADD",OR(AM92="",AM92="Queenstown-Lakes District Council"))),"70",(_xlfn.XLOOKUP(AM92,ud_organisation_owner[lookupValue],ud_organisation_owner[lookupKey],""))))</f>
        <v/>
      </c>
      <c r="AO92" s="3" t="str">
        <f t="shared" si="15"/>
        <v/>
      </c>
      <c r="AP92" s="3" t="str">
        <f>IF($A92="","",IF((AND($A92="ADD",OR(AO92="",AO92="Local Authority"))),"17",(_xlfn.XLOOKUP(AO92,ud_sub_organisation[lookupValue],ud_sub_organisation[lookupKey],""))))</f>
        <v/>
      </c>
      <c r="AQ92" s="3" t="str">
        <f t="shared" si="16"/>
        <v/>
      </c>
      <c r="AR92" s="3" t="str">
        <f>IF($A92="","",IF((AND($A92="ADD",OR(AQ92="",AQ92="Vested assets"))),"12",(_xlfn.XLOOKUP(AQ92,ud_work_origin[lookupValue],ud_work_origin[lookupKey],""))))</f>
        <v/>
      </c>
      <c r="AS92" s="8"/>
      <c r="AT92" s="2" t="str">
        <f t="shared" si="17"/>
        <v/>
      </c>
      <c r="AU92" s="3" t="str">
        <f t="shared" si="18"/>
        <v/>
      </c>
      <c r="AV92" s="3" t="str">
        <f>IF($A92="","",IF((AND($A92="ADD",OR(AU92="",AU92="Excellent"))),"1",(_xlfn.XLOOKUP(AU92,condition[lookupValue],condition[lookupKey],""))))</f>
        <v/>
      </c>
      <c r="AW92" s="7" t="str">
        <f t="shared" si="19"/>
        <v/>
      </c>
      <c r="AX92" s="9"/>
    </row>
    <row r="93" spans="2:50">
      <c r="B93" s="4"/>
      <c r="D93" s="3" t="str">
        <f>IF($A93="ADD",IF(NOT(ISBLANK(C93)),_xlfn.XLOOKUP(C93,roadnames[lookupValue],roadnames[lookupKey],"ERROR"),""), "")</f>
        <v/>
      </c>
      <c r="E93" s="4"/>
      <c r="F93" s="4"/>
      <c r="G93" s="6"/>
      <c r="H93" s="6"/>
      <c r="J93" s="3" t="str">
        <f>IF($A93="ADD",IF(NOT(ISBLANK(I93)),_xlfn.XLOOKUP(I93,side[lookupValue],side[lookupKey],"ERROR"),""), "")</f>
        <v/>
      </c>
      <c r="K93" s="6"/>
      <c r="L93" s="6" t="str">
        <f t="shared" si="10"/>
        <v/>
      </c>
      <c r="M93" s="4"/>
      <c r="O93" s="3" t="str">
        <f>IF($A93="ADD",IF(NOT(ISBLANK(N93)),_xlfn.XLOOKUP(N93,len_adjust_rsn[lookupValue],len_adjust_rsn[lookupKey],"ERROR"),""), "")</f>
        <v/>
      </c>
      <c r="Q93" s="3" t="str">
        <f>IF($A93="ADD",IF(NOT(ISBLANK(P93)),_xlfn.XLOOKUP(P93,ud_placement[lookupValue],ud_placement[lookupKey],"ERROR"),""), "")</f>
        <v/>
      </c>
      <c r="S93" s="3" t="str">
        <f>IF($A93="ADD",IF(NOT(ISBLANK(R93)),_xlfn.XLOOKUP(R93,ud_amds_rail_type[lookupValue],ud_amds_rail_type[lookupKey],"ERROR"),""), "")</f>
        <v/>
      </c>
      <c r="U93" s="3" t="str">
        <f>IF($A93="ADD",IF(NOT(ISBLANK(T93)),_xlfn.XLOOKUP(T93,rail_material[lookupValue],rail_material[lookupKey],"ERROR"),""), "")</f>
        <v/>
      </c>
      <c r="V93" s="4"/>
      <c r="X93" s="3" t="str">
        <f>IF($A93="ADD",IF(NOT(ISBLANK(W93)),_xlfn.XLOOKUP(W93,rail_material[lookupValue],rail_material[lookupKey],"ERROR"),""), "")</f>
        <v/>
      </c>
      <c r="Z93" s="3" t="str">
        <f>IF($A93="ADD",IF(NOT(ISBLANK(Y93)),_xlfn.XLOOKUP(Y93,railing_colour[lookupValue],railing_colour[lookupKey],"ERROR"),""), "")</f>
        <v/>
      </c>
      <c r="AB93" s="3" t="str">
        <f>IF($A93="ADD",IF(NOT(ISBLANK(AA93)),_xlfn.XLOOKUP(AA93,railing_attach[lookupValue],railing_attach[lookupKey],"ERROR"),""), "")</f>
        <v/>
      </c>
      <c r="AC93" s="7"/>
      <c r="AD93" s="4" t="str">
        <f t="shared" ca="1" si="11"/>
        <v/>
      </c>
      <c r="AE93" s="4"/>
      <c r="AF93" s="3" t="str">
        <f t="shared" si="12"/>
        <v/>
      </c>
      <c r="AG93" s="3" t="str">
        <f>IF($A93="","",IF((AND($A93="ADD",OR(AF93="",AF93="In Use"))),"5",(_xlfn.XLOOKUP(AF93,ud_asset_status[lookupValue],ud_asset_status[lookupKey],""))))</f>
        <v/>
      </c>
      <c r="AH93" s="7"/>
      <c r="AJ93" s="3" t="str">
        <f>IF($A93="ADD",IF(NOT(ISBLANK(AI93)),_xlfn.XLOOKUP(AI93,ar_replace_reason[lookupValue],ar_replace_reason[lookupKey],"ERROR"),""), "")</f>
        <v/>
      </c>
      <c r="AK93" s="3" t="str">
        <f t="shared" si="13"/>
        <v/>
      </c>
      <c r="AL93" s="3" t="str">
        <f>IF($A93="","",IF((AND($A93="ADD",OR(AK93="",AK93="Queenstown-Lakes District Council"))),"70",(_xlfn.XLOOKUP(AK93,ud_organisation_owner[lookupValue],ud_organisation_owner[lookupKey],""))))</f>
        <v/>
      </c>
      <c r="AM93" s="3" t="str">
        <f t="shared" si="14"/>
        <v/>
      </c>
      <c r="AN93" s="3" t="str">
        <f>IF($A93="","",IF((AND($A93="ADD",OR(AM93="",AM93="Queenstown-Lakes District Council"))),"70",(_xlfn.XLOOKUP(AM93,ud_organisation_owner[lookupValue],ud_organisation_owner[lookupKey],""))))</f>
        <v/>
      </c>
      <c r="AO93" s="3" t="str">
        <f t="shared" si="15"/>
        <v/>
      </c>
      <c r="AP93" s="3" t="str">
        <f>IF($A93="","",IF((AND($A93="ADD",OR(AO93="",AO93="Local Authority"))),"17",(_xlfn.XLOOKUP(AO93,ud_sub_organisation[lookupValue],ud_sub_organisation[lookupKey],""))))</f>
        <v/>
      </c>
      <c r="AQ93" s="3" t="str">
        <f t="shared" si="16"/>
        <v/>
      </c>
      <c r="AR93" s="3" t="str">
        <f>IF($A93="","",IF((AND($A93="ADD",OR(AQ93="",AQ93="Vested assets"))),"12",(_xlfn.XLOOKUP(AQ93,ud_work_origin[lookupValue],ud_work_origin[lookupKey],""))))</f>
        <v/>
      </c>
      <c r="AS93" s="8"/>
      <c r="AT93" s="2" t="str">
        <f t="shared" si="17"/>
        <v/>
      </c>
      <c r="AU93" s="3" t="str">
        <f t="shared" si="18"/>
        <v/>
      </c>
      <c r="AV93" s="3" t="str">
        <f>IF($A93="","",IF((AND($A93="ADD",OR(AU93="",AU93="Excellent"))),"1",(_xlfn.XLOOKUP(AU93,condition[lookupValue],condition[lookupKey],""))))</f>
        <v/>
      </c>
      <c r="AW93" s="7" t="str">
        <f t="shared" si="19"/>
        <v/>
      </c>
      <c r="AX93" s="9"/>
    </row>
    <row r="94" spans="2:50">
      <c r="B94" s="4"/>
      <c r="D94" s="3" t="str">
        <f>IF($A94="ADD",IF(NOT(ISBLANK(C94)),_xlfn.XLOOKUP(C94,roadnames[lookupValue],roadnames[lookupKey],"ERROR"),""), "")</f>
        <v/>
      </c>
      <c r="E94" s="4"/>
      <c r="F94" s="4"/>
      <c r="G94" s="6"/>
      <c r="H94" s="6"/>
      <c r="J94" s="3" t="str">
        <f>IF($A94="ADD",IF(NOT(ISBLANK(I94)),_xlfn.XLOOKUP(I94,side[lookupValue],side[lookupKey],"ERROR"),""), "")</f>
        <v/>
      </c>
      <c r="K94" s="6"/>
      <c r="L94" s="6" t="str">
        <f t="shared" si="10"/>
        <v/>
      </c>
      <c r="M94" s="4"/>
      <c r="O94" s="3" t="str">
        <f>IF($A94="ADD",IF(NOT(ISBLANK(N94)),_xlfn.XLOOKUP(N94,len_adjust_rsn[lookupValue],len_adjust_rsn[lookupKey],"ERROR"),""), "")</f>
        <v/>
      </c>
      <c r="Q94" s="3" t="str">
        <f>IF($A94="ADD",IF(NOT(ISBLANK(P94)),_xlfn.XLOOKUP(P94,ud_placement[lookupValue],ud_placement[lookupKey],"ERROR"),""), "")</f>
        <v/>
      </c>
      <c r="S94" s="3" t="str">
        <f>IF($A94="ADD",IF(NOT(ISBLANK(R94)),_xlfn.XLOOKUP(R94,ud_amds_rail_type[lookupValue],ud_amds_rail_type[lookupKey],"ERROR"),""), "")</f>
        <v/>
      </c>
      <c r="U94" s="3" t="str">
        <f>IF($A94="ADD",IF(NOT(ISBLANK(T94)),_xlfn.XLOOKUP(T94,rail_material[lookupValue],rail_material[lookupKey],"ERROR"),""), "")</f>
        <v/>
      </c>
      <c r="V94" s="4"/>
      <c r="X94" s="3" t="str">
        <f>IF($A94="ADD",IF(NOT(ISBLANK(W94)),_xlfn.XLOOKUP(W94,rail_material[lookupValue],rail_material[lookupKey],"ERROR"),""), "")</f>
        <v/>
      </c>
      <c r="Z94" s="3" t="str">
        <f>IF($A94="ADD",IF(NOT(ISBLANK(Y94)),_xlfn.XLOOKUP(Y94,railing_colour[lookupValue],railing_colour[lookupKey],"ERROR"),""), "")</f>
        <v/>
      </c>
      <c r="AB94" s="3" t="str">
        <f>IF($A94="ADD",IF(NOT(ISBLANK(AA94)),_xlfn.XLOOKUP(AA94,railing_attach[lookupValue],railing_attach[lookupKey],"ERROR"),""), "")</f>
        <v/>
      </c>
      <c r="AC94" s="7"/>
      <c r="AD94" s="4" t="str">
        <f t="shared" ca="1" si="11"/>
        <v/>
      </c>
      <c r="AE94" s="4"/>
      <c r="AF94" s="3" t="str">
        <f t="shared" si="12"/>
        <v/>
      </c>
      <c r="AG94" s="3" t="str">
        <f>IF($A94="","",IF((AND($A94="ADD",OR(AF94="",AF94="In Use"))),"5",(_xlfn.XLOOKUP(AF94,ud_asset_status[lookupValue],ud_asset_status[lookupKey],""))))</f>
        <v/>
      </c>
      <c r="AH94" s="7"/>
      <c r="AJ94" s="3" t="str">
        <f>IF($A94="ADD",IF(NOT(ISBLANK(AI94)),_xlfn.XLOOKUP(AI94,ar_replace_reason[lookupValue],ar_replace_reason[lookupKey],"ERROR"),""), "")</f>
        <v/>
      </c>
      <c r="AK94" s="3" t="str">
        <f t="shared" si="13"/>
        <v/>
      </c>
      <c r="AL94" s="3" t="str">
        <f>IF($A94="","",IF((AND($A94="ADD",OR(AK94="",AK94="Queenstown-Lakes District Council"))),"70",(_xlfn.XLOOKUP(AK94,ud_organisation_owner[lookupValue],ud_organisation_owner[lookupKey],""))))</f>
        <v/>
      </c>
      <c r="AM94" s="3" t="str">
        <f t="shared" si="14"/>
        <v/>
      </c>
      <c r="AN94" s="3" t="str">
        <f>IF($A94="","",IF((AND($A94="ADD",OR(AM94="",AM94="Queenstown-Lakes District Council"))),"70",(_xlfn.XLOOKUP(AM94,ud_organisation_owner[lookupValue],ud_organisation_owner[lookupKey],""))))</f>
        <v/>
      </c>
      <c r="AO94" s="3" t="str">
        <f t="shared" si="15"/>
        <v/>
      </c>
      <c r="AP94" s="3" t="str">
        <f>IF($A94="","",IF((AND($A94="ADD",OR(AO94="",AO94="Local Authority"))),"17",(_xlfn.XLOOKUP(AO94,ud_sub_organisation[lookupValue],ud_sub_organisation[lookupKey],""))))</f>
        <v/>
      </c>
      <c r="AQ94" s="3" t="str">
        <f t="shared" si="16"/>
        <v/>
      </c>
      <c r="AR94" s="3" t="str">
        <f>IF($A94="","",IF((AND($A94="ADD",OR(AQ94="",AQ94="Vested assets"))),"12",(_xlfn.XLOOKUP(AQ94,ud_work_origin[lookupValue],ud_work_origin[lookupKey],""))))</f>
        <v/>
      </c>
      <c r="AS94" s="8"/>
      <c r="AT94" s="2" t="str">
        <f t="shared" si="17"/>
        <v/>
      </c>
      <c r="AU94" s="3" t="str">
        <f t="shared" si="18"/>
        <v/>
      </c>
      <c r="AV94" s="3" t="str">
        <f>IF($A94="","",IF((AND($A94="ADD",OR(AU94="",AU94="Excellent"))),"1",(_xlfn.XLOOKUP(AU94,condition[lookupValue],condition[lookupKey],""))))</f>
        <v/>
      </c>
      <c r="AW94" s="7" t="str">
        <f t="shared" si="19"/>
        <v/>
      </c>
      <c r="AX94" s="9"/>
    </row>
    <row r="95" spans="2:50">
      <c r="B95" s="4"/>
      <c r="D95" s="3" t="str">
        <f>IF($A95="ADD",IF(NOT(ISBLANK(C95)),_xlfn.XLOOKUP(C95,roadnames[lookupValue],roadnames[lookupKey],"ERROR"),""), "")</f>
        <v/>
      </c>
      <c r="E95" s="4"/>
      <c r="F95" s="4"/>
      <c r="G95" s="6"/>
      <c r="H95" s="6"/>
      <c r="J95" s="3" t="str">
        <f>IF($A95="ADD",IF(NOT(ISBLANK(I95)),_xlfn.XLOOKUP(I95,side[lookupValue],side[lookupKey],"ERROR"),""), "")</f>
        <v/>
      </c>
      <c r="K95" s="6"/>
      <c r="L95" s="6" t="str">
        <f t="shared" si="10"/>
        <v/>
      </c>
      <c r="M95" s="4"/>
      <c r="O95" s="3" t="str">
        <f>IF($A95="ADD",IF(NOT(ISBLANK(N95)),_xlfn.XLOOKUP(N95,len_adjust_rsn[lookupValue],len_adjust_rsn[lookupKey],"ERROR"),""), "")</f>
        <v/>
      </c>
      <c r="Q95" s="3" t="str">
        <f>IF($A95="ADD",IF(NOT(ISBLANK(P95)),_xlfn.XLOOKUP(P95,ud_placement[lookupValue],ud_placement[lookupKey],"ERROR"),""), "")</f>
        <v/>
      </c>
      <c r="S95" s="3" t="str">
        <f>IF($A95="ADD",IF(NOT(ISBLANK(R95)),_xlfn.XLOOKUP(R95,ud_amds_rail_type[lookupValue],ud_amds_rail_type[lookupKey],"ERROR"),""), "")</f>
        <v/>
      </c>
      <c r="U95" s="3" t="str">
        <f>IF($A95="ADD",IF(NOT(ISBLANK(T95)),_xlfn.XLOOKUP(T95,rail_material[lookupValue],rail_material[lookupKey],"ERROR"),""), "")</f>
        <v/>
      </c>
      <c r="V95" s="4"/>
      <c r="X95" s="3" t="str">
        <f>IF($A95="ADD",IF(NOT(ISBLANK(W95)),_xlfn.XLOOKUP(W95,rail_material[lookupValue],rail_material[lookupKey],"ERROR"),""), "")</f>
        <v/>
      </c>
      <c r="Z95" s="3" t="str">
        <f>IF($A95="ADD",IF(NOT(ISBLANK(Y95)),_xlfn.XLOOKUP(Y95,railing_colour[lookupValue],railing_colour[lookupKey],"ERROR"),""), "")</f>
        <v/>
      </c>
      <c r="AB95" s="3" t="str">
        <f>IF($A95="ADD",IF(NOT(ISBLANK(AA95)),_xlfn.XLOOKUP(AA95,railing_attach[lookupValue],railing_attach[lookupKey],"ERROR"),""), "")</f>
        <v/>
      </c>
      <c r="AC95" s="7"/>
      <c r="AD95" s="4" t="str">
        <f t="shared" ca="1" si="11"/>
        <v/>
      </c>
      <c r="AE95" s="4"/>
      <c r="AF95" s="3" t="str">
        <f t="shared" si="12"/>
        <v/>
      </c>
      <c r="AG95" s="3" t="str">
        <f>IF($A95="","",IF((AND($A95="ADD",OR(AF95="",AF95="In Use"))),"5",(_xlfn.XLOOKUP(AF95,ud_asset_status[lookupValue],ud_asset_status[lookupKey],""))))</f>
        <v/>
      </c>
      <c r="AH95" s="7"/>
      <c r="AJ95" s="3" t="str">
        <f>IF($A95="ADD",IF(NOT(ISBLANK(AI95)),_xlfn.XLOOKUP(AI95,ar_replace_reason[lookupValue],ar_replace_reason[lookupKey],"ERROR"),""), "")</f>
        <v/>
      </c>
      <c r="AK95" s="3" t="str">
        <f t="shared" si="13"/>
        <v/>
      </c>
      <c r="AL95" s="3" t="str">
        <f>IF($A95="","",IF((AND($A95="ADD",OR(AK95="",AK95="Queenstown-Lakes District Council"))),"70",(_xlfn.XLOOKUP(AK95,ud_organisation_owner[lookupValue],ud_organisation_owner[lookupKey],""))))</f>
        <v/>
      </c>
      <c r="AM95" s="3" t="str">
        <f t="shared" si="14"/>
        <v/>
      </c>
      <c r="AN95" s="3" t="str">
        <f>IF($A95="","",IF((AND($A95="ADD",OR(AM95="",AM95="Queenstown-Lakes District Council"))),"70",(_xlfn.XLOOKUP(AM95,ud_organisation_owner[lookupValue],ud_organisation_owner[lookupKey],""))))</f>
        <v/>
      </c>
      <c r="AO95" s="3" t="str">
        <f t="shared" si="15"/>
        <v/>
      </c>
      <c r="AP95" s="3" t="str">
        <f>IF($A95="","",IF((AND($A95="ADD",OR(AO95="",AO95="Local Authority"))),"17",(_xlfn.XLOOKUP(AO95,ud_sub_organisation[lookupValue],ud_sub_organisation[lookupKey],""))))</f>
        <v/>
      </c>
      <c r="AQ95" s="3" t="str">
        <f t="shared" si="16"/>
        <v/>
      </c>
      <c r="AR95" s="3" t="str">
        <f>IF($A95="","",IF((AND($A95="ADD",OR(AQ95="",AQ95="Vested assets"))),"12",(_xlfn.XLOOKUP(AQ95,ud_work_origin[lookupValue],ud_work_origin[lookupKey],""))))</f>
        <v/>
      </c>
      <c r="AS95" s="8"/>
      <c r="AT95" s="2" t="str">
        <f t="shared" si="17"/>
        <v/>
      </c>
      <c r="AU95" s="3" t="str">
        <f t="shared" si="18"/>
        <v/>
      </c>
      <c r="AV95" s="3" t="str">
        <f>IF($A95="","",IF((AND($A95="ADD",OR(AU95="",AU95="Excellent"))),"1",(_xlfn.XLOOKUP(AU95,condition[lookupValue],condition[lookupKey],""))))</f>
        <v/>
      </c>
      <c r="AW95" s="7" t="str">
        <f t="shared" si="19"/>
        <v/>
      </c>
      <c r="AX95" s="9"/>
    </row>
    <row r="96" spans="2:50">
      <c r="B96" s="4"/>
      <c r="D96" s="3" t="str">
        <f>IF($A96="ADD",IF(NOT(ISBLANK(C96)),_xlfn.XLOOKUP(C96,roadnames[lookupValue],roadnames[lookupKey],"ERROR"),""), "")</f>
        <v/>
      </c>
      <c r="E96" s="4"/>
      <c r="F96" s="4"/>
      <c r="G96" s="6"/>
      <c r="H96" s="6"/>
      <c r="J96" s="3" t="str">
        <f>IF($A96="ADD",IF(NOT(ISBLANK(I96)),_xlfn.XLOOKUP(I96,side[lookupValue],side[lookupKey],"ERROR"),""), "")</f>
        <v/>
      </c>
      <c r="K96" s="6"/>
      <c r="L96" s="6" t="str">
        <f t="shared" si="10"/>
        <v/>
      </c>
      <c r="M96" s="4"/>
      <c r="O96" s="3" t="str">
        <f>IF($A96="ADD",IF(NOT(ISBLANK(N96)),_xlfn.XLOOKUP(N96,len_adjust_rsn[lookupValue],len_adjust_rsn[lookupKey],"ERROR"),""), "")</f>
        <v/>
      </c>
      <c r="Q96" s="3" t="str">
        <f>IF($A96="ADD",IF(NOT(ISBLANK(P96)),_xlfn.XLOOKUP(P96,ud_placement[lookupValue],ud_placement[lookupKey],"ERROR"),""), "")</f>
        <v/>
      </c>
      <c r="S96" s="3" t="str">
        <f>IF($A96="ADD",IF(NOT(ISBLANK(R96)),_xlfn.XLOOKUP(R96,ud_amds_rail_type[lookupValue],ud_amds_rail_type[lookupKey],"ERROR"),""), "")</f>
        <v/>
      </c>
      <c r="U96" s="3" t="str">
        <f>IF($A96="ADD",IF(NOT(ISBLANK(T96)),_xlfn.XLOOKUP(T96,rail_material[lookupValue],rail_material[lookupKey],"ERROR"),""), "")</f>
        <v/>
      </c>
      <c r="V96" s="4"/>
      <c r="X96" s="3" t="str">
        <f>IF($A96="ADD",IF(NOT(ISBLANK(W96)),_xlfn.XLOOKUP(W96,rail_material[lookupValue],rail_material[lookupKey],"ERROR"),""), "")</f>
        <v/>
      </c>
      <c r="Z96" s="3" t="str">
        <f>IF($A96="ADD",IF(NOT(ISBLANK(Y96)),_xlfn.XLOOKUP(Y96,railing_colour[lookupValue],railing_colour[lookupKey],"ERROR"),""), "")</f>
        <v/>
      </c>
      <c r="AB96" s="3" t="str">
        <f>IF($A96="ADD",IF(NOT(ISBLANK(AA96)),_xlfn.XLOOKUP(AA96,railing_attach[lookupValue],railing_attach[lookupKey],"ERROR"),""), "")</f>
        <v/>
      </c>
      <c r="AC96" s="7"/>
      <c r="AD96" s="4" t="str">
        <f t="shared" ca="1" si="11"/>
        <v/>
      </c>
      <c r="AE96" s="4"/>
      <c r="AF96" s="3" t="str">
        <f t="shared" si="12"/>
        <v/>
      </c>
      <c r="AG96" s="3" t="str">
        <f>IF($A96="","",IF((AND($A96="ADD",OR(AF96="",AF96="In Use"))),"5",(_xlfn.XLOOKUP(AF96,ud_asset_status[lookupValue],ud_asset_status[lookupKey],""))))</f>
        <v/>
      </c>
      <c r="AH96" s="7"/>
      <c r="AJ96" s="3" t="str">
        <f>IF($A96="ADD",IF(NOT(ISBLANK(AI96)),_xlfn.XLOOKUP(AI96,ar_replace_reason[lookupValue],ar_replace_reason[lookupKey],"ERROR"),""), "")</f>
        <v/>
      </c>
      <c r="AK96" s="3" t="str">
        <f t="shared" si="13"/>
        <v/>
      </c>
      <c r="AL96" s="3" t="str">
        <f>IF($A96="","",IF((AND($A96="ADD",OR(AK96="",AK96="Queenstown-Lakes District Council"))),"70",(_xlfn.XLOOKUP(AK96,ud_organisation_owner[lookupValue],ud_organisation_owner[lookupKey],""))))</f>
        <v/>
      </c>
      <c r="AM96" s="3" t="str">
        <f t="shared" si="14"/>
        <v/>
      </c>
      <c r="AN96" s="3" t="str">
        <f>IF($A96="","",IF((AND($A96="ADD",OR(AM96="",AM96="Queenstown-Lakes District Council"))),"70",(_xlfn.XLOOKUP(AM96,ud_organisation_owner[lookupValue],ud_organisation_owner[lookupKey],""))))</f>
        <v/>
      </c>
      <c r="AO96" s="3" t="str">
        <f t="shared" si="15"/>
        <v/>
      </c>
      <c r="AP96" s="3" t="str">
        <f>IF($A96="","",IF((AND($A96="ADD",OR(AO96="",AO96="Local Authority"))),"17",(_xlfn.XLOOKUP(AO96,ud_sub_organisation[lookupValue],ud_sub_organisation[lookupKey],""))))</f>
        <v/>
      </c>
      <c r="AQ96" s="3" t="str">
        <f t="shared" si="16"/>
        <v/>
      </c>
      <c r="AR96" s="3" t="str">
        <f>IF($A96="","",IF((AND($A96="ADD",OR(AQ96="",AQ96="Vested assets"))),"12",(_xlfn.XLOOKUP(AQ96,ud_work_origin[lookupValue],ud_work_origin[lookupKey],""))))</f>
        <v/>
      </c>
      <c r="AS96" s="8"/>
      <c r="AT96" s="2" t="str">
        <f t="shared" si="17"/>
        <v/>
      </c>
      <c r="AU96" s="3" t="str">
        <f t="shared" si="18"/>
        <v/>
      </c>
      <c r="AV96" s="3" t="str">
        <f>IF($A96="","",IF((AND($A96="ADD",OR(AU96="",AU96="Excellent"))),"1",(_xlfn.XLOOKUP(AU96,condition[lookupValue],condition[lookupKey],""))))</f>
        <v/>
      </c>
      <c r="AW96" s="7" t="str">
        <f t="shared" si="19"/>
        <v/>
      </c>
      <c r="AX96" s="9"/>
    </row>
    <row r="97" spans="2:50">
      <c r="B97" s="4"/>
      <c r="D97" s="3" t="str">
        <f>IF($A97="ADD",IF(NOT(ISBLANK(C97)),_xlfn.XLOOKUP(C97,roadnames[lookupValue],roadnames[lookupKey],"ERROR"),""), "")</f>
        <v/>
      </c>
      <c r="E97" s="4"/>
      <c r="F97" s="4"/>
      <c r="G97" s="6"/>
      <c r="H97" s="6"/>
      <c r="J97" s="3" t="str">
        <f>IF($A97="ADD",IF(NOT(ISBLANK(I97)),_xlfn.XLOOKUP(I97,side[lookupValue],side[lookupKey],"ERROR"),""), "")</f>
        <v/>
      </c>
      <c r="K97" s="6"/>
      <c r="L97" s="6" t="str">
        <f t="shared" si="10"/>
        <v/>
      </c>
      <c r="M97" s="4"/>
      <c r="O97" s="3" t="str">
        <f>IF($A97="ADD",IF(NOT(ISBLANK(N97)),_xlfn.XLOOKUP(N97,len_adjust_rsn[lookupValue],len_adjust_rsn[lookupKey],"ERROR"),""), "")</f>
        <v/>
      </c>
      <c r="Q97" s="3" t="str">
        <f>IF($A97="ADD",IF(NOT(ISBLANK(P97)),_xlfn.XLOOKUP(P97,ud_placement[lookupValue],ud_placement[lookupKey],"ERROR"),""), "")</f>
        <v/>
      </c>
      <c r="S97" s="3" t="str">
        <f>IF($A97="ADD",IF(NOT(ISBLANK(R97)),_xlfn.XLOOKUP(R97,ud_amds_rail_type[lookupValue],ud_amds_rail_type[lookupKey],"ERROR"),""), "")</f>
        <v/>
      </c>
      <c r="U97" s="3" t="str">
        <f>IF($A97="ADD",IF(NOT(ISBLANK(T97)),_xlfn.XLOOKUP(T97,rail_material[lookupValue],rail_material[lookupKey],"ERROR"),""), "")</f>
        <v/>
      </c>
      <c r="V97" s="4"/>
      <c r="X97" s="3" t="str">
        <f>IF($A97="ADD",IF(NOT(ISBLANK(W97)),_xlfn.XLOOKUP(W97,rail_material[lookupValue],rail_material[lookupKey],"ERROR"),""), "")</f>
        <v/>
      </c>
      <c r="Z97" s="3" t="str">
        <f>IF($A97="ADD",IF(NOT(ISBLANK(Y97)),_xlfn.XLOOKUP(Y97,railing_colour[lookupValue],railing_colour[lookupKey],"ERROR"),""), "")</f>
        <v/>
      </c>
      <c r="AB97" s="3" t="str">
        <f>IF($A97="ADD",IF(NOT(ISBLANK(AA97)),_xlfn.XLOOKUP(AA97,railing_attach[lookupValue],railing_attach[lookupKey],"ERROR"),""), "")</f>
        <v/>
      </c>
      <c r="AC97" s="7"/>
      <c r="AD97" s="4" t="str">
        <f t="shared" ca="1" si="11"/>
        <v/>
      </c>
      <c r="AE97" s="4"/>
      <c r="AF97" s="3" t="str">
        <f t="shared" si="12"/>
        <v/>
      </c>
      <c r="AG97" s="3" t="str">
        <f>IF($A97="","",IF((AND($A97="ADD",OR(AF97="",AF97="In Use"))),"5",(_xlfn.XLOOKUP(AF97,ud_asset_status[lookupValue],ud_asset_status[lookupKey],""))))</f>
        <v/>
      </c>
      <c r="AH97" s="7"/>
      <c r="AJ97" s="3" t="str">
        <f>IF($A97="ADD",IF(NOT(ISBLANK(AI97)),_xlfn.XLOOKUP(AI97,ar_replace_reason[lookupValue],ar_replace_reason[lookupKey],"ERROR"),""), "")</f>
        <v/>
      </c>
      <c r="AK97" s="3" t="str">
        <f t="shared" si="13"/>
        <v/>
      </c>
      <c r="AL97" s="3" t="str">
        <f>IF($A97="","",IF((AND($A97="ADD",OR(AK97="",AK97="Queenstown-Lakes District Council"))),"70",(_xlfn.XLOOKUP(AK97,ud_organisation_owner[lookupValue],ud_organisation_owner[lookupKey],""))))</f>
        <v/>
      </c>
      <c r="AM97" s="3" t="str">
        <f t="shared" si="14"/>
        <v/>
      </c>
      <c r="AN97" s="3" t="str">
        <f>IF($A97="","",IF((AND($A97="ADD",OR(AM97="",AM97="Queenstown-Lakes District Council"))),"70",(_xlfn.XLOOKUP(AM97,ud_organisation_owner[lookupValue],ud_organisation_owner[lookupKey],""))))</f>
        <v/>
      </c>
      <c r="AO97" s="3" t="str">
        <f t="shared" si="15"/>
        <v/>
      </c>
      <c r="AP97" s="3" t="str">
        <f>IF($A97="","",IF((AND($A97="ADD",OR(AO97="",AO97="Local Authority"))),"17",(_xlfn.XLOOKUP(AO97,ud_sub_organisation[lookupValue],ud_sub_organisation[lookupKey],""))))</f>
        <v/>
      </c>
      <c r="AQ97" s="3" t="str">
        <f t="shared" si="16"/>
        <v/>
      </c>
      <c r="AR97" s="3" t="str">
        <f>IF($A97="","",IF((AND($A97="ADD",OR(AQ97="",AQ97="Vested assets"))),"12",(_xlfn.XLOOKUP(AQ97,ud_work_origin[lookupValue],ud_work_origin[lookupKey],""))))</f>
        <v/>
      </c>
      <c r="AS97" s="8"/>
      <c r="AT97" s="2" t="str">
        <f t="shared" si="17"/>
        <v/>
      </c>
      <c r="AU97" s="3" t="str">
        <f t="shared" si="18"/>
        <v/>
      </c>
      <c r="AV97" s="3" t="str">
        <f>IF($A97="","",IF((AND($A97="ADD",OR(AU97="",AU97="Excellent"))),"1",(_xlfn.XLOOKUP(AU97,condition[lookupValue],condition[lookupKey],""))))</f>
        <v/>
      </c>
      <c r="AW97" s="7" t="str">
        <f t="shared" si="19"/>
        <v/>
      </c>
      <c r="AX97" s="9"/>
    </row>
    <row r="98" spans="2:50">
      <c r="B98" s="4"/>
      <c r="D98" s="3" t="str">
        <f>IF($A98="ADD",IF(NOT(ISBLANK(C98)),_xlfn.XLOOKUP(C98,roadnames[lookupValue],roadnames[lookupKey],"ERROR"),""), "")</f>
        <v/>
      </c>
      <c r="E98" s="4"/>
      <c r="F98" s="4"/>
      <c r="G98" s="6"/>
      <c r="H98" s="6"/>
      <c r="J98" s="3" t="str">
        <f>IF($A98="ADD",IF(NOT(ISBLANK(I98)),_xlfn.XLOOKUP(I98,side[lookupValue],side[lookupKey],"ERROR"),""), "")</f>
        <v/>
      </c>
      <c r="K98" s="6"/>
      <c r="L98" s="6" t="str">
        <f t="shared" si="10"/>
        <v/>
      </c>
      <c r="M98" s="4"/>
      <c r="O98" s="3" t="str">
        <f>IF($A98="ADD",IF(NOT(ISBLANK(N98)),_xlfn.XLOOKUP(N98,len_adjust_rsn[lookupValue],len_adjust_rsn[lookupKey],"ERROR"),""), "")</f>
        <v/>
      </c>
      <c r="Q98" s="3" t="str">
        <f>IF($A98="ADD",IF(NOT(ISBLANK(P98)),_xlfn.XLOOKUP(P98,ud_placement[lookupValue],ud_placement[lookupKey],"ERROR"),""), "")</f>
        <v/>
      </c>
      <c r="S98" s="3" t="str">
        <f>IF($A98="ADD",IF(NOT(ISBLANK(R98)),_xlfn.XLOOKUP(R98,ud_amds_rail_type[lookupValue],ud_amds_rail_type[lookupKey],"ERROR"),""), "")</f>
        <v/>
      </c>
      <c r="U98" s="3" t="str">
        <f>IF($A98="ADD",IF(NOT(ISBLANK(T98)),_xlfn.XLOOKUP(T98,rail_material[lookupValue],rail_material[lookupKey],"ERROR"),""), "")</f>
        <v/>
      </c>
      <c r="V98" s="4"/>
      <c r="X98" s="3" t="str">
        <f>IF($A98="ADD",IF(NOT(ISBLANK(W98)),_xlfn.XLOOKUP(W98,rail_material[lookupValue],rail_material[lookupKey],"ERROR"),""), "")</f>
        <v/>
      </c>
      <c r="Z98" s="3" t="str">
        <f>IF($A98="ADD",IF(NOT(ISBLANK(Y98)),_xlfn.XLOOKUP(Y98,railing_colour[lookupValue],railing_colour[lookupKey],"ERROR"),""), "")</f>
        <v/>
      </c>
      <c r="AB98" s="3" t="str">
        <f>IF($A98="ADD",IF(NOT(ISBLANK(AA98)),_xlfn.XLOOKUP(AA98,railing_attach[lookupValue],railing_attach[lookupKey],"ERROR"),""), "")</f>
        <v/>
      </c>
      <c r="AC98" s="7"/>
      <c r="AD98" s="4" t="str">
        <f t="shared" ca="1" si="11"/>
        <v/>
      </c>
      <c r="AE98" s="4"/>
      <c r="AF98" s="3" t="str">
        <f t="shared" si="12"/>
        <v/>
      </c>
      <c r="AG98" s="3" t="str">
        <f>IF($A98="","",IF((AND($A98="ADD",OR(AF98="",AF98="In Use"))),"5",(_xlfn.XLOOKUP(AF98,ud_asset_status[lookupValue],ud_asset_status[lookupKey],""))))</f>
        <v/>
      </c>
      <c r="AH98" s="7"/>
      <c r="AJ98" s="3" t="str">
        <f>IF($A98="ADD",IF(NOT(ISBLANK(AI98)),_xlfn.XLOOKUP(AI98,ar_replace_reason[lookupValue],ar_replace_reason[lookupKey],"ERROR"),""), "")</f>
        <v/>
      </c>
      <c r="AK98" s="3" t="str">
        <f t="shared" si="13"/>
        <v/>
      </c>
      <c r="AL98" s="3" t="str">
        <f>IF($A98="","",IF((AND($A98="ADD",OR(AK98="",AK98="Queenstown-Lakes District Council"))),"70",(_xlfn.XLOOKUP(AK98,ud_organisation_owner[lookupValue],ud_organisation_owner[lookupKey],""))))</f>
        <v/>
      </c>
      <c r="AM98" s="3" t="str">
        <f t="shared" si="14"/>
        <v/>
      </c>
      <c r="AN98" s="3" t="str">
        <f>IF($A98="","",IF((AND($A98="ADD",OR(AM98="",AM98="Queenstown-Lakes District Council"))),"70",(_xlfn.XLOOKUP(AM98,ud_organisation_owner[lookupValue],ud_organisation_owner[lookupKey],""))))</f>
        <v/>
      </c>
      <c r="AO98" s="3" t="str">
        <f t="shared" si="15"/>
        <v/>
      </c>
      <c r="AP98" s="3" t="str">
        <f>IF($A98="","",IF((AND($A98="ADD",OR(AO98="",AO98="Local Authority"))),"17",(_xlfn.XLOOKUP(AO98,ud_sub_organisation[lookupValue],ud_sub_organisation[lookupKey],""))))</f>
        <v/>
      </c>
      <c r="AQ98" s="3" t="str">
        <f t="shared" si="16"/>
        <v/>
      </c>
      <c r="AR98" s="3" t="str">
        <f>IF($A98="","",IF((AND($A98="ADD",OR(AQ98="",AQ98="Vested assets"))),"12",(_xlfn.XLOOKUP(AQ98,ud_work_origin[lookupValue],ud_work_origin[lookupKey],""))))</f>
        <v/>
      </c>
      <c r="AS98" s="8"/>
      <c r="AT98" s="2" t="str">
        <f t="shared" si="17"/>
        <v/>
      </c>
      <c r="AU98" s="3" t="str">
        <f t="shared" si="18"/>
        <v/>
      </c>
      <c r="AV98" s="3" t="str">
        <f>IF($A98="","",IF((AND($A98="ADD",OR(AU98="",AU98="Excellent"))),"1",(_xlfn.XLOOKUP(AU98,condition[lookupValue],condition[lookupKey],""))))</f>
        <v/>
      </c>
      <c r="AW98" s="7" t="str">
        <f t="shared" si="19"/>
        <v/>
      </c>
      <c r="AX98" s="9"/>
    </row>
    <row r="99" spans="2:50">
      <c r="B99" s="4"/>
      <c r="D99" s="3" t="str">
        <f>IF($A99="ADD",IF(NOT(ISBLANK(C99)),_xlfn.XLOOKUP(C99,roadnames[lookupValue],roadnames[lookupKey],"ERROR"),""), "")</f>
        <v/>
      </c>
      <c r="E99" s="4"/>
      <c r="F99" s="4"/>
      <c r="G99" s="6"/>
      <c r="H99" s="6"/>
      <c r="J99" s="3" t="str">
        <f>IF($A99="ADD",IF(NOT(ISBLANK(I99)),_xlfn.XLOOKUP(I99,side[lookupValue],side[lookupKey],"ERROR"),""), "")</f>
        <v/>
      </c>
      <c r="K99" s="6"/>
      <c r="L99" s="6" t="str">
        <f t="shared" si="10"/>
        <v/>
      </c>
      <c r="M99" s="4"/>
      <c r="O99" s="3" t="str">
        <f>IF($A99="ADD",IF(NOT(ISBLANK(N99)),_xlfn.XLOOKUP(N99,len_adjust_rsn[lookupValue],len_adjust_rsn[lookupKey],"ERROR"),""), "")</f>
        <v/>
      </c>
      <c r="Q99" s="3" t="str">
        <f>IF($A99="ADD",IF(NOT(ISBLANK(P99)),_xlfn.XLOOKUP(P99,ud_placement[lookupValue],ud_placement[lookupKey],"ERROR"),""), "")</f>
        <v/>
      </c>
      <c r="S99" s="3" t="str">
        <f>IF($A99="ADD",IF(NOT(ISBLANK(R99)),_xlfn.XLOOKUP(R99,ud_amds_rail_type[lookupValue],ud_amds_rail_type[lookupKey],"ERROR"),""), "")</f>
        <v/>
      </c>
      <c r="U99" s="3" t="str">
        <f>IF($A99="ADD",IF(NOT(ISBLANK(T99)),_xlfn.XLOOKUP(T99,rail_material[lookupValue],rail_material[lookupKey],"ERROR"),""), "")</f>
        <v/>
      </c>
      <c r="V99" s="4"/>
      <c r="X99" s="3" t="str">
        <f>IF($A99="ADD",IF(NOT(ISBLANK(W99)),_xlfn.XLOOKUP(W99,rail_material[lookupValue],rail_material[lookupKey],"ERROR"),""), "")</f>
        <v/>
      </c>
      <c r="Z99" s="3" t="str">
        <f>IF($A99="ADD",IF(NOT(ISBLANK(Y99)),_xlfn.XLOOKUP(Y99,railing_colour[lookupValue],railing_colour[lookupKey],"ERROR"),""), "")</f>
        <v/>
      </c>
      <c r="AB99" s="3" t="str">
        <f>IF($A99="ADD",IF(NOT(ISBLANK(AA99)),_xlfn.XLOOKUP(AA99,railing_attach[lookupValue],railing_attach[lookupKey],"ERROR"),""), "")</f>
        <v/>
      </c>
      <c r="AC99" s="7"/>
      <c r="AD99" s="4" t="str">
        <f t="shared" ca="1" si="11"/>
        <v/>
      </c>
      <c r="AE99" s="4"/>
      <c r="AF99" s="3" t="str">
        <f t="shared" si="12"/>
        <v/>
      </c>
      <c r="AG99" s="3" t="str">
        <f>IF($A99="","",IF((AND($A99="ADD",OR(AF99="",AF99="In Use"))),"5",(_xlfn.XLOOKUP(AF99,ud_asset_status[lookupValue],ud_asset_status[lookupKey],""))))</f>
        <v/>
      </c>
      <c r="AH99" s="7"/>
      <c r="AJ99" s="3" t="str">
        <f>IF($A99="ADD",IF(NOT(ISBLANK(AI99)),_xlfn.XLOOKUP(AI99,ar_replace_reason[lookupValue],ar_replace_reason[lookupKey],"ERROR"),""), "")</f>
        <v/>
      </c>
      <c r="AK99" s="3" t="str">
        <f t="shared" si="13"/>
        <v/>
      </c>
      <c r="AL99" s="3" t="str">
        <f>IF($A99="","",IF((AND($A99="ADD",OR(AK99="",AK99="Queenstown-Lakes District Council"))),"70",(_xlfn.XLOOKUP(AK99,ud_organisation_owner[lookupValue],ud_organisation_owner[lookupKey],""))))</f>
        <v/>
      </c>
      <c r="AM99" s="3" t="str">
        <f t="shared" si="14"/>
        <v/>
      </c>
      <c r="AN99" s="3" t="str">
        <f>IF($A99="","",IF((AND($A99="ADD",OR(AM99="",AM99="Queenstown-Lakes District Council"))),"70",(_xlfn.XLOOKUP(AM99,ud_organisation_owner[lookupValue],ud_organisation_owner[lookupKey],""))))</f>
        <v/>
      </c>
      <c r="AO99" s="3" t="str">
        <f t="shared" si="15"/>
        <v/>
      </c>
      <c r="AP99" s="3" t="str">
        <f>IF($A99="","",IF((AND($A99="ADD",OR(AO99="",AO99="Local Authority"))),"17",(_xlfn.XLOOKUP(AO99,ud_sub_organisation[lookupValue],ud_sub_organisation[lookupKey],""))))</f>
        <v/>
      </c>
      <c r="AQ99" s="3" t="str">
        <f t="shared" si="16"/>
        <v/>
      </c>
      <c r="AR99" s="3" t="str">
        <f>IF($A99="","",IF((AND($A99="ADD",OR(AQ99="",AQ99="Vested assets"))),"12",(_xlfn.XLOOKUP(AQ99,ud_work_origin[lookupValue],ud_work_origin[lookupKey],""))))</f>
        <v/>
      </c>
      <c r="AS99" s="8"/>
      <c r="AT99" s="2" t="str">
        <f t="shared" si="17"/>
        <v/>
      </c>
      <c r="AU99" s="3" t="str">
        <f t="shared" si="18"/>
        <v/>
      </c>
      <c r="AV99" s="3" t="str">
        <f>IF($A99="","",IF((AND($A99="ADD",OR(AU99="",AU99="Excellent"))),"1",(_xlfn.XLOOKUP(AU99,condition[lookupValue],condition[lookupKey],""))))</f>
        <v/>
      </c>
      <c r="AW99" s="7" t="str">
        <f t="shared" si="19"/>
        <v/>
      </c>
      <c r="AX99" s="9"/>
    </row>
    <row r="100" spans="2:50">
      <c r="B100" s="4"/>
      <c r="D100" s="3" t="str">
        <f>IF($A100="ADD",IF(NOT(ISBLANK(C100)),_xlfn.XLOOKUP(C100,roadnames[lookupValue],roadnames[lookupKey],"ERROR"),""), "")</f>
        <v/>
      </c>
      <c r="E100" s="4"/>
      <c r="F100" s="4"/>
      <c r="G100" s="6"/>
      <c r="H100" s="6"/>
      <c r="J100" s="3" t="str">
        <f>IF($A100="ADD",IF(NOT(ISBLANK(I100)),_xlfn.XLOOKUP(I100,side[lookupValue],side[lookupKey],"ERROR"),""), "")</f>
        <v/>
      </c>
      <c r="K100" s="6"/>
      <c r="L100" s="6" t="str">
        <f t="shared" si="10"/>
        <v/>
      </c>
      <c r="M100" s="4"/>
      <c r="O100" s="3" t="str">
        <f>IF($A100="ADD",IF(NOT(ISBLANK(N100)),_xlfn.XLOOKUP(N100,len_adjust_rsn[lookupValue],len_adjust_rsn[lookupKey],"ERROR"),""), "")</f>
        <v/>
      </c>
      <c r="Q100" s="3" t="str">
        <f>IF($A100="ADD",IF(NOT(ISBLANK(P100)),_xlfn.XLOOKUP(P100,ud_placement[lookupValue],ud_placement[lookupKey],"ERROR"),""), "")</f>
        <v/>
      </c>
      <c r="S100" s="3" t="str">
        <f>IF($A100="ADD",IF(NOT(ISBLANK(R100)),_xlfn.XLOOKUP(R100,ud_amds_rail_type[lookupValue],ud_amds_rail_type[lookupKey],"ERROR"),""), "")</f>
        <v/>
      </c>
      <c r="U100" s="3" t="str">
        <f>IF($A100="ADD",IF(NOT(ISBLANK(T100)),_xlfn.XLOOKUP(T100,rail_material[lookupValue],rail_material[lookupKey],"ERROR"),""), "")</f>
        <v/>
      </c>
      <c r="V100" s="4"/>
      <c r="X100" s="3" t="str">
        <f>IF($A100="ADD",IF(NOT(ISBLANK(W100)),_xlfn.XLOOKUP(W100,rail_material[lookupValue],rail_material[lookupKey],"ERROR"),""), "")</f>
        <v/>
      </c>
      <c r="Z100" s="3" t="str">
        <f>IF($A100="ADD",IF(NOT(ISBLANK(Y100)),_xlfn.XLOOKUP(Y100,railing_colour[lookupValue],railing_colour[lookupKey],"ERROR"),""), "")</f>
        <v/>
      </c>
      <c r="AB100" s="3" t="str">
        <f>IF($A100="ADD",IF(NOT(ISBLANK(AA100)),_xlfn.XLOOKUP(AA100,railing_attach[lookupValue],railing_attach[lookupKey],"ERROR"),""), "")</f>
        <v/>
      </c>
      <c r="AC100" s="7"/>
      <c r="AD100" s="4" t="str">
        <f t="shared" ca="1" si="11"/>
        <v/>
      </c>
      <c r="AE100" s="4"/>
      <c r="AF100" s="3" t="str">
        <f t="shared" si="12"/>
        <v/>
      </c>
      <c r="AG100" s="3" t="str">
        <f>IF($A100="","",IF((AND($A100="ADD",OR(AF100="",AF100="In Use"))),"5",(_xlfn.XLOOKUP(AF100,ud_asset_status[lookupValue],ud_asset_status[lookupKey],""))))</f>
        <v/>
      </c>
      <c r="AH100" s="7"/>
      <c r="AJ100" s="3" t="str">
        <f>IF($A100="ADD",IF(NOT(ISBLANK(AI100)),_xlfn.XLOOKUP(AI100,ar_replace_reason[lookupValue],ar_replace_reason[lookupKey],"ERROR"),""), "")</f>
        <v/>
      </c>
      <c r="AK100" s="3" t="str">
        <f t="shared" si="13"/>
        <v/>
      </c>
      <c r="AL100" s="3" t="str">
        <f>IF($A100="","",IF((AND($A100="ADD",OR(AK100="",AK100="Queenstown-Lakes District Council"))),"70",(_xlfn.XLOOKUP(AK100,ud_organisation_owner[lookupValue],ud_organisation_owner[lookupKey],""))))</f>
        <v/>
      </c>
      <c r="AM100" s="3" t="str">
        <f t="shared" si="14"/>
        <v/>
      </c>
      <c r="AN100" s="3" t="str">
        <f>IF($A100="","",IF((AND($A100="ADD",OR(AM100="",AM100="Queenstown-Lakes District Council"))),"70",(_xlfn.XLOOKUP(AM100,ud_organisation_owner[lookupValue],ud_organisation_owner[lookupKey],""))))</f>
        <v/>
      </c>
      <c r="AO100" s="3" t="str">
        <f t="shared" si="15"/>
        <v/>
      </c>
      <c r="AP100" s="3" t="str">
        <f>IF($A100="","",IF((AND($A100="ADD",OR(AO100="",AO100="Local Authority"))),"17",(_xlfn.XLOOKUP(AO100,ud_sub_organisation[lookupValue],ud_sub_organisation[lookupKey],""))))</f>
        <v/>
      </c>
      <c r="AQ100" s="3" t="str">
        <f t="shared" si="16"/>
        <v/>
      </c>
      <c r="AR100" s="3" t="str">
        <f>IF($A100="","",IF((AND($A100="ADD",OR(AQ100="",AQ100="Vested assets"))),"12",(_xlfn.XLOOKUP(AQ100,ud_work_origin[lookupValue],ud_work_origin[lookupKey],""))))</f>
        <v/>
      </c>
      <c r="AS100" s="8"/>
      <c r="AT100" s="2" t="str">
        <f t="shared" si="17"/>
        <v/>
      </c>
      <c r="AU100" s="3" t="str">
        <f t="shared" si="18"/>
        <v/>
      </c>
      <c r="AV100" s="3" t="str">
        <f>IF($A100="","",IF((AND($A100="ADD",OR(AU100="",AU100="Excellent"))),"1",(_xlfn.XLOOKUP(AU100,condition[lookupValue],condition[lookupKey],""))))</f>
        <v/>
      </c>
      <c r="AW100" s="7" t="str">
        <f t="shared" si="19"/>
        <v/>
      </c>
      <c r="AX100" s="9"/>
    </row>
  </sheetData>
  <sheetProtection algorithmName="SHA-512" hashValue="ThMt/UL2u/5mCiC1tyPdhtJXi/8Ktwh95iyiN1BTosjEYW/XRuizgtzM9zaKxHohI6IETb74NbVFTVg2YTA0MA==" saltValue="7t9J9B0bGc8J8CHW9H6ZjA==" spinCount="100000" sheet="1" scenarios="1" selectLockedCells="1"/>
  <conditionalFormatting sqref="A2:XFD2">
    <cfRule type="cellIs" dxfId="242" priority="2" operator="equal">
      <formula>"ERROR"</formula>
    </cfRule>
  </conditionalFormatting>
  <conditionalFormatting sqref="A1:XFD1">
    <cfRule type="expression" dxfId="241" priority="1">
      <formula>A$2="ERROR"</formula>
    </cfRule>
  </conditionalFormatting>
  <conditionalFormatting sqref="A10:XFD100">
    <cfRule type="expression" dxfId="240" priority="256">
      <formula>MATCH("ERROR",$A10:$ER10,0)</formula>
    </cfRule>
    <cfRule type="expression" dxfId="239" priority="257">
      <formula>AND($A10="ADD",A$6=TRUE,A10="")</formula>
    </cfRule>
    <cfRule type="expression" dxfId="238" priority="258">
      <formula>OR(AND($A10="DELETE",A$1="Asset ID",A10=""),AND($A10="DELETE",A$1="Removal Date",A10=""),AND($A10="DELETE",A$1="Removal Reason",A10=""))</formula>
    </cfRule>
    <cfRule type="expression" dxfId="237" priority="259">
      <formula>AND($A10="EDIT",A$1="Asset ID",A10="")</formula>
    </cfRule>
    <cfRule type="expression" dxfId="236" priority="260">
      <formula>AND($A10="ADD",A$5=TRUE,A10="")</formula>
    </cfRule>
  </conditionalFormatting>
  <dataValidations count="33">
    <dataValidation type="list" allowBlank="1" showInputMessage="1" showErrorMessage="1" sqref="C10:C100" xr:uid="{E0F270E8-4B3F-40F8-9ABD-C0E0F85365CF}">
      <formula1>roadnames_lookup</formula1>
    </dataValidation>
    <dataValidation type="list" allowBlank="1" showInputMessage="1" showErrorMessage="1" sqref="I10:I100" xr:uid="{23EE67E0-F159-4B98-AA76-7BD8771F974E}">
      <formula1>side_lookup</formula1>
    </dataValidation>
    <dataValidation type="list" allowBlank="1" showInputMessage="1" showErrorMessage="1" sqref="N10:N100" xr:uid="{3589781D-CC3D-4A24-AB40-6D2B1A30BB02}">
      <formula1>len_adjust_rsn_lookup</formula1>
    </dataValidation>
    <dataValidation type="list" allowBlank="1" showInputMessage="1" showErrorMessage="1" sqref="P10:P100" xr:uid="{043AC069-0DCE-45AE-BF63-D8754E233633}">
      <formula1>ud_placement_lookup</formula1>
    </dataValidation>
    <dataValidation type="list" allowBlank="1" showInputMessage="1" showErrorMessage="1" sqref="R10:R100" xr:uid="{8C9E5475-1BB7-4815-9B15-AFD02BD454ED}">
      <formula1>ud_amds_rail_type_lookup</formula1>
    </dataValidation>
    <dataValidation type="list" allowBlank="1" showInputMessage="1" showErrorMessage="1" sqref="T10:T100 W10:W100" xr:uid="{D5407410-B1FB-46B2-AED3-062CDD26DE89}">
      <formula1>rail_material_lookup</formula1>
    </dataValidation>
    <dataValidation type="list" allowBlank="1" showInputMessage="1" showErrorMessage="1" sqref="Y10:Y100" xr:uid="{36E414C7-B8BB-4D51-9AE6-6D220F7D75AD}">
      <formula1>railing_colour_lookup</formula1>
    </dataValidation>
    <dataValidation type="list" allowBlank="1" showInputMessage="1" showErrorMessage="1" sqref="AA10:AA100" xr:uid="{CA17D4CE-C5B1-4BB0-9222-7B09C22E29C4}">
      <formula1>railing_attach_lookup</formula1>
    </dataValidation>
    <dataValidation type="list" allowBlank="1" showInputMessage="1" showErrorMessage="1" promptTitle="WARNING" prompt="Only change If ammending existing asset" sqref="AF10:AF100" xr:uid="{4603860B-1309-44FC-9753-B4DA64552866}">
      <formula1>ud_asset_status_lookup</formula1>
    </dataValidation>
    <dataValidation type="list" allowBlank="1" showInputMessage="1" showErrorMessage="1" sqref="AI10:AI100" xr:uid="{A3C6658E-FB50-4447-8BED-03E708DDB522}">
      <formula1>ar_replace_reason_lookup</formula1>
    </dataValidation>
    <dataValidation type="list" allowBlank="1" showInputMessage="1" showErrorMessage="1" promptTitle="WARNING" prompt="Only change this If Not QLDC asset" sqref="AM10:AM100" xr:uid="{0C359621-5F01-43E4-88FF-FBCE884FC92B}">
      <formula1>ud_organisation_owner_lookup</formula1>
    </dataValidation>
    <dataValidation type="list" allowBlank="1" showInputMessage="1" showErrorMessage="1" promptTitle="WARNING" prompt="Only change this If Not QLDC Roading asset" sqref="AO10:AO100" xr:uid="{77CDA49A-968F-47D8-92B6-DB76F12F9FA1}">
      <formula1>ud_sub_organisation_lookup</formula1>
    </dataValidation>
    <dataValidation type="list" allowBlank="1" showInputMessage="1" showErrorMessage="1" promptTitle="WARNING" prompt="Only change this field If undertaking maintenance Or CAPEX works" sqref="AQ10:AQ100" xr:uid="{AC094E94-586A-4EA4-AB1C-306EE95B29BB}">
      <formula1>ud_work_origin_lookup</formula1>
    </dataValidation>
    <dataValidation type="list" allowBlank="1" showInputMessage="1" showErrorMessage="1" promptTitle="WARNING" prompt="Only change this If incorrect" sqref="AU10:AU100" xr:uid="{D9476C90-926C-421A-BE3C-7A5A75DD8E7C}">
      <formula1>condition_lookup</formula1>
    </dataValidation>
    <dataValidation type="list" allowBlank="1" showInputMessage="1" showErrorMessage="1" promptTitle="WARNING" prompt="Only change this If NZTA Or Parks And Reserves asset" sqref="AT10:AT100" xr:uid="{7FDBE1D5-3D39-4B6B-8C75-ACDE66BEAF28}">
      <formula1>"TRUE,FALSE"</formula1>
    </dataValidation>
    <dataValidation type="list" allowBlank="1" showInputMessage="1" showErrorMessage="1" promptTitle="ACTION" prompt="Select action from the drop-down menu:_x000d__x000a__x000d__x000a_ADD = New asset_x000d__x000a_EDIT = Change existing asset_x000d__x000a_DELETE = Remove asset" sqref="A10:A100" xr:uid="{789E8654-E308-4D50-8486-5BB39EF318B2}">
      <formula1>"ADD,EDIT,DELETE"</formula1>
    </dataValidation>
    <dataValidation type="list" allowBlank="1" showInputMessage="1" showErrorMessage="1" promptTitle="WARNING" prompt="Only change this If Not QLDC asset" sqref="AK10:AK100" xr:uid="{56B575FA-33A3-421D-87D7-1BD12C173374}">
      <formula1>ud_organisation_owner_lookup</formula1>
    </dataValidation>
    <dataValidation type="whole" allowBlank="1" showInputMessage="1" showErrorMessage="1" error="Please Enter Whole Number Between 1 And 999" promptTitle="ERROR" sqref="AD10:AD100" xr:uid="{1C95B42E-F0B0-43F3-AE15-914E8994E585}">
      <formula1>1</formula1>
      <formula2>999</formula2>
    </dataValidation>
    <dataValidation type="whole" allowBlank="1" showInputMessage="1" showErrorMessage="1" error="Please Enter Whole Number Between 1 And 2147483647" promptTitle="ERROR" sqref="B10:B100" xr:uid="{FDEC27AE-7ADD-48C7-A497-30BCAE7FE534}">
      <formula1>1</formula1>
      <formula2>2147483647</formula2>
    </dataValidation>
    <dataValidation type="whole" allowBlank="1" showInputMessage="1" showErrorMessage="1" error="Please Enter Whole Number Between 1 And 9999999999" promptTitle="ERROR" sqref="V10:V100" xr:uid="{E0DBAAB9-AD5B-4442-9902-1EFD6D3F69BB}">
      <formula1>1</formula1>
      <formula2>9999999999</formula2>
    </dataValidation>
    <dataValidation type="whole" allowBlank="1" showInputMessage="1" showErrorMessage="1" error="Please Enter Whole Number Between 1 And 9999999999" promptTitle="ERROR" sqref="AE10:AE100" xr:uid="{86D72FBF-9278-4E41-8E20-B073C5359135}">
      <formula1>1</formula1>
      <formula2>9999999999</formula2>
    </dataValidation>
    <dataValidation type="whole" allowBlank="1" showInputMessage="1" showErrorMessage="1" error="Please Enter Whole Number Between 1 And 999999" promptTitle="ERROR" sqref="F10:F100" xr:uid="{CA42CAB0-6ABE-4F76-9DB0-28BA730543B0}">
      <formula1>1</formula1>
      <formula2>999999</formula2>
    </dataValidation>
    <dataValidation type="whole" allowBlank="1" showInputMessage="1" showErrorMessage="1" error="Please Enter Whole Number Between 0 And 999999" promptTitle="ERROR" sqref="E10:E100" xr:uid="{001BFA01-325F-4B09-97C9-56C8E82A0E0F}">
      <formula1>0</formula1>
      <formula2>999999</formula2>
    </dataValidation>
    <dataValidation type="whole" allowBlank="1" showInputMessage="1" showErrorMessage="1" error="Please Enter Whole Number Between 1 And 99999" promptTitle="ERROR" sqref="M10:M100" xr:uid="{A7555D0C-DBD3-49DA-85CA-0C4AE4E07AF1}">
      <formula1>1</formula1>
      <formula2>99999</formula2>
    </dataValidation>
    <dataValidation type="decimal" allowBlank="1" showInputMessage="1" showErrorMessage="1" error="Please Enter Decimal Between 0.1 And 999.9" promptTitle="ERROR" sqref="K10:K100" xr:uid="{3B3340F4-FCAC-4668-B937-1F2D416766BE}">
      <formula1>0.1</formula1>
      <formula2>999.9</formula2>
    </dataValidation>
    <dataValidation type="decimal" allowBlank="1" showInputMessage="1" showErrorMessage="1" error="Please Enter Decimal Between -40.0 And 999.9" promptTitle="ERROR" sqref="G10:G100" xr:uid="{6ABD7D31-24E0-43E7-90CD-82A59AF35D05}">
      <formula1>-40</formula1>
      <formula2>999.9</formula2>
    </dataValidation>
    <dataValidation type="decimal" allowBlank="1" showInputMessage="1" showErrorMessage="1" error="Please Enter Decimal Between -40.0 And 999.9" promptTitle="ERROR" sqref="H10:H100" xr:uid="{B51E849C-EA69-4418-B69F-6E2A8E5E1C81}">
      <formula1>-40</formula1>
      <formula2>999.9</formula2>
    </dataValidation>
    <dataValidation type="decimal" allowBlank="1" showInputMessage="1" showErrorMessage="1" error="Please Enter Decimal Between 0.1 And 999999.9" promptTitle="ERROR" sqref="L10:L100" xr:uid="{62BCE18B-3080-4CD4-B41B-333F3785B8C9}">
      <formula1>0.1</formula1>
      <formula2>999999.9</formula2>
    </dataValidation>
    <dataValidation type="decimal" allowBlank="1" showInputMessage="1" showErrorMessage="1" error="Please Enter Decimal Between 0.01 And 9999999999.99" promptTitle="ERROR" sqref="AS10:AS100" xr:uid="{77C8F88E-AA58-47CF-ABCB-665D480BA868}">
      <formula1>0.01</formula1>
      <formula2>9999999999.99</formula2>
    </dataValidation>
    <dataValidation type="textLength" allowBlank="1" showInputMessage="1" showErrorMessage="1" error="Please Dont Enter More Than 255 Characters" promptTitle="ERROR" sqref="AX10:AX100" xr:uid="{A5DD3FDD-9C68-4572-BE85-024A2D94CBB4}">
      <formula1>0</formula1>
      <formula2>255</formula2>
    </dataValidation>
    <dataValidation type="date" allowBlank="1" showInputMessage="1" showErrorMessage="1" error="Please Enter Valid Date eg 31/01/2023" promptTitle="ERROR" sqref="AC10:AC100" xr:uid="{D4FA129F-B7F6-49D3-B2BE-43E88DBC12A4}">
      <formula1>43831</formula1>
      <formula2>48580</formula2>
    </dataValidation>
    <dataValidation type="date" allowBlank="1" showInputMessage="1" showErrorMessage="1" error="Please Enter Valid Date eg 31/01/2023" promptTitle="ERROR" sqref="AH10:AH100" xr:uid="{816218FE-F449-433C-9CE8-337BF36EE652}">
      <formula1>43831</formula1>
      <formula2>48580</formula2>
    </dataValidation>
    <dataValidation type="date" allowBlank="1" showInputMessage="1" showErrorMessage="1" error="Please Enter Valid Date eg 31/01/2023" promptTitle="ERROR" sqref="AW10:AW100" xr:uid="{2B8E0A6B-E494-4064-ADDB-522D1F78B22C}">
      <formula1>43831</formula1>
      <formula2>48580</formula2>
    </dataValidation>
  </dataValidations>
  <pageMargins left="0.75" right="0.75" top="1" bottom="1" header="0.5" footer="0.5"/>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75B8C-9C34-45CB-9876-1639F87B1D27}">
  <dimension ref="A1:E6"/>
  <sheetViews>
    <sheetView workbookViewId="0">
      <selection activeCell="A2" sqref="A2:E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v>13</v>
      </c>
      <c r="B2" t="s">
        <v>4991</v>
      </c>
      <c r="E2" t="b">
        <v>1</v>
      </c>
    </row>
    <row r="3" spans="1:5">
      <c r="A3">
        <v>83</v>
      </c>
      <c r="B3" t="s">
        <v>5019</v>
      </c>
      <c r="E3" t="b">
        <v>1</v>
      </c>
    </row>
    <row r="4" spans="1:5">
      <c r="A4">
        <v>35</v>
      </c>
      <c r="B4" t="s">
        <v>5058</v>
      </c>
      <c r="E4" t="b">
        <v>1</v>
      </c>
    </row>
    <row r="5" spans="1:5">
      <c r="A5">
        <v>40</v>
      </c>
      <c r="B5" t="s">
        <v>5067</v>
      </c>
      <c r="E5" t="b">
        <v>1</v>
      </c>
    </row>
    <row r="6" spans="1:5">
      <c r="A6">
        <v>41</v>
      </c>
      <c r="B6" t="s">
        <v>5068</v>
      </c>
      <c r="E6" t="b">
        <v>1</v>
      </c>
    </row>
  </sheetData>
  <pageMargins left="0.75" right="0.75" top="1" bottom="1" header="0.5" footer="0.5"/>
  <tableParts count="1">
    <tablePart r:id="rId1"/>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6EB64-BF11-45E0-9509-BA81F96BF044}">
  <dimension ref="A1:E14"/>
  <sheetViews>
    <sheetView workbookViewId="0">
      <selection activeCell="A2" sqref="A2:E1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v>3</v>
      </c>
      <c r="B2" t="s">
        <v>4965</v>
      </c>
      <c r="E2" t="b">
        <v>1</v>
      </c>
    </row>
    <row r="3" spans="1:5">
      <c r="A3">
        <v>4</v>
      </c>
      <c r="B3" t="s">
        <v>4967</v>
      </c>
      <c r="E3" t="b">
        <v>1</v>
      </c>
    </row>
    <row r="4" spans="1:5">
      <c r="A4">
        <v>6</v>
      </c>
      <c r="B4" t="s">
        <v>4975</v>
      </c>
      <c r="E4" t="b">
        <v>1</v>
      </c>
    </row>
    <row r="5" spans="1:5">
      <c r="A5">
        <v>10</v>
      </c>
      <c r="B5" t="s">
        <v>4984</v>
      </c>
      <c r="E5" t="b">
        <v>1</v>
      </c>
    </row>
    <row r="6" spans="1:5">
      <c r="A6">
        <v>13</v>
      </c>
      <c r="B6" t="s">
        <v>4991</v>
      </c>
      <c r="E6" t="b">
        <v>1</v>
      </c>
    </row>
    <row r="7" spans="1:5">
      <c r="A7">
        <v>25</v>
      </c>
      <c r="B7" t="s">
        <v>5028</v>
      </c>
      <c r="E7" t="b">
        <v>1</v>
      </c>
    </row>
    <row r="8" spans="1:5">
      <c r="A8">
        <v>27</v>
      </c>
      <c r="B8" t="s">
        <v>5034</v>
      </c>
      <c r="E8" t="b">
        <v>1</v>
      </c>
    </row>
    <row r="9" spans="1:5">
      <c r="A9">
        <v>29</v>
      </c>
      <c r="B9" t="s">
        <v>5040</v>
      </c>
      <c r="E9" t="b">
        <v>1</v>
      </c>
    </row>
    <row r="10" spans="1:5">
      <c r="A10">
        <v>35</v>
      </c>
      <c r="B10" t="s">
        <v>5058</v>
      </c>
      <c r="E10" t="b">
        <v>1</v>
      </c>
    </row>
    <row r="11" spans="1:5">
      <c r="A11">
        <v>38</v>
      </c>
      <c r="B11" t="s">
        <v>5065</v>
      </c>
      <c r="E11" t="b">
        <v>1</v>
      </c>
    </row>
    <row r="12" spans="1:5">
      <c r="A12">
        <v>40</v>
      </c>
      <c r="B12" t="s">
        <v>5067</v>
      </c>
      <c r="E12" t="b">
        <v>1</v>
      </c>
    </row>
    <row r="13" spans="1:5">
      <c r="A13">
        <v>41</v>
      </c>
      <c r="B13" t="s">
        <v>5068</v>
      </c>
      <c r="E13" t="b">
        <v>1</v>
      </c>
    </row>
    <row r="14" spans="1:5">
      <c r="A14">
        <v>45</v>
      </c>
      <c r="B14" t="s">
        <v>5077</v>
      </c>
      <c r="E14" t="b">
        <v>1</v>
      </c>
    </row>
  </sheetData>
  <pageMargins left="0.75" right="0.75" top="1" bottom="1" header="0.5" footer="0.5"/>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B128C-E763-4AA2-A394-1CD937511074}">
  <dimension ref="A1:E10"/>
  <sheetViews>
    <sheetView workbookViewId="0">
      <selection activeCell="A2" sqref="A2:E10"/>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v>9</v>
      </c>
      <c r="B2" t="s">
        <v>4982</v>
      </c>
      <c r="E2" t="b">
        <v>1</v>
      </c>
    </row>
    <row r="3" spans="1:5">
      <c r="A3">
        <v>11</v>
      </c>
      <c r="B3" t="s">
        <v>4987</v>
      </c>
      <c r="E3" t="b">
        <v>1</v>
      </c>
    </row>
    <row r="4" spans="1:5">
      <c r="A4">
        <v>16</v>
      </c>
      <c r="B4" t="s">
        <v>5006</v>
      </c>
      <c r="E4" t="b">
        <v>1</v>
      </c>
    </row>
    <row r="5" spans="1:5">
      <c r="A5">
        <v>19</v>
      </c>
      <c r="B5" t="s">
        <v>5013</v>
      </c>
      <c r="E5" t="b">
        <v>1</v>
      </c>
    </row>
    <row r="6" spans="1:5">
      <c r="A6">
        <v>32</v>
      </c>
      <c r="B6" t="s">
        <v>5046</v>
      </c>
      <c r="E6" t="b">
        <v>1</v>
      </c>
    </row>
    <row r="7" spans="1:5">
      <c r="A7">
        <v>34</v>
      </c>
      <c r="B7" t="s">
        <v>5050</v>
      </c>
      <c r="E7" t="b">
        <v>1</v>
      </c>
    </row>
    <row r="8" spans="1:5">
      <c r="A8">
        <v>39</v>
      </c>
      <c r="B8" t="s">
        <v>5066</v>
      </c>
      <c r="E8" t="b">
        <v>1</v>
      </c>
    </row>
    <row r="9" spans="1:5">
      <c r="A9">
        <v>40</v>
      </c>
      <c r="B9" t="s">
        <v>5067</v>
      </c>
      <c r="E9" t="b">
        <v>1</v>
      </c>
    </row>
    <row r="10" spans="1:5">
      <c r="A10">
        <v>41</v>
      </c>
      <c r="B10" t="s">
        <v>5068</v>
      </c>
      <c r="E10" t="b">
        <v>1</v>
      </c>
    </row>
  </sheetData>
  <pageMargins left="0.75" right="0.75" top="1" bottom="1" header="0.5" footer="0.5"/>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2FBB3-411C-44D2-B901-8F256B7C8354}">
  <dimension ref="A1:E14"/>
  <sheetViews>
    <sheetView workbookViewId="0">
      <selection activeCell="A2" sqref="A2:E1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v>2</v>
      </c>
      <c r="B2" t="s">
        <v>4963</v>
      </c>
      <c r="E2" t="b">
        <v>1</v>
      </c>
    </row>
    <row r="3" spans="1:5">
      <c r="A3">
        <v>5</v>
      </c>
      <c r="B3" t="s">
        <v>4973</v>
      </c>
      <c r="E3" t="b">
        <v>1</v>
      </c>
    </row>
    <row r="4" spans="1:5">
      <c r="A4">
        <v>11</v>
      </c>
      <c r="B4" t="s">
        <v>4987</v>
      </c>
      <c r="E4" t="b">
        <v>1</v>
      </c>
    </row>
    <row r="5" spans="1:5">
      <c r="A5">
        <v>13</v>
      </c>
      <c r="B5" t="s">
        <v>4991</v>
      </c>
      <c r="E5" t="b">
        <v>1</v>
      </c>
    </row>
    <row r="6" spans="1:5">
      <c r="A6">
        <v>16</v>
      </c>
      <c r="B6" t="s">
        <v>5006</v>
      </c>
      <c r="E6" t="b">
        <v>1</v>
      </c>
    </row>
    <row r="7" spans="1:5">
      <c r="A7">
        <v>17</v>
      </c>
      <c r="B7" t="s">
        <v>5009</v>
      </c>
      <c r="E7" t="b">
        <v>1</v>
      </c>
    </row>
    <row r="8" spans="1:5">
      <c r="A8">
        <v>19</v>
      </c>
      <c r="B8" t="s">
        <v>5013</v>
      </c>
      <c r="E8" t="b">
        <v>1</v>
      </c>
    </row>
    <row r="9" spans="1:5">
      <c r="A9">
        <v>32</v>
      </c>
      <c r="B9" t="s">
        <v>5046</v>
      </c>
      <c r="E9" t="b">
        <v>1</v>
      </c>
    </row>
    <row r="10" spans="1:5">
      <c r="A10">
        <v>33</v>
      </c>
      <c r="B10" t="s">
        <v>5048</v>
      </c>
      <c r="E10" t="b">
        <v>1</v>
      </c>
    </row>
    <row r="11" spans="1:5">
      <c r="A11">
        <v>34</v>
      </c>
      <c r="B11" t="s">
        <v>5050</v>
      </c>
      <c r="E11" t="b">
        <v>1</v>
      </c>
    </row>
    <row r="12" spans="1:5">
      <c r="A12">
        <v>39</v>
      </c>
      <c r="B12" t="s">
        <v>5066</v>
      </c>
      <c r="E12" t="b">
        <v>1</v>
      </c>
    </row>
    <row r="13" spans="1:5">
      <c r="A13">
        <v>40</v>
      </c>
      <c r="B13" t="s">
        <v>5067</v>
      </c>
      <c r="E13" t="b">
        <v>1</v>
      </c>
    </row>
    <row r="14" spans="1:5">
      <c r="A14">
        <v>41</v>
      </c>
      <c r="B14" t="s">
        <v>5068</v>
      </c>
      <c r="E14" t="b">
        <v>1</v>
      </c>
    </row>
  </sheetData>
  <pageMargins left="0.75" right="0.75" top="1" bottom="1" header="0.5" footer="0.5"/>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E8B21-63D2-49B4-8C60-C94F71BA7035}">
  <dimension ref="A1:E8"/>
  <sheetViews>
    <sheetView workbookViewId="0">
      <selection activeCell="A2" sqref="A2:E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v>13</v>
      </c>
      <c r="B2" t="s">
        <v>4991</v>
      </c>
      <c r="E2" t="b">
        <v>1</v>
      </c>
    </row>
    <row r="3" spans="1:5">
      <c r="A3">
        <v>21</v>
      </c>
      <c r="B3" t="s">
        <v>5017</v>
      </c>
      <c r="E3" t="b">
        <v>1</v>
      </c>
    </row>
    <row r="4" spans="1:5">
      <c r="A4">
        <v>35</v>
      </c>
      <c r="B4" t="s">
        <v>5058</v>
      </c>
      <c r="E4" t="b">
        <v>1</v>
      </c>
    </row>
    <row r="5" spans="1:5">
      <c r="A5">
        <v>37</v>
      </c>
      <c r="B5" t="s">
        <v>5063</v>
      </c>
      <c r="E5" t="b">
        <v>1</v>
      </c>
    </row>
    <row r="6" spans="1:5">
      <c r="A6">
        <v>40</v>
      </c>
      <c r="B6" t="s">
        <v>5067</v>
      </c>
      <c r="E6" t="b">
        <v>1</v>
      </c>
    </row>
    <row r="7" spans="1:5">
      <c r="A7">
        <v>41</v>
      </c>
      <c r="B7" t="s">
        <v>5068</v>
      </c>
      <c r="E7" t="b">
        <v>1</v>
      </c>
    </row>
    <row r="8" spans="1:5">
      <c r="A8">
        <v>45</v>
      </c>
      <c r="B8" t="s">
        <v>5077</v>
      </c>
      <c r="E8" t="b">
        <v>1</v>
      </c>
    </row>
  </sheetData>
  <pageMargins left="0.75" right="0.75" top="1" bottom="1" header="0.5" footer="0.5"/>
  <tableParts count="1">
    <tablePart r:id="rId1"/>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D4A9F-3346-4646-96CE-32B4CA090272}">
  <dimension ref="A1:E6"/>
  <sheetViews>
    <sheetView workbookViewId="0">
      <selection activeCell="A2" sqref="A2:E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v>3</v>
      </c>
      <c r="B2" t="s">
        <v>4965</v>
      </c>
      <c r="E2" t="b">
        <v>1</v>
      </c>
    </row>
    <row r="3" spans="1:5">
      <c r="A3">
        <v>22</v>
      </c>
      <c r="B3" t="s">
        <v>5021</v>
      </c>
      <c r="E3" t="b">
        <v>1</v>
      </c>
    </row>
    <row r="4" spans="1:5">
      <c r="A4">
        <v>38</v>
      </c>
      <c r="B4" t="s">
        <v>5065</v>
      </c>
      <c r="E4" t="b">
        <v>1</v>
      </c>
    </row>
    <row r="5" spans="1:5">
      <c r="A5">
        <v>40</v>
      </c>
      <c r="B5" t="s">
        <v>5067</v>
      </c>
      <c r="E5" t="b">
        <v>1</v>
      </c>
    </row>
    <row r="6" spans="1:5">
      <c r="A6">
        <v>41</v>
      </c>
      <c r="B6" t="s">
        <v>5068</v>
      </c>
      <c r="E6" t="b">
        <v>1</v>
      </c>
    </row>
  </sheetData>
  <pageMargins left="0.75" right="0.75" top="1" bottom="1" header="0.5" footer="0.5"/>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4AC96-15B2-41AA-9BBC-A193D514B60B}">
  <dimension ref="A1:E9"/>
  <sheetViews>
    <sheetView workbookViewId="0">
      <selection activeCell="A2" sqref="A2:E9"/>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v>3</v>
      </c>
      <c r="B2" t="s">
        <v>4965</v>
      </c>
      <c r="E2" t="b">
        <v>1</v>
      </c>
    </row>
    <row r="3" spans="1:5">
      <c r="A3">
        <v>12</v>
      </c>
      <c r="B3" t="s">
        <v>4989</v>
      </c>
      <c r="E3" t="b">
        <v>1</v>
      </c>
    </row>
    <row r="4" spans="1:5">
      <c r="A4">
        <v>13</v>
      </c>
      <c r="B4" t="s">
        <v>4991</v>
      </c>
      <c r="E4" t="b">
        <v>1</v>
      </c>
    </row>
    <row r="5" spans="1:5">
      <c r="A5">
        <v>35</v>
      </c>
      <c r="B5" t="s">
        <v>5058</v>
      </c>
      <c r="E5" t="b">
        <v>1</v>
      </c>
    </row>
    <row r="6" spans="1:5">
      <c r="A6">
        <v>38</v>
      </c>
      <c r="B6" t="s">
        <v>5065</v>
      </c>
      <c r="E6" t="b">
        <v>1</v>
      </c>
    </row>
    <row r="7" spans="1:5">
      <c r="A7">
        <v>40</v>
      </c>
      <c r="B7" t="s">
        <v>5067</v>
      </c>
      <c r="E7" t="b">
        <v>1</v>
      </c>
    </row>
    <row r="8" spans="1:5">
      <c r="A8">
        <v>41</v>
      </c>
      <c r="B8" t="s">
        <v>5068</v>
      </c>
      <c r="E8" t="b">
        <v>1</v>
      </c>
    </row>
    <row r="9" spans="1:5">
      <c r="A9">
        <v>45</v>
      </c>
      <c r="B9" t="s">
        <v>5077</v>
      </c>
      <c r="E9" t="b">
        <v>1</v>
      </c>
    </row>
  </sheetData>
  <pageMargins left="0.75" right="0.75" top="1" bottom="1" header="0.5" footer="0.5"/>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720A1-FC7F-4DC7-85A1-F9B9CE41D216}">
  <dimension ref="A1:E11"/>
  <sheetViews>
    <sheetView workbookViewId="0">
      <selection activeCell="A2" sqref="A2:E11"/>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v>4</v>
      </c>
      <c r="B2" t="s">
        <v>4967</v>
      </c>
      <c r="E2" t="b">
        <v>1</v>
      </c>
    </row>
    <row r="3" spans="1:5">
      <c r="A3">
        <v>10</v>
      </c>
      <c r="B3" t="s">
        <v>4984</v>
      </c>
      <c r="E3" t="b">
        <v>1</v>
      </c>
    </row>
    <row r="4" spans="1:5">
      <c r="A4">
        <v>13</v>
      </c>
      <c r="B4" t="s">
        <v>4991</v>
      </c>
      <c r="E4" t="b">
        <v>1</v>
      </c>
    </row>
    <row r="5" spans="1:5">
      <c r="A5">
        <v>19</v>
      </c>
      <c r="B5" t="s">
        <v>5013</v>
      </c>
      <c r="E5" t="b">
        <v>1</v>
      </c>
    </row>
    <row r="6" spans="1:5">
      <c r="A6">
        <v>32</v>
      </c>
      <c r="B6" t="s">
        <v>5046</v>
      </c>
      <c r="E6" t="b">
        <v>1</v>
      </c>
    </row>
    <row r="7" spans="1:5">
      <c r="A7">
        <v>33</v>
      </c>
      <c r="B7" t="s">
        <v>5048</v>
      </c>
      <c r="E7" t="b">
        <v>1</v>
      </c>
    </row>
    <row r="8" spans="1:5">
      <c r="A8">
        <v>34</v>
      </c>
      <c r="B8" t="s">
        <v>5050</v>
      </c>
      <c r="E8" t="b">
        <v>1</v>
      </c>
    </row>
    <row r="9" spans="1:5">
      <c r="A9">
        <v>35</v>
      </c>
      <c r="B9" t="s">
        <v>5058</v>
      </c>
      <c r="E9" t="b">
        <v>1</v>
      </c>
    </row>
    <row r="10" spans="1:5">
      <c r="A10">
        <v>40</v>
      </c>
      <c r="B10" t="s">
        <v>5067</v>
      </c>
      <c r="E10" t="b">
        <v>1</v>
      </c>
    </row>
    <row r="11" spans="1:5">
      <c r="A11">
        <v>41</v>
      </c>
      <c r="B11" t="s">
        <v>5068</v>
      </c>
      <c r="E11" t="b">
        <v>1</v>
      </c>
    </row>
  </sheetData>
  <pageMargins left="0.75" right="0.75" top="1" bottom="1" header="0.5" footer="0.5"/>
  <tableParts count="1">
    <tablePart r:id="rId1"/>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0AAD0-1D69-4E7E-8F70-A26FCBBC4DEF}">
  <dimension ref="A1:E10"/>
  <sheetViews>
    <sheetView workbookViewId="0">
      <selection activeCell="A2" sqref="A2:E10"/>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v>4</v>
      </c>
      <c r="B2" t="s">
        <v>4967</v>
      </c>
      <c r="E2" t="b">
        <v>1</v>
      </c>
    </row>
    <row r="3" spans="1:5">
      <c r="A3">
        <v>11</v>
      </c>
      <c r="B3" t="s">
        <v>4987</v>
      </c>
      <c r="E3" t="b">
        <v>1</v>
      </c>
    </row>
    <row r="4" spans="1:5">
      <c r="A4">
        <v>13</v>
      </c>
      <c r="B4" t="s">
        <v>4991</v>
      </c>
      <c r="E4" t="b">
        <v>1</v>
      </c>
    </row>
    <row r="5" spans="1:5">
      <c r="A5">
        <v>16</v>
      </c>
      <c r="B5" t="s">
        <v>5006</v>
      </c>
      <c r="E5" t="b">
        <v>1</v>
      </c>
    </row>
    <row r="6" spans="1:5">
      <c r="A6">
        <v>19</v>
      </c>
      <c r="B6" t="s">
        <v>5013</v>
      </c>
      <c r="E6" t="b">
        <v>1</v>
      </c>
    </row>
    <row r="7" spans="1:5">
      <c r="A7">
        <v>32</v>
      </c>
      <c r="B7" t="s">
        <v>5046</v>
      </c>
      <c r="E7" t="b">
        <v>1</v>
      </c>
    </row>
    <row r="8" spans="1:5">
      <c r="A8">
        <v>39</v>
      </c>
      <c r="B8" t="s">
        <v>5066</v>
      </c>
      <c r="E8" t="b">
        <v>1</v>
      </c>
    </row>
    <row r="9" spans="1:5">
      <c r="A9">
        <v>40</v>
      </c>
      <c r="B9" t="s">
        <v>5067</v>
      </c>
      <c r="E9" t="b">
        <v>1</v>
      </c>
    </row>
    <row r="10" spans="1:5">
      <c r="A10">
        <v>41</v>
      </c>
      <c r="B10" t="s">
        <v>5068</v>
      </c>
      <c r="E10" t="b">
        <v>1</v>
      </c>
    </row>
  </sheetData>
  <pageMargins left="0.75" right="0.75" top="1" bottom="1" header="0.5" footer="0.5"/>
  <tableParts count="1">
    <tablePart r:id="rId1"/>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0C3E4-68D7-4E73-BF06-97B222784650}">
  <dimension ref="A1:E11"/>
  <sheetViews>
    <sheetView workbookViewId="0">
      <selection activeCell="A2" sqref="A2:E11"/>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v>6</v>
      </c>
      <c r="B2" t="s">
        <v>4975</v>
      </c>
      <c r="E2" t="b">
        <v>1</v>
      </c>
    </row>
    <row r="3" spans="1:5">
      <c r="A3">
        <v>8</v>
      </c>
      <c r="B3" t="s">
        <v>4980</v>
      </c>
      <c r="E3" t="b">
        <v>1</v>
      </c>
    </row>
    <row r="4" spans="1:5">
      <c r="A4">
        <v>12</v>
      </c>
      <c r="B4" t="s">
        <v>4989</v>
      </c>
      <c r="E4" t="b">
        <v>1</v>
      </c>
    </row>
    <row r="5" spans="1:5">
      <c r="A5">
        <v>13</v>
      </c>
      <c r="B5" t="s">
        <v>4991</v>
      </c>
      <c r="E5" t="b">
        <v>1</v>
      </c>
    </row>
    <row r="6" spans="1:5">
      <c r="A6">
        <v>29</v>
      </c>
      <c r="B6" t="s">
        <v>5040</v>
      </c>
      <c r="E6" t="b">
        <v>1</v>
      </c>
    </row>
    <row r="7" spans="1:5">
      <c r="A7">
        <v>35</v>
      </c>
      <c r="B7" t="s">
        <v>5058</v>
      </c>
      <c r="E7" t="b">
        <v>1</v>
      </c>
    </row>
    <row r="8" spans="1:5">
      <c r="A8">
        <v>38</v>
      </c>
      <c r="B8" t="s">
        <v>5065</v>
      </c>
      <c r="E8" t="b">
        <v>1</v>
      </c>
    </row>
    <row r="9" spans="1:5">
      <c r="A9">
        <v>40</v>
      </c>
      <c r="B9" t="s">
        <v>5067</v>
      </c>
      <c r="E9" t="b">
        <v>1</v>
      </c>
    </row>
    <row r="10" spans="1:5">
      <c r="A10">
        <v>41</v>
      </c>
      <c r="B10" t="s">
        <v>5068</v>
      </c>
      <c r="E10" t="b">
        <v>1</v>
      </c>
    </row>
    <row r="11" spans="1:5">
      <c r="A11">
        <v>45</v>
      </c>
      <c r="B11" t="s">
        <v>5077</v>
      </c>
      <c r="E11" t="b">
        <v>1</v>
      </c>
    </row>
  </sheetData>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30"/>
  </sheetPr>
  <dimension ref="A1:EB100"/>
  <sheetViews>
    <sheetView zoomScale="80" zoomScaleNormal="80" workbookViewId="0">
      <pane ySplit="9" topLeftCell="A10" activePane="bottomLeft" state="frozenSplit"/>
      <selection pane="bottomLeft" activeCell="A10" sqref="A10"/>
    </sheetView>
  </sheetViews>
  <sheetFormatPr defaultRowHeight="15" outlineLevelRow="1" outlineLevelCol="1"/>
  <cols>
    <col min="1" max="1" width="12.85546875" style="3" bestFit="1" customWidth="1"/>
    <col min="2" max="2" width="10" style="3" bestFit="1" customWidth="1"/>
    <col min="3" max="3" width="10.85546875" style="3" bestFit="1" customWidth="1"/>
    <col min="4" max="4" width="10.85546875" style="3" hidden="1" customWidth="1" outlineLevel="1"/>
    <col min="5" max="5" width="9.85546875" style="3" bestFit="1" customWidth="1" collapsed="1"/>
    <col min="6" max="6" width="9.85546875" style="3" bestFit="1" customWidth="1"/>
    <col min="7" max="8" width="12" style="3" bestFit="1" customWidth="1"/>
    <col min="9" max="9" width="7.140625" style="3" bestFit="1" customWidth="1"/>
    <col min="10" max="10" width="7.140625" style="3" hidden="1" customWidth="1" outlineLevel="1"/>
    <col min="11" max="11" width="16.140625" style="3" bestFit="1" customWidth="1" collapsed="1"/>
    <col min="12" max="12" width="14.85546875" style="3" bestFit="1" customWidth="1"/>
    <col min="13" max="13" width="16.42578125" style="3" bestFit="1" customWidth="1"/>
    <col min="14" max="14" width="12" style="3" bestFit="1" customWidth="1"/>
    <col min="15" max="15" width="16" style="3" bestFit="1" customWidth="1"/>
    <col min="16" max="16" width="14.140625" style="3" bestFit="1" customWidth="1"/>
    <col min="17" max="17" width="14.140625" style="3" hidden="1" customWidth="1" outlineLevel="1"/>
    <col min="18" max="18" width="13.140625" style="3" bestFit="1" customWidth="1" collapsed="1"/>
    <col min="19" max="19" width="13.85546875" style="3" bestFit="1" customWidth="1"/>
    <col min="20" max="20" width="13.85546875" style="3" hidden="1" customWidth="1" outlineLevel="1"/>
    <col min="21" max="21" width="13.140625" style="3" bestFit="1" customWidth="1" collapsed="1"/>
    <col min="22" max="22" width="13.140625" style="3" hidden="1" customWidth="1" outlineLevel="1"/>
    <col min="23" max="23" width="14.7109375" style="3" bestFit="1" customWidth="1" collapsed="1"/>
    <col min="24" max="24" width="14.7109375" style="3" hidden="1" customWidth="1" outlineLevel="1"/>
    <col min="25" max="25" width="13.28515625" style="3" bestFit="1" customWidth="1" collapsed="1"/>
    <col min="26" max="26" width="13.28515625" style="3" hidden="1" customWidth="1" outlineLevel="1"/>
    <col min="27" max="27" width="15.5703125" style="3" bestFit="1" customWidth="1" collapsed="1"/>
    <col min="28" max="28" width="10.7109375" style="3" bestFit="1" customWidth="1"/>
    <col min="29" max="29" width="19.42578125" style="3" bestFit="1" customWidth="1"/>
    <col min="30" max="30" width="20" style="3" bestFit="1" customWidth="1"/>
    <col min="31" max="31" width="11.42578125" style="3" bestFit="1" customWidth="1"/>
    <col min="32" max="32" width="10.5703125" style="3" bestFit="1" customWidth="1"/>
    <col min="33" max="33" width="16.5703125" style="3" bestFit="1" customWidth="1"/>
    <col min="34" max="34" width="15.28515625" style="3" bestFit="1" customWidth="1"/>
    <col min="35" max="35" width="15.28515625" style="3" hidden="1" customWidth="1" outlineLevel="1"/>
    <col min="36" max="36" width="13.42578125" style="3" bestFit="1" customWidth="1" collapsed="1"/>
    <col min="37" max="37" width="18.85546875" style="3" bestFit="1" customWidth="1"/>
    <col min="38" max="38" width="18.85546875" style="3" hidden="1" customWidth="1" outlineLevel="1"/>
    <col min="39" max="39" width="22.42578125" style="3" bestFit="1" customWidth="1" collapsed="1"/>
    <col min="40" max="40" width="22.42578125" style="3" hidden="1" customWidth="1" outlineLevel="1"/>
    <col min="41" max="41" width="22.42578125" style="3" bestFit="1" customWidth="1" collapsed="1"/>
    <col min="42" max="42" width="22.42578125" style="3" hidden="1" customWidth="1" outlineLevel="1"/>
    <col min="43" max="43" width="19.7109375" style="3" bestFit="1" customWidth="1" collapsed="1"/>
    <col min="44" max="44" width="19.7109375" style="3" hidden="1" customWidth="1" outlineLevel="1"/>
    <col min="45" max="45" width="15" style="3" bestFit="1" customWidth="1" collapsed="1"/>
    <col min="46" max="46" width="15" style="3" hidden="1" customWidth="1" outlineLevel="1"/>
    <col min="47" max="47" width="12.28515625" style="3" bestFit="1" customWidth="1" collapsed="1"/>
    <col min="48" max="48" width="13.7109375" style="3" bestFit="1" customWidth="1"/>
    <col min="49" max="49" width="9.7109375" style="3" bestFit="1" customWidth="1"/>
    <col min="50" max="50" width="9.7109375" style="3" hidden="1" customWidth="1" outlineLevel="1"/>
    <col min="51" max="51" width="14.5703125" style="3" bestFit="1" customWidth="1" collapsed="1"/>
    <col min="52" max="52" width="11.85546875" style="3" bestFit="1" customWidth="1"/>
    <col min="53" max="53" width="32" style="3" bestFit="1" customWidth="1"/>
    <col min="54" max="132" width="9.140625" style="22"/>
    <col min="133" max="16384" width="9.140625" style="3"/>
  </cols>
  <sheetData>
    <row r="1" spans="1:132" s="13" customFormat="1">
      <c r="A1" s="10"/>
      <c r="B1" s="11" t="s">
        <v>0</v>
      </c>
      <c r="C1" s="12" t="s">
        <v>1</v>
      </c>
      <c r="D1" s="12"/>
      <c r="E1" s="12" t="s">
        <v>87</v>
      </c>
      <c r="F1" s="12" t="s">
        <v>88</v>
      </c>
      <c r="G1" s="12" t="s">
        <v>4</v>
      </c>
      <c r="H1" s="12" t="s">
        <v>123</v>
      </c>
      <c r="I1" s="12" t="s">
        <v>5</v>
      </c>
      <c r="J1" s="12"/>
      <c r="K1" s="12" t="s">
        <v>142</v>
      </c>
      <c r="L1" s="12" t="s">
        <v>143</v>
      </c>
      <c r="M1" s="12" t="s">
        <v>144</v>
      </c>
      <c r="N1" s="12" t="s">
        <v>91</v>
      </c>
      <c r="O1" s="12" t="s">
        <v>92</v>
      </c>
      <c r="P1" s="12" t="s">
        <v>93</v>
      </c>
      <c r="Q1" s="12"/>
      <c r="R1" s="12" t="s">
        <v>145</v>
      </c>
      <c r="S1" s="12" t="s">
        <v>124</v>
      </c>
      <c r="T1" s="12"/>
      <c r="U1" s="12" t="s">
        <v>146</v>
      </c>
      <c r="V1" s="12"/>
      <c r="W1" s="12" t="s">
        <v>147</v>
      </c>
      <c r="X1" s="12"/>
      <c r="Y1" s="12" t="s">
        <v>7</v>
      </c>
      <c r="Z1" s="12"/>
      <c r="AA1" s="12" t="s">
        <v>148</v>
      </c>
      <c r="AB1" s="12" t="s">
        <v>149</v>
      </c>
      <c r="AC1" s="12" t="s">
        <v>150</v>
      </c>
      <c r="AD1" s="12" t="s">
        <v>151</v>
      </c>
      <c r="AE1" s="12" t="s">
        <v>11</v>
      </c>
      <c r="AF1" s="12" t="s">
        <v>12</v>
      </c>
      <c r="AG1" s="12" t="s">
        <v>13</v>
      </c>
      <c r="AH1" s="12" t="s">
        <v>14</v>
      </c>
      <c r="AI1" s="12"/>
      <c r="AJ1" s="12" t="s">
        <v>15</v>
      </c>
      <c r="AK1" s="12" t="s">
        <v>16</v>
      </c>
      <c r="AL1" s="12"/>
      <c r="AM1" s="12" t="s">
        <v>17</v>
      </c>
      <c r="AN1" s="12"/>
      <c r="AO1" s="12" t="s">
        <v>18</v>
      </c>
      <c r="AP1" s="12"/>
      <c r="AQ1" s="12" t="s">
        <v>19</v>
      </c>
      <c r="AR1" s="12"/>
      <c r="AS1" s="12" t="s">
        <v>20</v>
      </c>
      <c r="AT1" s="12"/>
      <c r="AU1" s="12" t="s">
        <v>21</v>
      </c>
      <c r="AV1" s="12" t="s">
        <v>22</v>
      </c>
      <c r="AW1" s="12" t="s">
        <v>23</v>
      </c>
      <c r="AX1" s="12"/>
      <c r="AY1" s="12" t="s">
        <v>24</v>
      </c>
      <c r="AZ1" s="12" t="s">
        <v>25</v>
      </c>
      <c r="BA1" s="12" t="s">
        <v>27</v>
      </c>
      <c r="BB1" s="20"/>
      <c r="BC1" s="20"/>
      <c r="BD1" s="20"/>
      <c r="BE1" s="20"/>
      <c r="BF1" s="20"/>
      <c r="BG1" s="20"/>
      <c r="BH1" s="20"/>
      <c r="BI1" s="20"/>
      <c r="BJ1" s="20"/>
      <c r="BK1" s="20"/>
      <c r="BL1" s="20"/>
      <c r="BM1" s="20"/>
      <c r="BN1" s="20"/>
      <c r="BO1" s="20"/>
      <c r="BP1" s="20"/>
      <c r="BQ1" s="20"/>
      <c r="BR1" s="20"/>
      <c r="BS1" s="20"/>
      <c r="BT1" s="20"/>
      <c r="BU1" s="20"/>
      <c r="BV1" s="20"/>
      <c r="BW1" s="20"/>
      <c r="BX1" s="20"/>
      <c r="BY1" s="20"/>
      <c r="BZ1" s="20"/>
      <c r="CA1" s="20"/>
      <c r="CB1" s="20"/>
      <c r="CC1" s="20"/>
      <c r="CD1" s="20"/>
      <c r="CE1" s="20"/>
      <c r="CF1" s="20"/>
      <c r="CG1" s="20"/>
      <c r="CH1" s="20"/>
      <c r="CI1" s="20"/>
      <c r="CJ1" s="20"/>
      <c r="CK1" s="20"/>
      <c r="CL1" s="20"/>
      <c r="CM1" s="20"/>
      <c r="CN1" s="20"/>
      <c r="CO1" s="20"/>
      <c r="CP1" s="20"/>
      <c r="CQ1" s="20"/>
      <c r="CR1" s="20"/>
      <c r="CS1" s="20"/>
      <c r="CT1" s="20"/>
      <c r="CU1" s="20"/>
      <c r="CV1" s="20"/>
      <c r="CW1" s="20"/>
      <c r="CX1" s="20"/>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row>
    <row r="2" spans="1:132" s="13" customFormat="1" outlineLevel="1">
      <c r="A2" s="14" t="s">
        <v>28</v>
      </c>
      <c r="B2" s="15" t="s">
        <v>29</v>
      </c>
      <c r="C2" s="15" t="str">
        <f>_xlfn.IFNA(IF(MATCH("ERROR",D10:D110,0),"ERROR"),"")</f>
        <v/>
      </c>
      <c r="D2" s="15" t="s">
        <v>30</v>
      </c>
      <c r="E2" s="15" t="s">
        <v>101</v>
      </c>
      <c r="F2" s="15" t="s">
        <v>102</v>
      </c>
      <c r="G2" s="15" t="s">
        <v>33</v>
      </c>
      <c r="H2" s="15" t="s">
        <v>131</v>
      </c>
      <c r="I2" s="15" t="str">
        <f>_xlfn.IFNA(IF(MATCH("ERROR",J10:J110,0),"ERROR"),"")</f>
        <v/>
      </c>
      <c r="J2" s="15" t="s">
        <v>34</v>
      </c>
      <c r="K2" s="15" t="s">
        <v>152</v>
      </c>
      <c r="L2" s="15" t="s">
        <v>153</v>
      </c>
      <c r="M2" s="15" t="s">
        <v>154</v>
      </c>
      <c r="N2" s="15" t="s">
        <v>105</v>
      </c>
      <c r="O2" s="15" t="s">
        <v>106</v>
      </c>
      <c r="P2" s="15" t="str">
        <f>_xlfn.IFNA(IF(MATCH("ERROR",Q10:Q110,0),"ERROR"),"")</f>
        <v/>
      </c>
      <c r="Q2" s="15" t="s">
        <v>107</v>
      </c>
      <c r="R2" s="15" t="s">
        <v>155</v>
      </c>
      <c r="S2" s="15" t="str">
        <f>_xlfn.IFNA(IF(MATCH("ERROR",T10:T110,0),"ERROR"),"")</f>
        <v/>
      </c>
      <c r="T2" s="15" t="s">
        <v>132</v>
      </c>
      <c r="U2" s="15" t="str">
        <f>_xlfn.IFNA(IF(MATCH("ERROR",V10:V110,0),"ERROR"),"")</f>
        <v/>
      </c>
      <c r="V2" s="15" t="s">
        <v>156</v>
      </c>
      <c r="W2" s="15" t="str">
        <f>_xlfn.IFNA(IF(MATCH("ERROR",X10:X110,0),"ERROR"),"")</f>
        <v/>
      </c>
      <c r="X2" s="15" t="s">
        <v>157</v>
      </c>
      <c r="Y2" s="15" t="str">
        <f>_xlfn.IFNA(IF(MATCH("ERROR",Z10:Z110,0),"ERROR"),"")</f>
        <v/>
      </c>
      <c r="Z2" s="15" t="s">
        <v>158</v>
      </c>
      <c r="AA2" s="15" t="s">
        <v>159</v>
      </c>
      <c r="AB2" s="15" t="s">
        <v>160</v>
      </c>
      <c r="AC2" s="15" t="s">
        <v>161</v>
      </c>
      <c r="AD2" s="15" t="s">
        <v>162</v>
      </c>
      <c r="AE2" s="15" t="s">
        <v>40</v>
      </c>
      <c r="AF2" s="15" t="s">
        <v>41</v>
      </c>
      <c r="AG2" s="15" t="s">
        <v>42</v>
      </c>
      <c r="AH2" s="15" t="str">
        <f>_xlfn.IFNA(IF(MATCH("ERROR",AI10:AI110,0),"ERROR"),"")</f>
        <v/>
      </c>
      <c r="AI2" s="15" t="s">
        <v>43</v>
      </c>
      <c r="AJ2" s="15" t="s">
        <v>44</v>
      </c>
      <c r="AK2" s="15" t="str">
        <f>_xlfn.IFNA(IF(MATCH("ERROR",AL10:AL110,0),"ERROR"),"")</f>
        <v/>
      </c>
      <c r="AL2" s="15" t="s">
        <v>45</v>
      </c>
      <c r="AM2" s="15" t="str">
        <f>_xlfn.IFNA(IF(MATCH("ERROR",AN10:AN110,0),"ERROR"),"")</f>
        <v/>
      </c>
      <c r="AN2" s="15" t="s">
        <v>46</v>
      </c>
      <c r="AO2" s="15" t="str">
        <f>_xlfn.IFNA(IF(MATCH("ERROR",AP10:AP110,0),"ERROR"),"")</f>
        <v/>
      </c>
      <c r="AP2" s="15" t="s">
        <v>47</v>
      </c>
      <c r="AQ2" s="15" t="str">
        <f>_xlfn.IFNA(IF(MATCH("ERROR",AR10:AR110,0),"ERROR"),"")</f>
        <v/>
      </c>
      <c r="AR2" s="15" t="s">
        <v>48</v>
      </c>
      <c r="AS2" s="15" t="str">
        <f>_xlfn.IFNA(IF(MATCH("ERROR",AT10:AT110,0),"ERROR"),"")</f>
        <v/>
      </c>
      <c r="AT2" s="15" t="s">
        <v>49</v>
      </c>
      <c r="AU2" s="15" t="s">
        <v>50</v>
      </c>
      <c r="AV2" s="15" t="s">
        <v>51</v>
      </c>
      <c r="AW2" s="15" t="str">
        <f>_xlfn.IFNA(IF(MATCH("ERROR",AX10:AX110,0),"ERROR"),"")</f>
        <v/>
      </c>
      <c r="AX2" s="15" t="s">
        <v>52</v>
      </c>
      <c r="AY2" s="15" t="s">
        <v>53</v>
      </c>
      <c r="AZ2" s="15" t="s">
        <v>54</v>
      </c>
      <c r="BA2" s="15" t="s">
        <v>56</v>
      </c>
      <c r="BB2" s="20" t="str">
        <f>_xlfn.IFNA(IF(MATCH("ERROR",BC10:BC110,0),"ERROR"),"")</f>
        <v/>
      </c>
      <c r="BC2" s="20" t="str">
        <f>_xlfn.IFNA(IF(MATCH("ERROR",BD10:BD110,0),"ERROR"),"")</f>
        <v/>
      </c>
      <c r="BD2" s="20" t="str">
        <f>_xlfn.IFNA(IF(MATCH("ERROR",BE10:BE110,0),"ERROR"),"")</f>
        <v/>
      </c>
      <c r="BE2" s="20" t="str">
        <f>_xlfn.IFNA(IF(MATCH("ERROR",BF10:BF110,0),"ERROR"),"")</f>
        <v/>
      </c>
      <c r="BF2" s="20" t="str">
        <f>_xlfn.IFNA(IF(MATCH("ERROR",BG10:BG110,0),"ERROR"),"")</f>
        <v/>
      </c>
      <c r="BG2" s="20" t="str">
        <f>_xlfn.IFNA(IF(MATCH("ERROR",BH10:BH110,0),"ERROR"),"")</f>
        <v/>
      </c>
      <c r="BH2" s="20" t="str">
        <f>_xlfn.IFNA(IF(MATCH("ERROR",BI10:BI110,0),"ERROR"),"")</f>
        <v/>
      </c>
      <c r="BI2" s="20" t="str">
        <f>_xlfn.IFNA(IF(MATCH("ERROR",BJ10:BJ110,0),"ERROR"),"")</f>
        <v/>
      </c>
      <c r="BJ2" s="20" t="str">
        <f>_xlfn.IFNA(IF(MATCH("ERROR",BK10:BK110,0),"ERROR"),"")</f>
        <v/>
      </c>
      <c r="BK2" s="20" t="str">
        <f>_xlfn.IFNA(IF(MATCH("ERROR",BL10:BL110,0),"ERROR"),"")</f>
        <v/>
      </c>
      <c r="BL2" s="20" t="str">
        <f>_xlfn.IFNA(IF(MATCH("ERROR",BM10:BM110,0),"ERROR"),"")</f>
        <v/>
      </c>
      <c r="BM2" s="20" t="str">
        <f>_xlfn.IFNA(IF(MATCH("ERROR",BN10:BN110,0),"ERROR"),"")</f>
        <v/>
      </c>
      <c r="BN2" s="20" t="str">
        <f>_xlfn.IFNA(IF(MATCH("ERROR",BO10:BO110,0),"ERROR"),"")</f>
        <v/>
      </c>
      <c r="BO2" s="20" t="str">
        <f>_xlfn.IFNA(IF(MATCH("ERROR",BP10:BP110,0),"ERROR"),"")</f>
        <v/>
      </c>
      <c r="BP2" s="20" t="str">
        <f>_xlfn.IFNA(IF(MATCH("ERROR",BQ10:BQ110,0),"ERROR"),"")</f>
        <v/>
      </c>
      <c r="BQ2" s="20" t="str">
        <f>_xlfn.IFNA(IF(MATCH("ERROR",BR10:BR110,0),"ERROR"),"")</f>
        <v/>
      </c>
      <c r="BR2" s="20" t="str">
        <f>_xlfn.IFNA(IF(MATCH("ERROR",BS10:BS110,0),"ERROR"),"")</f>
        <v/>
      </c>
      <c r="BS2" s="20" t="str">
        <f>_xlfn.IFNA(IF(MATCH("ERROR",BT10:BT110,0),"ERROR"),"")</f>
        <v/>
      </c>
      <c r="BT2" s="20" t="str">
        <f>_xlfn.IFNA(IF(MATCH("ERROR",BU10:BU110,0),"ERROR"),"")</f>
        <v/>
      </c>
      <c r="BU2" s="20" t="str">
        <f>_xlfn.IFNA(IF(MATCH("ERROR",BV10:BV110,0),"ERROR"),"")</f>
        <v/>
      </c>
      <c r="BV2" s="20" t="str">
        <f>_xlfn.IFNA(IF(MATCH("ERROR",BW10:BW110,0),"ERROR"),"")</f>
        <v/>
      </c>
      <c r="BW2" s="20" t="str">
        <f>_xlfn.IFNA(IF(MATCH("ERROR",BX10:BX110,0),"ERROR"),"")</f>
        <v/>
      </c>
      <c r="BX2" s="20" t="str">
        <f>_xlfn.IFNA(IF(MATCH("ERROR",BY10:BY110,0),"ERROR"),"")</f>
        <v/>
      </c>
      <c r="BY2" s="20" t="str">
        <f>_xlfn.IFNA(IF(MATCH("ERROR",BZ10:BZ110,0),"ERROR"),"")</f>
        <v/>
      </c>
      <c r="BZ2" s="20" t="str">
        <f>_xlfn.IFNA(IF(MATCH("ERROR",CA10:CA110,0),"ERROR"),"")</f>
        <v/>
      </c>
      <c r="CA2" s="20" t="str">
        <f>_xlfn.IFNA(IF(MATCH("ERROR",CB10:CB110,0),"ERROR"),"")</f>
        <v/>
      </c>
      <c r="CB2" s="20" t="str">
        <f>_xlfn.IFNA(IF(MATCH("ERROR",CC10:CC110,0),"ERROR"),"")</f>
        <v/>
      </c>
      <c r="CC2" s="20" t="str">
        <f>_xlfn.IFNA(IF(MATCH("ERROR",CD10:CD110,0),"ERROR"),"")</f>
        <v/>
      </c>
      <c r="CD2" s="20" t="str">
        <f>_xlfn.IFNA(IF(MATCH("ERROR",CE10:CE110,0),"ERROR"),"")</f>
        <v/>
      </c>
      <c r="CE2" s="20" t="str">
        <f>_xlfn.IFNA(IF(MATCH("ERROR",CF10:CF110,0),"ERROR"),"")</f>
        <v/>
      </c>
      <c r="CF2" s="20" t="str">
        <f>_xlfn.IFNA(IF(MATCH("ERROR",CG10:CG110,0),"ERROR"),"")</f>
        <v/>
      </c>
      <c r="CG2" s="20" t="str">
        <f>_xlfn.IFNA(IF(MATCH("ERROR",CH10:CH110,0),"ERROR"),"")</f>
        <v/>
      </c>
      <c r="CH2" s="20" t="str">
        <f>_xlfn.IFNA(IF(MATCH("ERROR",CI10:CI110,0),"ERROR"),"")</f>
        <v/>
      </c>
      <c r="CI2" s="20" t="str">
        <f>_xlfn.IFNA(IF(MATCH("ERROR",CJ10:CJ110,0),"ERROR"),"")</f>
        <v/>
      </c>
      <c r="CJ2" s="20" t="str">
        <f>_xlfn.IFNA(IF(MATCH("ERROR",CK10:CK110,0),"ERROR"),"")</f>
        <v/>
      </c>
      <c r="CK2" s="20" t="str">
        <f>_xlfn.IFNA(IF(MATCH("ERROR",CL10:CL110,0),"ERROR"),"")</f>
        <v/>
      </c>
      <c r="CL2" s="20" t="str">
        <f>_xlfn.IFNA(IF(MATCH("ERROR",CM10:CM110,0),"ERROR"),"")</f>
        <v/>
      </c>
      <c r="CM2" s="20" t="str">
        <f>_xlfn.IFNA(IF(MATCH("ERROR",CN10:CN110,0),"ERROR"),"")</f>
        <v/>
      </c>
      <c r="CN2" s="20" t="str">
        <f>_xlfn.IFNA(IF(MATCH("ERROR",CO10:CO110,0),"ERROR"),"")</f>
        <v/>
      </c>
      <c r="CO2" s="20" t="str">
        <f>_xlfn.IFNA(IF(MATCH("ERROR",CP10:CP110,0),"ERROR"),"")</f>
        <v/>
      </c>
      <c r="CP2" s="20" t="str">
        <f>_xlfn.IFNA(IF(MATCH("ERROR",CQ10:CQ110,0),"ERROR"),"")</f>
        <v/>
      </c>
      <c r="CQ2" s="20" t="str">
        <f>_xlfn.IFNA(IF(MATCH("ERROR",CR10:CR110,0),"ERROR"),"")</f>
        <v/>
      </c>
      <c r="CR2" s="20" t="str">
        <f>_xlfn.IFNA(IF(MATCH("ERROR",CS10:CS110,0),"ERROR"),"")</f>
        <v/>
      </c>
      <c r="CS2" s="20" t="str">
        <f>_xlfn.IFNA(IF(MATCH("ERROR",CT10:CT110,0),"ERROR"),"")</f>
        <v/>
      </c>
      <c r="CT2" s="20" t="str">
        <f>_xlfn.IFNA(IF(MATCH("ERROR",CU10:CU110,0),"ERROR"),"")</f>
        <v/>
      </c>
      <c r="CU2" s="20" t="str">
        <f>_xlfn.IFNA(IF(MATCH("ERROR",CV10:CV110,0),"ERROR"),"")</f>
        <v/>
      </c>
      <c r="CV2" s="20" t="str">
        <f>_xlfn.IFNA(IF(MATCH("ERROR",CW10:CW110,0),"ERROR"),"")</f>
        <v/>
      </c>
      <c r="CW2" s="20" t="str">
        <f>_xlfn.IFNA(IF(MATCH("ERROR",CX10:CX110,0),"ERROR"),"")</f>
        <v/>
      </c>
      <c r="CX2" s="20" t="str">
        <f>_xlfn.IFNA(IF(MATCH("ERROR",CY10:CY110,0),"ERROR"),"")</f>
        <v/>
      </c>
      <c r="CY2" s="20" t="str">
        <f>_xlfn.IFNA(IF(MATCH("ERROR",CZ10:CZ110,0),"ERROR"),"")</f>
        <v/>
      </c>
      <c r="CZ2" s="20" t="str">
        <f>_xlfn.IFNA(IF(MATCH("ERROR",DA10:DA110,0),"ERROR"),"")</f>
        <v/>
      </c>
      <c r="DA2" s="20" t="str">
        <f>_xlfn.IFNA(IF(MATCH("ERROR",DB10:DB110,0),"ERROR"),"")</f>
        <v/>
      </c>
      <c r="DB2" s="20" t="str">
        <f>_xlfn.IFNA(IF(MATCH("ERROR",DC10:DC110,0),"ERROR"),"")</f>
        <v/>
      </c>
      <c r="DC2" s="20" t="str">
        <f>_xlfn.IFNA(IF(MATCH("ERROR",DD10:DD110,0),"ERROR"),"")</f>
        <v/>
      </c>
      <c r="DD2" s="20" t="str">
        <f>_xlfn.IFNA(IF(MATCH("ERROR",DE10:DE110,0),"ERROR"),"")</f>
        <v/>
      </c>
      <c r="DE2" s="20" t="str">
        <f>_xlfn.IFNA(IF(MATCH("ERROR",DF10:DF110,0),"ERROR"),"")</f>
        <v/>
      </c>
      <c r="DF2" s="20" t="str">
        <f>_xlfn.IFNA(IF(MATCH("ERROR",DG10:DG110,0),"ERROR"),"")</f>
        <v/>
      </c>
      <c r="DG2" s="20" t="str">
        <f>_xlfn.IFNA(IF(MATCH("ERROR",DH10:DH110,0),"ERROR"),"")</f>
        <v/>
      </c>
      <c r="DH2" s="20" t="str">
        <f>_xlfn.IFNA(IF(MATCH("ERROR",DI10:DI110,0),"ERROR"),"")</f>
        <v/>
      </c>
      <c r="DI2" s="20" t="str">
        <f>_xlfn.IFNA(IF(MATCH("ERROR",DJ10:DJ110,0),"ERROR"),"")</f>
        <v/>
      </c>
      <c r="DJ2" s="20" t="str">
        <f>_xlfn.IFNA(IF(MATCH("ERROR",DK10:DK110,0),"ERROR"),"")</f>
        <v/>
      </c>
      <c r="DK2" s="20" t="str">
        <f>_xlfn.IFNA(IF(MATCH("ERROR",DL10:DL110,0),"ERROR"),"")</f>
        <v/>
      </c>
      <c r="DL2" s="20" t="str">
        <f>_xlfn.IFNA(IF(MATCH("ERROR",DM10:DM110,0),"ERROR"),"")</f>
        <v/>
      </c>
      <c r="DM2" s="20" t="str">
        <f>_xlfn.IFNA(IF(MATCH("ERROR",DN10:DN110,0),"ERROR"),"")</f>
        <v/>
      </c>
      <c r="DN2" s="20" t="str">
        <f>_xlfn.IFNA(IF(MATCH("ERROR",DO10:DO110,0),"ERROR"),"")</f>
        <v/>
      </c>
      <c r="DO2" s="20" t="str">
        <f>_xlfn.IFNA(IF(MATCH("ERROR",DP10:DP110,0),"ERROR"),"")</f>
        <v/>
      </c>
      <c r="DP2" s="20" t="str">
        <f>_xlfn.IFNA(IF(MATCH("ERROR",DQ10:DQ110,0),"ERROR"),"")</f>
        <v/>
      </c>
      <c r="DQ2" s="20" t="str">
        <f>_xlfn.IFNA(IF(MATCH("ERROR",DR10:DR110,0),"ERROR"),"")</f>
        <v/>
      </c>
      <c r="DR2" s="20" t="str">
        <f>_xlfn.IFNA(IF(MATCH("ERROR",DS10:DS110,0),"ERROR"),"")</f>
        <v/>
      </c>
      <c r="DS2" s="20" t="str">
        <f>_xlfn.IFNA(IF(MATCH("ERROR",DT10:DT110,0),"ERROR"),"")</f>
        <v/>
      </c>
      <c r="DT2" s="20" t="str">
        <f>_xlfn.IFNA(IF(MATCH("ERROR",DU10:DU110,0),"ERROR"),"")</f>
        <v/>
      </c>
      <c r="DU2" s="20" t="str">
        <f>_xlfn.IFNA(IF(MATCH("ERROR",DV10:DV110,0),"ERROR"),"")</f>
        <v/>
      </c>
      <c r="DV2" s="20" t="str">
        <f>_xlfn.IFNA(IF(MATCH("ERROR",DW10:DW110,0),"ERROR"),"")</f>
        <v/>
      </c>
      <c r="DW2" s="20" t="str">
        <f>_xlfn.IFNA(IF(MATCH("ERROR",DX10:DX110,0),"ERROR"),"")</f>
        <v/>
      </c>
      <c r="DX2" s="20" t="str">
        <f>_xlfn.IFNA(IF(MATCH("ERROR",DY10:DY110,0),"ERROR"),"")</f>
        <v/>
      </c>
      <c r="DY2" s="20" t="str">
        <f>_xlfn.IFNA(IF(MATCH("ERROR",DZ10:DZ110,0),"ERROR"),"")</f>
        <v/>
      </c>
      <c r="DZ2" s="20" t="str">
        <f>_xlfn.IFNA(IF(MATCH("ERROR",EA10:EA110,0),"ERROR"),"")</f>
        <v/>
      </c>
      <c r="EA2" s="20" t="str">
        <f>_xlfn.IFNA(IF(MATCH("ERROR",EB10:EB110,0),"ERROR"),"")</f>
        <v/>
      </c>
      <c r="EB2" s="20" t="str">
        <f>_xlfn.IFNA(IF(MATCH("ERROR",EC10:EC110,0),"ERROR"),"")</f>
        <v/>
      </c>
    </row>
    <row r="3" spans="1:132" s="18" customFormat="1">
      <c r="A3" s="16" t="s">
        <v>57</v>
      </c>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1"/>
      <c r="CJ3" s="21"/>
      <c r="CK3" s="21"/>
      <c r="CL3" s="21"/>
      <c r="CM3" s="21"/>
      <c r="CN3" s="21"/>
      <c r="CO3" s="21"/>
      <c r="CP3" s="21"/>
      <c r="CQ3" s="21"/>
      <c r="CR3" s="21"/>
      <c r="CS3" s="21"/>
      <c r="CT3" s="21"/>
      <c r="CU3" s="21"/>
      <c r="CV3" s="21"/>
      <c r="CW3" s="21"/>
      <c r="CX3" s="21"/>
      <c r="CY3" s="21"/>
      <c r="CZ3" s="21"/>
      <c r="DA3" s="21"/>
      <c r="DB3" s="21"/>
      <c r="DC3" s="21"/>
      <c r="DD3" s="21"/>
      <c r="DE3" s="21"/>
      <c r="DF3" s="21"/>
      <c r="DG3" s="21"/>
      <c r="DH3" s="21"/>
      <c r="DI3" s="21"/>
      <c r="DJ3" s="21"/>
      <c r="DK3" s="21"/>
      <c r="DL3" s="21"/>
      <c r="DM3" s="21"/>
      <c r="DN3" s="21"/>
      <c r="DO3" s="21"/>
      <c r="DP3" s="21"/>
      <c r="DQ3" s="21"/>
      <c r="DR3" s="21"/>
      <c r="DS3" s="21"/>
      <c r="DT3" s="21"/>
      <c r="DU3" s="21"/>
      <c r="DV3" s="21"/>
      <c r="DW3" s="21"/>
      <c r="DX3" s="21"/>
      <c r="DY3" s="21"/>
      <c r="DZ3" s="21"/>
      <c r="EA3" s="21"/>
      <c r="EB3" s="21"/>
    </row>
    <row r="4" spans="1:132" s="13" customFormat="1" outlineLevel="1">
      <c r="A4" s="14" t="s">
        <v>58</v>
      </c>
      <c r="B4" s="13" t="s">
        <v>59</v>
      </c>
      <c r="C4" s="13" t="s">
        <v>60</v>
      </c>
      <c r="E4" s="13" t="s">
        <v>60</v>
      </c>
      <c r="F4" s="13" t="s">
        <v>60</v>
      </c>
      <c r="G4" s="13" t="s">
        <v>62</v>
      </c>
      <c r="H4" s="13" t="s">
        <v>62</v>
      </c>
      <c r="I4" s="13" t="s">
        <v>63</v>
      </c>
      <c r="K4" s="13" t="s">
        <v>163</v>
      </c>
      <c r="L4" s="13" t="s">
        <v>163</v>
      </c>
      <c r="M4" s="13" t="s">
        <v>163</v>
      </c>
      <c r="N4" s="13" t="s">
        <v>116</v>
      </c>
      <c r="O4" s="13" t="s">
        <v>117</v>
      </c>
      <c r="P4" s="13" t="s">
        <v>69</v>
      </c>
      <c r="R4" s="13" t="s">
        <v>163</v>
      </c>
      <c r="S4" s="13" t="s">
        <v>64</v>
      </c>
      <c r="U4" s="13" t="s">
        <v>64</v>
      </c>
      <c r="W4" s="13" t="s">
        <v>64</v>
      </c>
      <c r="Y4" s="13" t="s">
        <v>64</v>
      </c>
      <c r="AA4" s="13" t="s">
        <v>65</v>
      </c>
      <c r="AB4" s="13" t="s">
        <v>65</v>
      </c>
      <c r="AC4" s="13" t="s">
        <v>65</v>
      </c>
      <c r="AD4" s="13" t="s">
        <v>65</v>
      </c>
      <c r="AE4" s="13" t="s">
        <v>66</v>
      </c>
      <c r="AF4" s="13" t="s">
        <v>67</v>
      </c>
      <c r="AG4" s="13" t="s">
        <v>68</v>
      </c>
      <c r="AH4" s="13" t="s">
        <v>64</v>
      </c>
      <c r="AJ4" s="13" t="s">
        <v>66</v>
      </c>
      <c r="AK4" s="13" t="s">
        <v>69</v>
      </c>
      <c r="AM4" s="13" t="s">
        <v>64</v>
      </c>
      <c r="AO4" s="13" t="s">
        <v>64</v>
      </c>
      <c r="AQ4" s="13" t="s">
        <v>64</v>
      </c>
      <c r="AS4" s="13" t="s">
        <v>64</v>
      </c>
      <c r="AU4" s="13" t="s">
        <v>70</v>
      </c>
      <c r="AV4" s="13" t="s">
        <v>65</v>
      </c>
      <c r="AW4" s="13" t="s">
        <v>63</v>
      </c>
      <c r="AY4" s="13" t="s">
        <v>66</v>
      </c>
      <c r="AZ4" s="13" t="s">
        <v>71</v>
      </c>
      <c r="BA4" s="13" t="s">
        <v>72</v>
      </c>
      <c r="BB4" s="20"/>
      <c r="BC4" s="20"/>
      <c r="BD4" s="20"/>
      <c r="BE4" s="20"/>
      <c r="BF4" s="20"/>
      <c r="BG4" s="20"/>
      <c r="BH4" s="20"/>
      <c r="BI4" s="20"/>
      <c r="BJ4" s="20"/>
      <c r="BK4" s="20"/>
      <c r="BL4" s="20"/>
      <c r="BM4" s="20"/>
      <c r="BN4" s="20"/>
      <c r="BO4" s="20"/>
      <c r="BP4" s="20"/>
      <c r="BQ4" s="20"/>
      <c r="BR4" s="20"/>
      <c r="BS4" s="20"/>
      <c r="BT4" s="20"/>
      <c r="BU4" s="20"/>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c r="CZ4" s="20"/>
      <c r="DA4" s="20"/>
      <c r="DB4" s="20"/>
      <c r="DC4" s="20"/>
      <c r="DD4" s="20"/>
      <c r="DE4" s="20"/>
      <c r="DF4" s="20"/>
      <c r="DG4" s="20"/>
      <c r="DH4" s="20"/>
      <c r="DI4" s="20"/>
      <c r="DJ4" s="20"/>
      <c r="DK4" s="20"/>
      <c r="DL4" s="20"/>
      <c r="DM4" s="20"/>
      <c r="DN4" s="20"/>
      <c r="DO4" s="20"/>
      <c r="DP4" s="20"/>
      <c r="DQ4" s="20"/>
      <c r="DR4" s="20"/>
      <c r="DS4" s="20"/>
      <c r="DT4" s="20"/>
      <c r="DU4" s="20"/>
      <c r="DV4" s="20"/>
      <c r="DW4" s="20"/>
      <c r="DX4" s="20"/>
      <c r="DY4" s="20"/>
      <c r="DZ4" s="20"/>
      <c r="EA4" s="20"/>
      <c r="EB4" s="20"/>
    </row>
    <row r="5" spans="1:132" s="13" customFormat="1" outlineLevel="1">
      <c r="A5" s="14" t="s">
        <v>73</v>
      </c>
      <c r="B5" s="13" t="b">
        <v>0</v>
      </c>
      <c r="C5" s="13" t="b">
        <v>1</v>
      </c>
      <c r="E5" s="13" t="b">
        <v>1</v>
      </c>
      <c r="F5" s="13" t="b">
        <v>1</v>
      </c>
      <c r="G5" s="13" t="b">
        <v>1</v>
      </c>
      <c r="H5" s="13" t="b">
        <v>0</v>
      </c>
      <c r="I5" s="13" t="b">
        <v>1</v>
      </c>
      <c r="K5" s="13" t="b">
        <f>IF(OR(U10&lt;&gt;"Fence",U10="",), TRUE,FALSE)</f>
        <v>1</v>
      </c>
      <c r="L5" s="13" t="b">
        <f>IF(U10="Fence",TRUE,FALSE)</f>
        <v>0</v>
      </c>
      <c r="M5" s="13" t="b">
        <f>IF(OR(U10&lt;&gt;"Fence",U10="",), TRUE,FALSE)</f>
        <v>1</v>
      </c>
      <c r="N5" s="13" t="b">
        <v>0</v>
      </c>
      <c r="O5" s="13" t="b">
        <v>0</v>
      </c>
      <c r="P5" s="13" t="b">
        <f>IF(O10&lt;&gt;"",TRUE,FALSE)</f>
        <v>0</v>
      </c>
      <c r="R5" s="13" t="b">
        <f>IF(OR(U10&lt;&gt;"Fence",U10="",), TRUE,FALSE)</f>
        <v>1</v>
      </c>
      <c r="S5" s="13" t="b">
        <v>1</v>
      </c>
      <c r="U5" s="13" t="b">
        <v>1</v>
      </c>
      <c r="W5" s="13" t="b">
        <f>IF(U10="Fence",TRUE,FALSE)</f>
        <v>0</v>
      </c>
      <c r="Y5" s="13" t="b">
        <v>1</v>
      </c>
      <c r="AA5" s="13" t="b">
        <v>1</v>
      </c>
      <c r="AB5" s="13" t="b">
        <v>1</v>
      </c>
      <c r="AC5" s="13" t="b">
        <v>1</v>
      </c>
      <c r="AD5" s="13" t="b">
        <v>0</v>
      </c>
      <c r="AE5" s="13" t="b">
        <v>1</v>
      </c>
      <c r="AF5" s="13" t="b">
        <v>0</v>
      </c>
      <c r="AG5" s="13" t="b">
        <v>0</v>
      </c>
      <c r="AH5" s="13" t="b">
        <v>1</v>
      </c>
      <c r="AJ5" s="13" t="b">
        <v>0</v>
      </c>
      <c r="AK5" s="13" t="b">
        <v>0</v>
      </c>
      <c r="AM5" s="13" t="b">
        <v>1</v>
      </c>
      <c r="AO5" s="13" t="b">
        <v>1</v>
      </c>
      <c r="AQ5" s="13" t="b">
        <v>0</v>
      </c>
      <c r="AS5" s="13" t="b">
        <v>0</v>
      </c>
      <c r="AU5" s="13" t="b">
        <v>0</v>
      </c>
      <c r="AV5" s="13" t="b">
        <v>1</v>
      </c>
      <c r="AW5" s="13" t="b">
        <v>1</v>
      </c>
      <c r="AY5" s="13" t="b">
        <v>1</v>
      </c>
      <c r="AZ5" s="13" t="b">
        <v>0</v>
      </c>
      <c r="BA5" s="13" t="b">
        <v>0</v>
      </c>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row>
    <row r="6" spans="1:132" s="13" customFormat="1" outlineLevel="1">
      <c r="A6" s="14" t="s">
        <v>74</v>
      </c>
      <c r="B6" s="13" t="b">
        <v>0</v>
      </c>
      <c r="C6" s="13" t="b">
        <v>0</v>
      </c>
      <c r="E6" s="13" t="b">
        <v>0</v>
      </c>
      <c r="F6" s="13" t="b">
        <v>0</v>
      </c>
      <c r="G6" s="13" t="b">
        <v>0</v>
      </c>
      <c r="H6" s="13" t="b">
        <v>0</v>
      </c>
      <c r="I6" s="13" t="b">
        <v>0</v>
      </c>
      <c r="K6" s="13" t="b">
        <v>0</v>
      </c>
      <c r="L6" s="13" t="b">
        <v>0</v>
      </c>
      <c r="M6" s="13" t="b">
        <v>0</v>
      </c>
      <c r="N6" s="13" t="b">
        <v>1</v>
      </c>
      <c r="O6" s="13" t="b">
        <v>0</v>
      </c>
      <c r="P6" s="13" t="b">
        <v>0</v>
      </c>
      <c r="R6" s="13" t="b">
        <v>0</v>
      </c>
      <c r="S6" s="13" t="b">
        <v>0</v>
      </c>
      <c r="U6" s="13" t="b">
        <v>0</v>
      </c>
      <c r="W6" s="13" t="b">
        <v>0</v>
      </c>
      <c r="Y6" s="13" t="b">
        <v>0</v>
      </c>
      <c r="AA6" s="13" t="b">
        <v>0</v>
      </c>
      <c r="AB6" s="13" t="b">
        <v>0</v>
      </c>
      <c r="AC6" s="13" t="b">
        <v>0</v>
      </c>
      <c r="AD6" s="13" t="b">
        <v>0</v>
      </c>
      <c r="AE6" s="13" t="b">
        <v>0</v>
      </c>
      <c r="AF6" s="13" t="b">
        <v>1</v>
      </c>
      <c r="AG6" s="13" t="b">
        <v>0</v>
      </c>
      <c r="AH6" s="13" t="b">
        <v>0</v>
      </c>
      <c r="AJ6" s="13" t="b">
        <v>0</v>
      </c>
      <c r="AK6" s="13" t="b">
        <v>0</v>
      </c>
      <c r="AM6" s="13" t="b">
        <v>0</v>
      </c>
      <c r="AO6" s="13" t="b">
        <v>0</v>
      </c>
      <c r="AQ6" s="13" t="b">
        <v>0</v>
      </c>
      <c r="AS6" s="13" t="b">
        <v>0</v>
      </c>
      <c r="AU6" s="13" t="b">
        <v>0</v>
      </c>
      <c r="AV6" s="13" t="b">
        <v>0</v>
      </c>
      <c r="AW6" s="13" t="b">
        <v>0</v>
      </c>
      <c r="AY6" s="13" t="b">
        <v>0</v>
      </c>
      <c r="AZ6" s="13" t="b">
        <v>0</v>
      </c>
      <c r="BA6" s="13" t="b">
        <v>0</v>
      </c>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row>
    <row r="7" spans="1:132" s="13" customFormat="1" outlineLevel="1">
      <c r="A7" s="14" t="s">
        <v>75</v>
      </c>
      <c r="B7" s="13" t="b">
        <v>0</v>
      </c>
      <c r="C7" s="13" t="b">
        <v>1</v>
      </c>
      <c r="E7" s="13" t="b">
        <v>0</v>
      </c>
      <c r="F7" s="13" t="b">
        <v>0</v>
      </c>
      <c r="G7" s="13" t="b">
        <v>0</v>
      </c>
      <c r="H7" s="13" t="b">
        <v>0</v>
      </c>
      <c r="I7" s="13" t="b">
        <v>1</v>
      </c>
      <c r="K7" s="13" t="b">
        <v>0</v>
      </c>
      <c r="L7" s="13" t="b">
        <v>0</v>
      </c>
      <c r="M7" s="13" t="b">
        <v>0</v>
      </c>
      <c r="N7" s="13" t="b">
        <v>0</v>
      </c>
      <c r="O7" s="13" t="b">
        <v>0</v>
      </c>
      <c r="P7" s="13" t="b">
        <v>1</v>
      </c>
      <c r="R7" s="13" t="b">
        <v>0</v>
      </c>
      <c r="S7" s="13" t="b">
        <v>1</v>
      </c>
      <c r="U7" s="13" t="b">
        <v>1</v>
      </c>
      <c r="W7" s="13" t="b">
        <v>1</v>
      </c>
      <c r="Y7" s="13" t="b">
        <v>1</v>
      </c>
      <c r="AA7" s="13" t="b">
        <v>0</v>
      </c>
      <c r="AB7" s="13" t="b">
        <v>0</v>
      </c>
      <c r="AC7" s="13" t="b">
        <v>0</v>
      </c>
      <c r="AD7" s="13" t="b">
        <v>0</v>
      </c>
      <c r="AE7" s="13" t="b">
        <v>0</v>
      </c>
      <c r="AF7" s="13" t="b">
        <v>0</v>
      </c>
      <c r="AG7" s="13" t="b">
        <v>0</v>
      </c>
      <c r="AH7" s="13" t="b">
        <v>1</v>
      </c>
      <c r="AJ7" s="13" t="b">
        <v>0</v>
      </c>
      <c r="AK7" s="13" t="b">
        <v>1</v>
      </c>
      <c r="AM7" s="13" t="b">
        <v>1</v>
      </c>
      <c r="AO7" s="13" t="b">
        <v>1</v>
      </c>
      <c r="AQ7" s="13" t="b">
        <v>1</v>
      </c>
      <c r="AS7" s="13" t="b">
        <v>1</v>
      </c>
      <c r="AU7" s="13" t="b">
        <v>0</v>
      </c>
      <c r="AV7" s="13" t="b">
        <v>0</v>
      </c>
      <c r="AW7" s="13" t="b">
        <v>1</v>
      </c>
      <c r="AY7" s="13" t="b">
        <v>0</v>
      </c>
      <c r="AZ7" s="13" t="b">
        <v>0</v>
      </c>
      <c r="BA7" s="13" t="b">
        <v>0</v>
      </c>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row>
    <row r="8" spans="1:132" s="13" customFormat="1" outlineLevel="1">
      <c r="A8" s="14" t="s">
        <v>76</v>
      </c>
      <c r="C8" s="13" t="s">
        <v>77</v>
      </c>
      <c r="I8" s="13" t="s">
        <v>34</v>
      </c>
      <c r="P8" s="13" t="s">
        <v>107</v>
      </c>
      <c r="S8" s="13" t="s">
        <v>140</v>
      </c>
      <c r="U8" s="13" t="s">
        <v>164</v>
      </c>
      <c r="W8" s="13" t="s">
        <v>165</v>
      </c>
      <c r="Y8" s="13" t="s">
        <v>158</v>
      </c>
      <c r="AH8" s="13" t="s">
        <v>78</v>
      </c>
      <c r="AK8" s="13" t="s">
        <v>79</v>
      </c>
      <c r="AM8" s="13" t="s">
        <v>80</v>
      </c>
      <c r="AO8" s="13" t="s">
        <v>80</v>
      </c>
      <c r="AQ8" s="13" t="s">
        <v>81</v>
      </c>
      <c r="AS8" s="13" t="s">
        <v>82</v>
      </c>
      <c r="AW8" s="13" t="s">
        <v>52</v>
      </c>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row>
    <row r="9" spans="1:132" s="13" customFormat="1">
      <c r="A9" s="14" t="s">
        <v>83</v>
      </c>
      <c r="B9" s="19"/>
      <c r="C9" s="19"/>
      <c r="D9" s="19"/>
      <c r="E9" s="19" t="s">
        <v>84</v>
      </c>
      <c r="F9" s="19" t="s">
        <v>84</v>
      </c>
      <c r="G9" s="19" t="s">
        <v>84</v>
      </c>
      <c r="H9" s="19" t="s">
        <v>84</v>
      </c>
      <c r="I9" s="19"/>
      <c r="J9" s="19"/>
      <c r="K9" s="19" t="s">
        <v>84</v>
      </c>
      <c r="L9" s="19" t="s">
        <v>84</v>
      </c>
      <c r="M9" s="19" t="s">
        <v>84</v>
      </c>
      <c r="N9" s="19" t="s">
        <v>84</v>
      </c>
      <c r="O9" s="19" t="s">
        <v>84</v>
      </c>
      <c r="P9" s="19"/>
      <c r="Q9" s="19"/>
      <c r="R9" s="19" t="s">
        <v>121</v>
      </c>
      <c r="S9" s="19"/>
      <c r="T9" s="19"/>
      <c r="U9" s="19"/>
      <c r="V9" s="19"/>
      <c r="W9" s="19"/>
      <c r="X9" s="19"/>
      <c r="Y9" s="19"/>
      <c r="Z9" s="19"/>
      <c r="AA9" s="19"/>
      <c r="AB9" s="19"/>
      <c r="AC9" s="19"/>
      <c r="AD9" s="19"/>
      <c r="AE9" s="19"/>
      <c r="AF9" s="19" t="s">
        <v>85</v>
      </c>
      <c r="AG9" s="19" t="s">
        <v>86</v>
      </c>
      <c r="AH9" s="19"/>
      <c r="AI9" s="19"/>
      <c r="AJ9" s="19"/>
      <c r="AK9" s="19"/>
      <c r="AL9" s="19"/>
      <c r="AM9" s="19"/>
      <c r="AN9" s="19"/>
      <c r="AO9" s="19"/>
      <c r="AP9" s="19"/>
      <c r="AQ9" s="19"/>
      <c r="AR9" s="19"/>
      <c r="AS9" s="19"/>
      <c r="AT9" s="19"/>
      <c r="AU9" s="19"/>
      <c r="AV9" s="19"/>
      <c r="AW9" s="19"/>
      <c r="AX9" s="19"/>
      <c r="AY9" s="19"/>
      <c r="AZ9" s="19"/>
      <c r="BA9" s="19"/>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row>
    <row r="10" spans="1:132">
      <c r="B10" s="4"/>
      <c r="D10" s="3" t="str">
        <f>IF($A10="ADD",IF(NOT(ISBLANK(C10)),_xlfn.XLOOKUP(C10,roadnames[lookupValue],roadnames[lookupKey],"ERROR"),""), "")</f>
        <v/>
      </c>
      <c r="E10" s="4"/>
      <c r="F10" s="4"/>
      <c r="G10" s="6"/>
      <c r="H10" s="6"/>
      <c r="J10" s="3" t="str">
        <f>IF($A10="ADD",IF(NOT(ISBLANK(I10)),_xlfn.XLOOKUP(I10,side[lookupValue],side[lookupKey],"ERROR"),""), "")</f>
        <v/>
      </c>
      <c r="K10" s="8"/>
      <c r="L10" s="8"/>
      <c r="M10" s="8"/>
      <c r="N10" s="6" t="str">
        <f>IF(F10&lt;&gt;"",F10-E10,"")</f>
        <v/>
      </c>
      <c r="O10" s="4"/>
      <c r="Q10" s="3" t="str">
        <f>IF($A10="ADD",IF(NOT(ISBLANK(P10)),_xlfn.XLOOKUP(P10,len_adjust_rsn[lookupValue],len_adjust_rsn[lookupKey],"ERROR"),""), "")</f>
        <v/>
      </c>
      <c r="R10" s="8"/>
      <c r="T10" s="3" t="str">
        <f>IF($A10="ADD",IF(NOT(ISBLANK(S10)),_xlfn.XLOOKUP(S10,ud_placement[lookupValue],ud_placement[lookupKey],"ERROR"),""), "")</f>
        <v/>
      </c>
      <c r="V10" s="3" t="str">
        <f>IF($A10="ADD",IF(NOT(ISBLANK(U10)),_xlfn.XLOOKUP(U10,ud_wall_type[lookupValue],ud_wall_type[lookupKey],"ERROR"),""), "")</f>
        <v/>
      </c>
      <c r="X10" s="3" t="str">
        <f>IF($A10="ADD",IF(NOT(ISBLANK(W10)),_xlfn.XLOOKUP(W10,ud_fence_style[lookupValue],ud_fence_style[lookupKey],"ERROR"),""), "")</f>
        <v/>
      </c>
      <c r="Z10" s="3" t="str">
        <f>IF($A10="ADD",IF(NOT(ISBLANK(Y10)),_xlfn.XLOOKUP(Y10,wall_material[lookupValue],wall_material[lookupKey],"ERROR"),""), "")</f>
        <v/>
      </c>
      <c r="AA10" s="2" t="str">
        <f>IF(ISBLANK(U10),"",IF(U10="Fence",FALSE,""))</f>
        <v/>
      </c>
      <c r="AB10" s="2" t="str">
        <f>IF(ISBLANK(U10),"",IF(U10="Fence",FALSE,""))</f>
        <v/>
      </c>
      <c r="AC10" s="2" t="str">
        <f>IF(ISBLANK(U10),"",IF(U10="Fence",FALSE,""))</f>
        <v/>
      </c>
      <c r="AE10" s="7"/>
      <c r="AF10" s="4" t="str">
        <f ca="1">IF(AE10&lt;&gt;"", DATEDIF(AE10, TODAY(),"Y"),"")</f>
        <v/>
      </c>
      <c r="AG10" s="4"/>
      <c r="AH10" s="3" t="str">
        <f>IF($A10="ADD","In Use","")</f>
        <v/>
      </c>
      <c r="AI10" s="3" t="str">
        <f>IF($A10="","",IF((AND($A10="ADD",OR(AH10="",AH10="In Use"))),"5",(_xlfn.XLOOKUP(AH10,ud_asset_status[lookupValue],ud_asset_status[lookupKey],""))))</f>
        <v/>
      </c>
      <c r="AJ10" s="7"/>
      <c r="AL10" s="3" t="str">
        <f>IF($A10="ADD",IF(NOT(ISBLANK(AK10)),_xlfn.XLOOKUP(AK10,ar_replace_reason[lookupValue],ar_replace_reason[lookupKey],"ERROR"),""), "")</f>
        <v/>
      </c>
      <c r="AM10" s="3" t="str">
        <f>IF($A10="ADD","Queenstown-Lakes District Council","")</f>
        <v/>
      </c>
      <c r="AN10" s="3" t="str">
        <f>IF($A10="","",IF((AND($A10="ADD",OR(AM10="",AM10="Queenstown-Lakes District Council"))),"70",(_xlfn.XLOOKUP(AM10,ud_organisation_owner[lookupValue],ud_organisation_owner[lookupKey],""))))</f>
        <v/>
      </c>
      <c r="AO10" s="3" t="str">
        <f>IF($A10="ADD","Queenstown-Lakes District Council","")</f>
        <v/>
      </c>
      <c r="AP10" s="3" t="str">
        <f>IF($A10="","",IF((AND($A10="ADD",OR(AO10="",AO10="Queenstown-Lakes District Council"))),"70",(_xlfn.XLOOKUP(AO10,ud_organisation_owner[lookupValue],ud_organisation_owner[lookupKey],""))))</f>
        <v/>
      </c>
      <c r="AQ10" s="3" t="str">
        <f>IF($A10="ADD","Local Authority","")</f>
        <v/>
      </c>
      <c r="AR10" s="3" t="str">
        <f>IF($A10="","",IF((AND($A10="ADD",OR(AQ10="",AQ10="Local Authority"))),"17",(_xlfn.XLOOKUP(AQ10,ud_sub_organisation[lookupValue],ud_sub_organisation[lookupKey],""))))</f>
        <v/>
      </c>
      <c r="AS10" s="3" t="str">
        <f>IF($A10="ADD","Vested assets","")</f>
        <v/>
      </c>
      <c r="AT10" s="3" t="str">
        <f>IF($A10="","",IF((AND($A10="ADD",OR(AS10="",AS10="Vested assets"))),"12",(_xlfn.XLOOKUP(AS10,ud_work_origin[lookupValue],ud_work_origin[lookupKey],""))))</f>
        <v/>
      </c>
      <c r="AU10" s="8"/>
      <c r="AV10" s="2" t="str">
        <f>IF($A10="ADD","TRUE","")</f>
        <v/>
      </c>
      <c r="AW10" s="3" t="str">
        <f>IF($A10="ADD","Excellent","")</f>
        <v/>
      </c>
      <c r="AX10" s="3" t="str">
        <f>IF($A10="","",IF((AND($A10="ADD",OR(AW10="",AW10="Excellent"))),"1",(_xlfn.XLOOKUP(AW10,condition[lookupValue],condition[lookupKey],""))))</f>
        <v/>
      </c>
      <c r="AY10" s="7" t="str">
        <f>IF(AE10&lt;&gt;"",AE10,"")</f>
        <v/>
      </c>
      <c r="AZ10" s="9"/>
    </row>
    <row r="11" spans="1:132">
      <c r="B11" s="4"/>
      <c r="D11" s="3" t="str">
        <f>IF($A11="ADD",IF(NOT(ISBLANK(C11)),_xlfn.XLOOKUP(C11,roadnames[lookupValue],roadnames[lookupKey],"ERROR"),""), "")</f>
        <v/>
      </c>
      <c r="E11" s="4"/>
      <c r="F11" s="4"/>
      <c r="G11" s="6"/>
      <c r="H11" s="6"/>
      <c r="J11" s="3" t="str">
        <f>IF($A11="ADD",IF(NOT(ISBLANK(I11)),_xlfn.XLOOKUP(I11,side[lookupValue],side[lookupKey],"ERROR"),""), "")</f>
        <v/>
      </c>
      <c r="K11" s="8"/>
      <c r="L11" s="8"/>
      <c r="M11" s="8"/>
      <c r="N11" s="6" t="str">
        <f t="shared" ref="N11:N74" si="0">IF(F11&lt;&gt;"",F11-E11,"")</f>
        <v/>
      </c>
      <c r="O11" s="4"/>
      <c r="Q11" s="3" t="str">
        <f>IF($A11="ADD",IF(NOT(ISBLANK(P11)),_xlfn.XLOOKUP(P11,len_adjust_rsn[lookupValue],len_adjust_rsn[lookupKey],"ERROR"),""), "")</f>
        <v/>
      </c>
      <c r="R11" s="8"/>
      <c r="T11" s="3" t="str">
        <f>IF($A11="ADD",IF(NOT(ISBLANK(S11)),_xlfn.XLOOKUP(S11,ud_placement[lookupValue],ud_placement[lookupKey],"ERROR"),""), "")</f>
        <v/>
      </c>
      <c r="V11" s="3" t="str">
        <f>IF($A11="ADD",IF(NOT(ISBLANK(U11)),_xlfn.XLOOKUP(U11,ud_wall_type[lookupValue],ud_wall_type[lookupKey],"ERROR"),""), "")</f>
        <v/>
      </c>
      <c r="X11" s="3" t="str">
        <f>IF($A11="ADD",IF(NOT(ISBLANK(W11)),_xlfn.XLOOKUP(W11,ud_fence_style[lookupValue],ud_fence_style[lookupKey],"ERROR"),""), "")</f>
        <v/>
      </c>
      <c r="Z11" s="3" t="str">
        <f>IF($A11="ADD",IF(NOT(ISBLANK(Y11)),_xlfn.XLOOKUP(Y11,wall_material[lookupValue],wall_material[lookupKey],"ERROR"),""), "")</f>
        <v/>
      </c>
      <c r="AA11" s="2" t="str">
        <f t="shared" ref="AA11:AA74" si="1">IF(ISBLANK(U11),"",IF(U11="Fence",FALSE,""))</f>
        <v/>
      </c>
      <c r="AB11" s="2" t="str">
        <f t="shared" ref="AB11:AB74" si="2">IF(ISBLANK(U11),"",IF(U11="Fence",FALSE,""))</f>
        <v/>
      </c>
      <c r="AC11" s="2" t="str">
        <f t="shared" ref="AC11:AC74" si="3">IF(ISBLANK(U11),"",IF(U11="Fence",FALSE,""))</f>
        <v/>
      </c>
      <c r="AE11" s="7"/>
      <c r="AF11" s="4" t="str">
        <f t="shared" ref="AF11:AF74" ca="1" si="4">IF(AE11&lt;&gt;"", DATEDIF(AE11, TODAY(),"Y"),"")</f>
        <v/>
      </c>
      <c r="AG11" s="4"/>
      <c r="AH11" s="3" t="str">
        <f t="shared" ref="AH11:AH74" si="5">IF($A11="ADD","In Use","")</f>
        <v/>
      </c>
      <c r="AI11" s="3" t="str">
        <f>IF($A11="","",IF((AND($A11="ADD",OR(AH11="",AH11="In Use"))),"5",(_xlfn.XLOOKUP(AH11,ud_asset_status[lookupValue],ud_asset_status[lookupKey],""))))</f>
        <v/>
      </c>
      <c r="AJ11" s="7"/>
      <c r="AL11" s="3" t="str">
        <f>IF($A11="ADD",IF(NOT(ISBLANK(AK11)),_xlfn.XLOOKUP(AK11,ar_replace_reason[lookupValue],ar_replace_reason[lookupKey],"ERROR"),""), "")</f>
        <v/>
      </c>
      <c r="AM11" s="3" t="str">
        <f t="shared" ref="AM11:AM74" si="6">IF($A11="ADD","Queenstown-Lakes District Council","")</f>
        <v/>
      </c>
      <c r="AN11" s="3" t="str">
        <f>IF($A11="","",IF((AND($A11="ADD",OR(AM11="",AM11="Queenstown-Lakes District Council"))),"70",(_xlfn.XLOOKUP(AM11,ud_organisation_owner[lookupValue],ud_organisation_owner[lookupKey],""))))</f>
        <v/>
      </c>
      <c r="AO11" s="3" t="str">
        <f t="shared" ref="AO11:AO74" si="7">IF($A11="ADD","Queenstown-Lakes District Council","")</f>
        <v/>
      </c>
      <c r="AP11" s="3" t="str">
        <f>IF($A11="","",IF((AND($A11="ADD",OR(AO11="",AO11="Queenstown-Lakes District Council"))),"70",(_xlfn.XLOOKUP(AO11,ud_organisation_owner[lookupValue],ud_organisation_owner[lookupKey],""))))</f>
        <v/>
      </c>
      <c r="AQ11" s="3" t="str">
        <f t="shared" ref="AQ11:AQ74" si="8">IF($A11="ADD","Local Authority","")</f>
        <v/>
      </c>
      <c r="AR11" s="3" t="str">
        <f>IF($A11="","",IF((AND($A11="ADD",OR(AQ11="",AQ11="Local Authority"))),"17",(_xlfn.XLOOKUP(AQ11,ud_sub_organisation[lookupValue],ud_sub_organisation[lookupKey],""))))</f>
        <v/>
      </c>
      <c r="AS11" s="3" t="str">
        <f t="shared" ref="AS11:AS74" si="9">IF($A11="ADD","Vested assets","")</f>
        <v/>
      </c>
      <c r="AT11" s="3" t="str">
        <f>IF($A11="","",IF((AND($A11="ADD",OR(AS11="",AS11="Vested assets"))),"12",(_xlfn.XLOOKUP(AS11,ud_work_origin[lookupValue],ud_work_origin[lookupKey],""))))</f>
        <v/>
      </c>
      <c r="AU11" s="8"/>
      <c r="AV11" s="2" t="str">
        <f t="shared" ref="AV11:AV74" si="10">IF($A11="ADD","TRUE","")</f>
        <v/>
      </c>
      <c r="AW11" s="3" t="str">
        <f t="shared" ref="AW11:AW74" si="11">IF($A11="ADD","Excellent","")</f>
        <v/>
      </c>
      <c r="AX11" s="3" t="str">
        <f>IF($A11="","",IF((AND($A11="ADD",OR(AW11="",AW11="Excellent"))),"1",(_xlfn.XLOOKUP(AW11,condition[lookupValue],condition[lookupKey],""))))</f>
        <v/>
      </c>
      <c r="AY11" s="7" t="str">
        <f t="shared" ref="AY11:AY74" si="12">IF(AE11&lt;&gt;"",AE11,"")</f>
        <v/>
      </c>
      <c r="AZ11" s="9"/>
    </row>
    <row r="12" spans="1:132">
      <c r="B12" s="4"/>
      <c r="D12" s="3" t="str">
        <f>IF($A12="ADD",IF(NOT(ISBLANK(C12)),_xlfn.XLOOKUP(C12,roadnames[lookupValue],roadnames[lookupKey],"ERROR"),""), "")</f>
        <v/>
      </c>
      <c r="E12" s="4"/>
      <c r="F12" s="4"/>
      <c r="G12" s="6"/>
      <c r="H12" s="6"/>
      <c r="J12" s="3" t="str">
        <f>IF($A12="ADD",IF(NOT(ISBLANK(I12)),_xlfn.XLOOKUP(I12,side[lookupValue],side[lookupKey],"ERROR"),""), "")</f>
        <v/>
      </c>
      <c r="K12" s="8"/>
      <c r="L12" s="8"/>
      <c r="M12" s="8"/>
      <c r="N12" s="6" t="str">
        <f t="shared" si="0"/>
        <v/>
      </c>
      <c r="O12" s="4"/>
      <c r="Q12" s="3" t="str">
        <f>IF($A12="ADD",IF(NOT(ISBLANK(P12)),_xlfn.XLOOKUP(P12,len_adjust_rsn[lookupValue],len_adjust_rsn[lookupKey],"ERROR"),""), "")</f>
        <v/>
      </c>
      <c r="R12" s="8"/>
      <c r="T12" s="3" t="str">
        <f>IF($A12="ADD",IF(NOT(ISBLANK(S12)),_xlfn.XLOOKUP(S12,ud_placement[lookupValue],ud_placement[lookupKey],"ERROR"),""), "")</f>
        <v/>
      </c>
      <c r="V12" s="3" t="str">
        <f>IF($A12="ADD",IF(NOT(ISBLANK(U12)),_xlfn.XLOOKUP(U12,ud_wall_type[lookupValue],ud_wall_type[lookupKey],"ERROR"),""), "")</f>
        <v/>
      </c>
      <c r="X12" s="3" t="str">
        <f>IF($A12="ADD",IF(NOT(ISBLANK(W12)),_xlfn.XLOOKUP(W12,ud_fence_style[lookupValue],ud_fence_style[lookupKey],"ERROR"),""), "")</f>
        <v/>
      </c>
      <c r="Z12" s="3" t="str">
        <f>IF($A12="ADD",IF(NOT(ISBLANK(Y12)),_xlfn.XLOOKUP(Y12,wall_material[lookupValue],wall_material[lookupKey],"ERROR"),""), "")</f>
        <v/>
      </c>
      <c r="AA12" s="2" t="str">
        <f t="shared" si="1"/>
        <v/>
      </c>
      <c r="AB12" s="2" t="str">
        <f t="shared" si="2"/>
        <v/>
      </c>
      <c r="AC12" s="2" t="str">
        <f t="shared" si="3"/>
        <v/>
      </c>
      <c r="AE12" s="7"/>
      <c r="AF12" s="4" t="str">
        <f t="shared" ca="1" si="4"/>
        <v/>
      </c>
      <c r="AG12" s="4"/>
      <c r="AH12" s="3" t="str">
        <f t="shared" si="5"/>
        <v/>
      </c>
      <c r="AI12" s="3" t="str">
        <f>IF($A12="","",IF((AND($A12="ADD",OR(AH12="",AH12="In Use"))),"5",(_xlfn.XLOOKUP(AH12,ud_asset_status[lookupValue],ud_asset_status[lookupKey],""))))</f>
        <v/>
      </c>
      <c r="AJ12" s="7"/>
      <c r="AL12" s="3" t="str">
        <f>IF($A12="ADD",IF(NOT(ISBLANK(AK12)),_xlfn.XLOOKUP(AK12,ar_replace_reason[lookupValue],ar_replace_reason[lookupKey],"ERROR"),""), "")</f>
        <v/>
      </c>
      <c r="AM12" s="3" t="str">
        <f t="shared" si="6"/>
        <v/>
      </c>
      <c r="AN12" s="3" t="str">
        <f>IF($A12="","",IF((AND($A12="ADD",OR(AM12="",AM12="Queenstown-Lakes District Council"))),"70",(_xlfn.XLOOKUP(AM12,ud_organisation_owner[lookupValue],ud_organisation_owner[lookupKey],""))))</f>
        <v/>
      </c>
      <c r="AO12" s="3" t="str">
        <f t="shared" si="7"/>
        <v/>
      </c>
      <c r="AP12" s="3" t="str">
        <f>IF($A12="","",IF((AND($A12="ADD",OR(AO12="",AO12="Queenstown-Lakes District Council"))),"70",(_xlfn.XLOOKUP(AO12,ud_organisation_owner[lookupValue],ud_organisation_owner[lookupKey],""))))</f>
        <v/>
      </c>
      <c r="AQ12" s="3" t="str">
        <f t="shared" si="8"/>
        <v/>
      </c>
      <c r="AR12" s="3" t="str">
        <f>IF($A12="","",IF((AND($A12="ADD",OR(AQ12="",AQ12="Local Authority"))),"17",(_xlfn.XLOOKUP(AQ12,ud_sub_organisation[lookupValue],ud_sub_organisation[lookupKey],""))))</f>
        <v/>
      </c>
      <c r="AS12" s="3" t="str">
        <f t="shared" si="9"/>
        <v/>
      </c>
      <c r="AT12" s="3" t="str">
        <f>IF($A12="","",IF((AND($A12="ADD",OR(AS12="",AS12="Vested assets"))),"12",(_xlfn.XLOOKUP(AS12,ud_work_origin[lookupValue],ud_work_origin[lookupKey],""))))</f>
        <v/>
      </c>
      <c r="AU12" s="8"/>
      <c r="AV12" s="2" t="str">
        <f t="shared" si="10"/>
        <v/>
      </c>
      <c r="AW12" s="3" t="str">
        <f t="shared" si="11"/>
        <v/>
      </c>
      <c r="AX12" s="3" t="str">
        <f>IF($A12="","",IF((AND($A12="ADD",OR(AW12="",AW12="Excellent"))),"1",(_xlfn.XLOOKUP(AW12,condition[lookupValue],condition[lookupKey],""))))</f>
        <v/>
      </c>
      <c r="AY12" s="7" t="str">
        <f t="shared" si="12"/>
        <v/>
      </c>
      <c r="AZ12" s="9"/>
    </row>
    <row r="13" spans="1:132">
      <c r="B13" s="4"/>
      <c r="D13" s="3" t="str">
        <f>IF($A13="ADD",IF(NOT(ISBLANK(C13)),_xlfn.XLOOKUP(C13,roadnames[lookupValue],roadnames[lookupKey],"ERROR"),""), "")</f>
        <v/>
      </c>
      <c r="E13" s="4"/>
      <c r="F13" s="4"/>
      <c r="G13" s="6"/>
      <c r="H13" s="6"/>
      <c r="J13" s="3" t="str">
        <f>IF($A13="ADD",IF(NOT(ISBLANK(I13)),_xlfn.XLOOKUP(I13,side[lookupValue],side[lookupKey],"ERROR"),""), "")</f>
        <v/>
      </c>
      <c r="K13" s="8"/>
      <c r="L13" s="8"/>
      <c r="M13" s="8"/>
      <c r="N13" s="6" t="str">
        <f t="shared" si="0"/>
        <v/>
      </c>
      <c r="O13" s="4"/>
      <c r="Q13" s="3" t="str">
        <f>IF($A13="ADD",IF(NOT(ISBLANK(P13)),_xlfn.XLOOKUP(P13,len_adjust_rsn[lookupValue],len_adjust_rsn[lookupKey],"ERROR"),""), "")</f>
        <v/>
      </c>
      <c r="R13" s="8"/>
      <c r="T13" s="3" t="str">
        <f>IF($A13="ADD",IF(NOT(ISBLANK(S13)),_xlfn.XLOOKUP(S13,ud_placement[lookupValue],ud_placement[lookupKey],"ERROR"),""), "")</f>
        <v/>
      </c>
      <c r="V13" s="3" t="str">
        <f>IF($A13="ADD",IF(NOT(ISBLANK(U13)),_xlfn.XLOOKUP(U13,ud_wall_type[lookupValue],ud_wall_type[lookupKey],"ERROR"),""), "")</f>
        <v/>
      </c>
      <c r="X13" s="3" t="str">
        <f>IF($A13="ADD",IF(NOT(ISBLANK(W13)),_xlfn.XLOOKUP(W13,ud_fence_style[lookupValue],ud_fence_style[lookupKey],"ERROR"),""), "")</f>
        <v/>
      </c>
      <c r="Z13" s="3" t="str">
        <f>IF($A13="ADD",IF(NOT(ISBLANK(Y13)),_xlfn.XLOOKUP(Y13,wall_material[lookupValue],wall_material[lookupKey],"ERROR"),""), "")</f>
        <v/>
      </c>
      <c r="AA13" s="2" t="str">
        <f t="shared" si="1"/>
        <v/>
      </c>
      <c r="AB13" s="2" t="str">
        <f t="shared" si="2"/>
        <v/>
      </c>
      <c r="AC13" s="2" t="str">
        <f t="shared" si="3"/>
        <v/>
      </c>
      <c r="AE13" s="7"/>
      <c r="AF13" s="4" t="str">
        <f t="shared" ca="1" si="4"/>
        <v/>
      </c>
      <c r="AG13" s="4"/>
      <c r="AH13" s="3" t="str">
        <f t="shared" si="5"/>
        <v/>
      </c>
      <c r="AI13" s="3" t="str">
        <f>IF($A13="","",IF((AND($A13="ADD",OR(AH13="",AH13="In Use"))),"5",(_xlfn.XLOOKUP(AH13,ud_asset_status[lookupValue],ud_asset_status[lookupKey],""))))</f>
        <v/>
      </c>
      <c r="AJ13" s="7"/>
      <c r="AL13" s="3" t="str">
        <f>IF($A13="ADD",IF(NOT(ISBLANK(AK13)),_xlfn.XLOOKUP(AK13,ar_replace_reason[lookupValue],ar_replace_reason[lookupKey],"ERROR"),""), "")</f>
        <v/>
      </c>
      <c r="AM13" s="3" t="str">
        <f t="shared" si="6"/>
        <v/>
      </c>
      <c r="AN13" s="3" t="str">
        <f>IF($A13="","",IF((AND($A13="ADD",OR(AM13="",AM13="Queenstown-Lakes District Council"))),"70",(_xlfn.XLOOKUP(AM13,ud_organisation_owner[lookupValue],ud_organisation_owner[lookupKey],""))))</f>
        <v/>
      </c>
      <c r="AO13" s="3" t="str">
        <f t="shared" si="7"/>
        <v/>
      </c>
      <c r="AP13" s="3" t="str">
        <f>IF($A13="","",IF((AND($A13="ADD",OR(AO13="",AO13="Queenstown-Lakes District Council"))),"70",(_xlfn.XLOOKUP(AO13,ud_organisation_owner[lookupValue],ud_organisation_owner[lookupKey],""))))</f>
        <v/>
      </c>
      <c r="AQ13" s="3" t="str">
        <f t="shared" si="8"/>
        <v/>
      </c>
      <c r="AR13" s="3" t="str">
        <f>IF($A13="","",IF((AND($A13="ADD",OR(AQ13="",AQ13="Local Authority"))),"17",(_xlfn.XLOOKUP(AQ13,ud_sub_organisation[lookupValue],ud_sub_organisation[lookupKey],""))))</f>
        <v/>
      </c>
      <c r="AS13" s="3" t="str">
        <f t="shared" si="9"/>
        <v/>
      </c>
      <c r="AT13" s="3" t="str">
        <f>IF($A13="","",IF((AND($A13="ADD",OR(AS13="",AS13="Vested assets"))),"12",(_xlfn.XLOOKUP(AS13,ud_work_origin[lookupValue],ud_work_origin[lookupKey],""))))</f>
        <v/>
      </c>
      <c r="AU13" s="8"/>
      <c r="AV13" s="2" t="str">
        <f t="shared" si="10"/>
        <v/>
      </c>
      <c r="AW13" s="3" t="str">
        <f t="shared" si="11"/>
        <v/>
      </c>
      <c r="AX13" s="3" t="str">
        <f>IF($A13="","",IF((AND($A13="ADD",OR(AW13="",AW13="Excellent"))),"1",(_xlfn.XLOOKUP(AW13,condition[lookupValue],condition[lookupKey],""))))</f>
        <v/>
      </c>
      <c r="AY13" s="7" t="str">
        <f t="shared" si="12"/>
        <v/>
      </c>
      <c r="AZ13" s="9"/>
    </row>
    <row r="14" spans="1:132">
      <c r="B14" s="4"/>
      <c r="D14" s="3" t="str">
        <f>IF($A14="ADD",IF(NOT(ISBLANK(C14)),_xlfn.XLOOKUP(C14,roadnames[lookupValue],roadnames[lookupKey],"ERROR"),""), "")</f>
        <v/>
      </c>
      <c r="E14" s="4"/>
      <c r="F14" s="4"/>
      <c r="G14" s="6"/>
      <c r="H14" s="6"/>
      <c r="J14" s="3" t="str">
        <f>IF($A14="ADD",IF(NOT(ISBLANK(I14)),_xlfn.XLOOKUP(I14,side[lookupValue],side[lookupKey],"ERROR"),""), "")</f>
        <v/>
      </c>
      <c r="K14" s="8"/>
      <c r="L14" s="8"/>
      <c r="M14" s="8"/>
      <c r="N14" s="6" t="str">
        <f t="shared" si="0"/>
        <v/>
      </c>
      <c r="O14" s="4"/>
      <c r="Q14" s="3" t="str">
        <f>IF($A14="ADD",IF(NOT(ISBLANK(P14)),_xlfn.XLOOKUP(P14,len_adjust_rsn[lookupValue],len_adjust_rsn[lookupKey],"ERROR"),""), "")</f>
        <v/>
      </c>
      <c r="R14" s="8"/>
      <c r="T14" s="3" t="str">
        <f>IF($A14="ADD",IF(NOT(ISBLANK(S14)),_xlfn.XLOOKUP(S14,ud_placement[lookupValue],ud_placement[lookupKey],"ERROR"),""), "")</f>
        <v/>
      </c>
      <c r="V14" s="3" t="str">
        <f>IF($A14="ADD",IF(NOT(ISBLANK(U14)),_xlfn.XLOOKUP(U14,ud_wall_type[lookupValue],ud_wall_type[lookupKey],"ERROR"),""), "")</f>
        <v/>
      </c>
      <c r="X14" s="3" t="str">
        <f>IF($A14="ADD",IF(NOT(ISBLANK(W14)),_xlfn.XLOOKUP(W14,ud_fence_style[lookupValue],ud_fence_style[lookupKey],"ERROR"),""), "")</f>
        <v/>
      </c>
      <c r="Z14" s="3" t="str">
        <f>IF($A14="ADD",IF(NOT(ISBLANK(Y14)),_xlfn.XLOOKUP(Y14,wall_material[lookupValue],wall_material[lookupKey],"ERROR"),""), "")</f>
        <v/>
      </c>
      <c r="AA14" s="2" t="str">
        <f t="shared" si="1"/>
        <v/>
      </c>
      <c r="AB14" s="2" t="str">
        <f t="shared" si="2"/>
        <v/>
      </c>
      <c r="AC14" s="2" t="str">
        <f t="shared" si="3"/>
        <v/>
      </c>
      <c r="AE14" s="7"/>
      <c r="AF14" s="4" t="str">
        <f t="shared" ca="1" si="4"/>
        <v/>
      </c>
      <c r="AG14" s="4"/>
      <c r="AH14" s="3" t="str">
        <f t="shared" si="5"/>
        <v/>
      </c>
      <c r="AI14" s="3" t="str">
        <f>IF($A14="","",IF((AND($A14="ADD",OR(AH14="",AH14="In Use"))),"5",(_xlfn.XLOOKUP(AH14,ud_asset_status[lookupValue],ud_asset_status[lookupKey],""))))</f>
        <v/>
      </c>
      <c r="AJ14" s="7"/>
      <c r="AL14" s="3" t="str">
        <f>IF($A14="ADD",IF(NOT(ISBLANK(AK14)),_xlfn.XLOOKUP(AK14,ar_replace_reason[lookupValue],ar_replace_reason[lookupKey],"ERROR"),""), "")</f>
        <v/>
      </c>
      <c r="AM14" s="3" t="str">
        <f t="shared" si="6"/>
        <v/>
      </c>
      <c r="AN14" s="3" t="str">
        <f>IF($A14="","",IF((AND($A14="ADD",OR(AM14="",AM14="Queenstown-Lakes District Council"))),"70",(_xlfn.XLOOKUP(AM14,ud_organisation_owner[lookupValue],ud_organisation_owner[lookupKey],""))))</f>
        <v/>
      </c>
      <c r="AO14" s="3" t="str">
        <f t="shared" si="7"/>
        <v/>
      </c>
      <c r="AP14" s="3" t="str">
        <f>IF($A14="","",IF((AND($A14="ADD",OR(AO14="",AO14="Queenstown-Lakes District Council"))),"70",(_xlfn.XLOOKUP(AO14,ud_organisation_owner[lookupValue],ud_organisation_owner[lookupKey],""))))</f>
        <v/>
      </c>
      <c r="AQ14" s="3" t="str">
        <f t="shared" si="8"/>
        <v/>
      </c>
      <c r="AR14" s="3" t="str">
        <f>IF($A14="","",IF((AND($A14="ADD",OR(AQ14="",AQ14="Local Authority"))),"17",(_xlfn.XLOOKUP(AQ14,ud_sub_organisation[lookupValue],ud_sub_organisation[lookupKey],""))))</f>
        <v/>
      </c>
      <c r="AS14" s="3" t="str">
        <f t="shared" si="9"/>
        <v/>
      </c>
      <c r="AT14" s="3" t="str">
        <f>IF($A14="","",IF((AND($A14="ADD",OR(AS14="",AS14="Vested assets"))),"12",(_xlfn.XLOOKUP(AS14,ud_work_origin[lookupValue],ud_work_origin[lookupKey],""))))</f>
        <v/>
      </c>
      <c r="AU14" s="8"/>
      <c r="AV14" s="2" t="str">
        <f t="shared" si="10"/>
        <v/>
      </c>
      <c r="AW14" s="3" t="str">
        <f t="shared" si="11"/>
        <v/>
      </c>
      <c r="AX14" s="3" t="str">
        <f>IF($A14="","",IF((AND($A14="ADD",OR(AW14="",AW14="Excellent"))),"1",(_xlfn.XLOOKUP(AW14,condition[lookupValue],condition[lookupKey],""))))</f>
        <v/>
      </c>
      <c r="AY14" s="7" t="str">
        <f t="shared" si="12"/>
        <v/>
      </c>
      <c r="AZ14" s="9"/>
    </row>
    <row r="15" spans="1:132">
      <c r="B15" s="4"/>
      <c r="D15" s="3" t="str">
        <f>IF($A15="ADD",IF(NOT(ISBLANK(C15)),_xlfn.XLOOKUP(C15,roadnames[lookupValue],roadnames[lookupKey],"ERROR"),""), "")</f>
        <v/>
      </c>
      <c r="E15" s="4"/>
      <c r="F15" s="4"/>
      <c r="G15" s="6"/>
      <c r="H15" s="6"/>
      <c r="J15" s="3" t="str">
        <f>IF($A15="ADD",IF(NOT(ISBLANK(I15)),_xlfn.XLOOKUP(I15,side[lookupValue],side[lookupKey],"ERROR"),""), "")</f>
        <v/>
      </c>
      <c r="K15" s="8"/>
      <c r="L15" s="8"/>
      <c r="M15" s="8"/>
      <c r="N15" s="6" t="str">
        <f t="shared" si="0"/>
        <v/>
      </c>
      <c r="O15" s="4"/>
      <c r="Q15" s="3" t="str">
        <f>IF($A15="ADD",IF(NOT(ISBLANK(P15)),_xlfn.XLOOKUP(P15,len_adjust_rsn[lookupValue],len_adjust_rsn[lookupKey],"ERROR"),""), "")</f>
        <v/>
      </c>
      <c r="R15" s="8"/>
      <c r="T15" s="3" t="str">
        <f>IF($A15="ADD",IF(NOT(ISBLANK(S15)),_xlfn.XLOOKUP(S15,ud_placement[lookupValue],ud_placement[lookupKey],"ERROR"),""), "")</f>
        <v/>
      </c>
      <c r="V15" s="3" t="str">
        <f>IF($A15="ADD",IF(NOT(ISBLANK(U15)),_xlfn.XLOOKUP(U15,ud_wall_type[lookupValue],ud_wall_type[lookupKey],"ERROR"),""), "")</f>
        <v/>
      </c>
      <c r="X15" s="3" t="str">
        <f>IF($A15="ADD",IF(NOT(ISBLANK(W15)),_xlfn.XLOOKUP(W15,ud_fence_style[lookupValue],ud_fence_style[lookupKey],"ERROR"),""), "")</f>
        <v/>
      </c>
      <c r="Z15" s="3" t="str">
        <f>IF($A15="ADD",IF(NOT(ISBLANK(Y15)),_xlfn.XLOOKUP(Y15,wall_material[lookupValue],wall_material[lookupKey],"ERROR"),""), "")</f>
        <v/>
      </c>
      <c r="AA15" s="2" t="str">
        <f t="shared" si="1"/>
        <v/>
      </c>
      <c r="AB15" s="2" t="str">
        <f t="shared" si="2"/>
        <v/>
      </c>
      <c r="AC15" s="2" t="str">
        <f t="shared" si="3"/>
        <v/>
      </c>
      <c r="AE15" s="7"/>
      <c r="AF15" s="4" t="str">
        <f t="shared" ca="1" si="4"/>
        <v/>
      </c>
      <c r="AG15" s="4"/>
      <c r="AH15" s="3" t="str">
        <f t="shared" si="5"/>
        <v/>
      </c>
      <c r="AI15" s="3" t="str">
        <f>IF($A15="","",IF((AND($A15="ADD",OR(AH15="",AH15="In Use"))),"5",(_xlfn.XLOOKUP(AH15,ud_asset_status[lookupValue],ud_asset_status[lookupKey],""))))</f>
        <v/>
      </c>
      <c r="AJ15" s="7"/>
      <c r="AL15" s="3" t="str">
        <f>IF($A15="ADD",IF(NOT(ISBLANK(AK15)),_xlfn.XLOOKUP(AK15,ar_replace_reason[lookupValue],ar_replace_reason[lookupKey],"ERROR"),""), "")</f>
        <v/>
      </c>
      <c r="AM15" s="3" t="str">
        <f t="shared" si="6"/>
        <v/>
      </c>
      <c r="AN15" s="3" t="str">
        <f>IF($A15="","",IF((AND($A15="ADD",OR(AM15="",AM15="Queenstown-Lakes District Council"))),"70",(_xlfn.XLOOKUP(AM15,ud_organisation_owner[lookupValue],ud_organisation_owner[lookupKey],""))))</f>
        <v/>
      </c>
      <c r="AO15" s="3" t="str">
        <f t="shared" si="7"/>
        <v/>
      </c>
      <c r="AP15" s="3" t="str">
        <f>IF($A15="","",IF((AND($A15="ADD",OR(AO15="",AO15="Queenstown-Lakes District Council"))),"70",(_xlfn.XLOOKUP(AO15,ud_organisation_owner[lookupValue],ud_organisation_owner[lookupKey],""))))</f>
        <v/>
      </c>
      <c r="AQ15" s="3" t="str">
        <f t="shared" si="8"/>
        <v/>
      </c>
      <c r="AR15" s="3" t="str">
        <f>IF($A15="","",IF((AND($A15="ADD",OR(AQ15="",AQ15="Local Authority"))),"17",(_xlfn.XLOOKUP(AQ15,ud_sub_organisation[lookupValue],ud_sub_organisation[lookupKey],""))))</f>
        <v/>
      </c>
      <c r="AS15" s="3" t="str">
        <f t="shared" si="9"/>
        <v/>
      </c>
      <c r="AT15" s="3" t="str">
        <f>IF($A15="","",IF((AND($A15="ADD",OR(AS15="",AS15="Vested assets"))),"12",(_xlfn.XLOOKUP(AS15,ud_work_origin[lookupValue],ud_work_origin[lookupKey],""))))</f>
        <v/>
      </c>
      <c r="AU15" s="8"/>
      <c r="AV15" s="2" t="str">
        <f t="shared" si="10"/>
        <v/>
      </c>
      <c r="AW15" s="3" t="str">
        <f t="shared" si="11"/>
        <v/>
      </c>
      <c r="AX15" s="3" t="str">
        <f>IF($A15="","",IF((AND($A15="ADD",OR(AW15="",AW15="Excellent"))),"1",(_xlfn.XLOOKUP(AW15,condition[lookupValue],condition[lookupKey],""))))</f>
        <v/>
      </c>
      <c r="AY15" s="7" t="str">
        <f t="shared" si="12"/>
        <v/>
      </c>
      <c r="AZ15" s="9"/>
    </row>
    <row r="16" spans="1:132">
      <c r="B16" s="4"/>
      <c r="D16" s="3" t="str">
        <f>IF($A16="ADD",IF(NOT(ISBLANK(C16)),_xlfn.XLOOKUP(C16,roadnames[lookupValue],roadnames[lookupKey],"ERROR"),""), "")</f>
        <v/>
      </c>
      <c r="E16" s="4"/>
      <c r="F16" s="4"/>
      <c r="G16" s="6"/>
      <c r="H16" s="6"/>
      <c r="J16" s="3" t="str">
        <f>IF($A16="ADD",IF(NOT(ISBLANK(I16)),_xlfn.XLOOKUP(I16,side[lookupValue],side[lookupKey],"ERROR"),""), "")</f>
        <v/>
      </c>
      <c r="K16" s="8"/>
      <c r="L16" s="8"/>
      <c r="M16" s="8"/>
      <c r="N16" s="6" t="str">
        <f t="shared" si="0"/>
        <v/>
      </c>
      <c r="O16" s="4"/>
      <c r="Q16" s="3" t="str">
        <f>IF($A16="ADD",IF(NOT(ISBLANK(P16)),_xlfn.XLOOKUP(P16,len_adjust_rsn[lookupValue],len_adjust_rsn[lookupKey],"ERROR"),""), "")</f>
        <v/>
      </c>
      <c r="R16" s="8"/>
      <c r="T16" s="3" t="str">
        <f>IF($A16="ADD",IF(NOT(ISBLANK(S16)),_xlfn.XLOOKUP(S16,ud_placement[lookupValue],ud_placement[lookupKey],"ERROR"),""), "")</f>
        <v/>
      </c>
      <c r="V16" s="3" t="str">
        <f>IF($A16="ADD",IF(NOT(ISBLANK(U16)),_xlfn.XLOOKUP(U16,ud_wall_type[lookupValue],ud_wall_type[lookupKey],"ERROR"),""), "")</f>
        <v/>
      </c>
      <c r="X16" s="3" t="str">
        <f>IF($A16="ADD",IF(NOT(ISBLANK(W16)),_xlfn.XLOOKUP(W16,ud_fence_style[lookupValue],ud_fence_style[lookupKey],"ERROR"),""), "")</f>
        <v/>
      </c>
      <c r="Z16" s="3" t="str">
        <f>IF($A16="ADD",IF(NOT(ISBLANK(Y16)),_xlfn.XLOOKUP(Y16,wall_material[lookupValue],wall_material[lookupKey],"ERROR"),""), "")</f>
        <v/>
      </c>
      <c r="AA16" s="2" t="str">
        <f t="shared" si="1"/>
        <v/>
      </c>
      <c r="AB16" s="2" t="str">
        <f t="shared" si="2"/>
        <v/>
      </c>
      <c r="AC16" s="2" t="str">
        <f t="shared" si="3"/>
        <v/>
      </c>
      <c r="AE16" s="7"/>
      <c r="AF16" s="4" t="str">
        <f t="shared" ca="1" si="4"/>
        <v/>
      </c>
      <c r="AG16" s="4"/>
      <c r="AH16" s="3" t="str">
        <f t="shared" si="5"/>
        <v/>
      </c>
      <c r="AI16" s="3" t="str">
        <f>IF($A16="","",IF((AND($A16="ADD",OR(AH16="",AH16="In Use"))),"5",(_xlfn.XLOOKUP(AH16,ud_asset_status[lookupValue],ud_asset_status[lookupKey],""))))</f>
        <v/>
      </c>
      <c r="AJ16" s="7"/>
      <c r="AL16" s="3" t="str">
        <f>IF($A16="ADD",IF(NOT(ISBLANK(AK16)),_xlfn.XLOOKUP(AK16,ar_replace_reason[lookupValue],ar_replace_reason[lookupKey],"ERROR"),""), "")</f>
        <v/>
      </c>
      <c r="AM16" s="3" t="str">
        <f t="shared" si="6"/>
        <v/>
      </c>
      <c r="AN16" s="3" t="str">
        <f>IF($A16="","",IF((AND($A16="ADD",OR(AM16="",AM16="Queenstown-Lakes District Council"))),"70",(_xlfn.XLOOKUP(AM16,ud_organisation_owner[lookupValue],ud_organisation_owner[lookupKey],""))))</f>
        <v/>
      </c>
      <c r="AO16" s="3" t="str">
        <f t="shared" si="7"/>
        <v/>
      </c>
      <c r="AP16" s="3" t="str">
        <f>IF($A16="","",IF((AND($A16="ADD",OR(AO16="",AO16="Queenstown-Lakes District Council"))),"70",(_xlfn.XLOOKUP(AO16,ud_organisation_owner[lookupValue],ud_organisation_owner[lookupKey],""))))</f>
        <v/>
      </c>
      <c r="AQ16" s="3" t="str">
        <f t="shared" si="8"/>
        <v/>
      </c>
      <c r="AR16" s="3" t="str">
        <f>IF($A16="","",IF((AND($A16="ADD",OR(AQ16="",AQ16="Local Authority"))),"17",(_xlfn.XLOOKUP(AQ16,ud_sub_organisation[lookupValue],ud_sub_organisation[lookupKey],""))))</f>
        <v/>
      </c>
      <c r="AS16" s="3" t="str">
        <f t="shared" si="9"/>
        <v/>
      </c>
      <c r="AT16" s="3" t="str">
        <f>IF($A16="","",IF((AND($A16="ADD",OR(AS16="",AS16="Vested assets"))),"12",(_xlfn.XLOOKUP(AS16,ud_work_origin[lookupValue],ud_work_origin[lookupKey],""))))</f>
        <v/>
      </c>
      <c r="AU16" s="8"/>
      <c r="AV16" s="2" t="str">
        <f t="shared" si="10"/>
        <v/>
      </c>
      <c r="AW16" s="3" t="str">
        <f t="shared" si="11"/>
        <v/>
      </c>
      <c r="AX16" s="3" t="str">
        <f>IF($A16="","",IF((AND($A16="ADD",OR(AW16="",AW16="Excellent"))),"1",(_xlfn.XLOOKUP(AW16,condition[lookupValue],condition[lookupKey],""))))</f>
        <v/>
      </c>
      <c r="AY16" s="7" t="str">
        <f t="shared" si="12"/>
        <v/>
      </c>
      <c r="AZ16" s="9"/>
    </row>
    <row r="17" spans="2:52">
      <c r="B17" s="4"/>
      <c r="D17" s="3" t="str">
        <f>IF($A17="ADD",IF(NOT(ISBLANK(C17)),_xlfn.XLOOKUP(C17,roadnames[lookupValue],roadnames[lookupKey],"ERROR"),""), "")</f>
        <v/>
      </c>
      <c r="E17" s="4"/>
      <c r="F17" s="4"/>
      <c r="G17" s="6"/>
      <c r="H17" s="6"/>
      <c r="J17" s="3" t="str">
        <f>IF($A17="ADD",IF(NOT(ISBLANK(I17)),_xlfn.XLOOKUP(I17,side[lookupValue],side[lookupKey],"ERROR"),""), "")</f>
        <v/>
      </c>
      <c r="K17" s="8"/>
      <c r="L17" s="8"/>
      <c r="M17" s="8"/>
      <c r="N17" s="6" t="str">
        <f t="shared" si="0"/>
        <v/>
      </c>
      <c r="O17" s="4"/>
      <c r="Q17" s="3" t="str">
        <f>IF($A17="ADD",IF(NOT(ISBLANK(P17)),_xlfn.XLOOKUP(P17,len_adjust_rsn[lookupValue],len_adjust_rsn[lookupKey],"ERROR"),""), "")</f>
        <v/>
      </c>
      <c r="R17" s="8"/>
      <c r="T17" s="3" t="str">
        <f>IF($A17="ADD",IF(NOT(ISBLANK(S17)),_xlfn.XLOOKUP(S17,ud_placement[lookupValue],ud_placement[lookupKey],"ERROR"),""), "")</f>
        <v/>
      </c>
      <c r="V17" s="3" t="str">
        <f>IF($A17="ADD",IF(NOT(ISBLANK(U17)),_xlfn.XLOOKUP(U17,ud_wall_type[lookupValue],ud_wall_type[lookupKey],"ERROR"),""), "")</f>
        <v/>
      </c>
      <c r="X17" s="3" t="str">
        <f>IF($A17="ADD",IF(NOT(ISBLANK(W17)),_xlfn.XLOOKUP(W17,ud_fence_style[lookupValue],ud_fence_style[lookupKey],"ERROR"),""), "")</f>
        <v/>
      </c>
      <c r="Z17" s="3" t="str">
        <f>IF($A17="ADD",IF(NOT(ISBLANK(Y17)),_xlfn.XLOOKUP(Y17,wall_material[lookupValue],wall_material[lookupKey],"ERROR"),""), "")</f>
        <v/>
      </c>
      <c r="AA17" s="2" t="str">
        <f t="shared" si="1"/>
        <v/>
      </c>
      <c r="AB17" s="2" t="str">
        <f t="shared" si="2"/>
        <v/>
      </c>
      <c r="AC17" s="2" t="str">
        <f t="shared" si="3"/>
        <v/>
      </c>
      <c r="AE17" s="7"/>
      <c r="AF17" s="4" t="str">
        <f t="shared" ca="1" si="4"/>
        <v/>
      </c>
      <c r="AG17" s="4"/>
      <c r="AH17" s="3" t="str">
        <f t="shared" si="5"/>
        <v/>
      </c>
      <c r="AI17" s="3" t="str">
        <f>IF($A17="","",IF((AND($A17="ADD",OR(AH17="",AH17="In Use"))),"5",(_xlfn.XLOOKUP(AH17,ud_asset_status[lookupValue],ud_asset_status[lookupKey],""))))</f>
        <v/>
      </c>
      <c r="AJ17" s="7"/>
      <c r="AL17" s="3" t="str">
        <f>IF($A17="ADD",IF(NOT(ISBLANK(AK17)),_xlfn.XLOOKUP(AK17,ar_replace_reason[lookupValue],ar_replace_reason[lookupKey],"ERROR"),""), "")</f>
        <v/>
      </c>
      <c r="AM17" s="3" t="str">
        <f t="shared" si="6"/>
        <v/>
      </c>
      <c r="AN17" s="3" t="str">
        <f>IF($A17="","",IF((AND($A17="ADD",OR(AM17="",AM17="Queenstown-Lakes District Council"))),"70",(_xlfn.XLOOKUP(AM17,ud_organisation_owner[lookupValue],ud_organisation_owner[lookupKey],""))))</f>
        <v/>
      </c>
      <c r="AO17" s="3" t="str">
        <f t="shared" si="7"/>
        <v/>
      </c>
      <c r="AP17" s="3" t="str">
        <f>IF($A17="","",IF((AND($A17="ADD",OR(AO17="",AO17="Queenstown-Lakes District Council"))),"70",(_xlfn.XLOOKUP(AO17,ud_organisation_owner[lookupValue],ud_organisation_owner[lookupKey],""))))</f>
        <v/>
      </c>
      <c r="AQ17" s="3" t="str">
        <f t="shared" si="8"/>
        <v/>
      </c>
      <c r="AR17" s="3" t="str">
        <f>IF($A17="","",IF((AND($A17="ADD",OR(AQ17="",AQ17="Local Authority"))),"17",(_xlfn.XLOOKUP(AQ17,ud_sub_organisation[lookupValue],ud_sub_organisation[lookupKey],""))))</f>
        <v/>
      </c>
      <c r="AS17" s="3" t="str">
        <f t="shared" si="9"/>
        <v/>
      </c>
      <c r="AT17" s="3" t="str">
        <f>IF($A17="","",IF((AND($A17="ADD",OR(AS17="",AS17="Vested assets"))),"12",(_xlfn.XLOOKUP(AS17,ud_work_origin[lookupValue],ud_work_origin[lookupKey],""))))</f>
        <v/>
      </c>
      <c r="AU17" s="8"/>
      <c r="AV17" s="2" t="str">
        <f t="shared" si="10"/>
        <v/>
      </c>
      <c r="AW17" s="3" t="str">
        <f t="shared" si="11"/>
        <v/>
      </c>
      <c r="AX17" s="3" t="str">
        <f>IF($A17="","",IF((AND($A17="ADD",OR(AW17="",AW17="Excellent"))),"1",(_xlfn.XLOOKUP(AW17,condition[lookupValue],condition[lookupKey],""))))</f>
        <v/>
      </c>
      <c r="AY17" s="7" t="str">
        <f t="shared" si="12"/>
        <v/>
      </c>
      <c r="AZ17" s="9"/>
    </row>
    <row r="18" spans="2:52">
      <c r="B18" s="4"/>
      <c r="D18" s="3" t="str">
        <f>IF($A18="ADD",IF(NOT(ISBLANK(C18)),_xlfn.XLOOKUP(C18,roadnames[lookupValue],roadnames[lookupKey],"ERROR"),""), "")</f>
        <v/>
      </c>
      <c r="E18" s="4"/>
      <c r="F18" s="4"/>
      <c r="G18" s="6"/>
      <c r="H18" s="6"/>
      <c r="J18" s="3" t="str">
        <f>IF($A18="ADD",IF(NOT(ISBLANK(I18)),_xlfn.XLOOKUP(I18,side[lookupValue],side[lookupKey],"ERROR"),""), "")</f>
        <v/>
      </c>
      <c r="K18" s="8"/>
      <c r="L18" s="8"/>
      <c r="M18" s="8"/>
      <c r="N18" s="6" t="str">
        <f t="shared" si="0"/>
        <v/>
      </c>
      <c r="O18" s="4"/>
      <c r="Q18" s="3" t="str">
        <f>IF($A18="ADD",IF(NOT(ISBLANK(P18)),_xlfn.XLOOKUP(P18,len_adjust_rsn[lookupValue],len_adjust_rsn[lookupKey],"ERROR"),""), "")</f>
        <v/>
      </c>
      <c r="R18" s="8"/>
      <c r="T18" s="3" t="str">
        <f>IF($A18="ADD",IF(NOT(ISBLANK(S18)),_xlfn.XLOOKUP(S18,ud_placement[lookupValue],ud_placement[lookupKey],"ERROR"),""), "")</f>
        <v/>
      </c>
      <c r="V18" s="3" t="str">
        <f>IF($A18="ADD",IF(NOT(ISBLANK(U18)),_xlfn.XLOOKUP(U18,ud_wall_type[lookupValue],ud_wall_type[lookupKey],"ERROR"),""), "")</f>
        <v/>
      </c>
      <c r="X18" s="3" t="str">
        <f>IF($A18="ADD",IF(NOT(ISBLANK(W18)),_xlfn.XLOOKUP(W18,ud_fence_style[lookupValue],ud_fence_style[lookupKey],"ERROR"),""), "")</f>
        <v/>
      </c>
      <c r="Z18" s="3" t="str">
        <f>IF($A18="ADD",IF(NOT(ISBLANK(Y18)),_xlfn.XLOOKUP(Y18,wall_material[lookupValue],wall_material[lookupKey],"ERROR"),""), "")</f>
        <v/>
      </c>
      <c r="AA18" s="2" t="str">
        <f t="shared" si="1"/>
        <v/>
      </c>
      <c r="AB18" s="2" t="str">
        <f t="shared" si="2"/>
        <v/>
      </c>
      <c r="AC18" s="2" t="str">
        <f t="shared" si="3"/>
        <v/>
      </c>
      <c r="AE18" s="7"/>
      <c r="AF18" s="4" t="str">
        <f t="shared" ca="1" si="4"/>
        <v/>
      </c>
      <c r="AG18" s="4"/>
      <c r="AH18" s="3" t="str">
        <f t="shared" si="5"/>
        <v/>
      </c>
      <c r="AI18" s="3" t="str">
        <f>IF($A18="","",IF((AND($A18="ADD",OR(AH18="",AH18="In Use"))),"5",(_xlfn.XLOOKUP(AH18,ud_asset_status[lookupValue],ud_asset_status[lookupKey],""))))</f>
        <v/>
      </c>
      <c r="AJ18" s="7"/>
      <c r="AL18" s="3" t="str">
        <f>IF($A18="ADD",IF(NOT(ISBLANK(AK18)),_xlfn.XLOOKUP(AK18,ar_replace_reason[lookupValue],ar_replace_reason[lookupKey],"ERROR"),""), "")</f>
        <v/>
      </c>
      <c r="AM18" s="3" t="str">
        <f t="shared" si="6"/>
        <v/>
      </c>
      <c r="AN18" s="3" t="str">
        <f>IF($A18="","",IF((AND($A18="ADD",OR(AM18="",AM18="Queenstown-Lakes District Council"))),"70",(_xlfn.XLOOKUP(AM18,ud_organisation_owner[lookupValue],ud_organisation_owner[lookupKey],""))))</f>
        <v/>
      </c>
      <c r="AO18" s="3" t="str">
        <f t="shared" si="7"/>
        <v/>
      </c>
      <c r="AP18" s="3" t="str">
        <f>IF($A18="","",IF((AND($A18="ADD",OR(AO18="",AO18="Queenstown-Lakes District Council"))),"70",(_xlfn.XLOOKUP(AO18,ud_organisation_owner[lookupValue],ud_organisation_owner[lookupKey],""))))</f>
        <v/>
      </c>
      <c r="AQ18" s="3" t="str">
        <f t="shared" si="8"/>
        <v/>
      </c>
      <c r="AR18" s="3" t="str">
        <f>IF($A18="","",IF((AND($A18="ADD",OR(AQ18="",AQ18="Local Authority"))),"17",(_xlfn.XLOOKUP(AQ18,ud_sub_organisation[lookupValue],ud_sub_organisation[lookupKey],""))))</f>
        <v/>
      </c>
      <c r="AS18" s="3" t="str">
        <f t="shared" si="9"/>
        <v/>
      </c>
      <c r="AT18" s="3" t="str">
        <f>IF($A18="","",IF((AND($A18="ADD",OR(AS18="",AS18="Vested assets"))),"12",(_xlfn.XLOOKUP(AS18,ud_work_origin[lookupValue],ud_work_origin[lookupKey],""))))</f>
        <v/>
      </c>
      <c r="AU18" s="8"/>
      <c r="AV18" s="2" t="str">
        <f t="shared" si="10"/>
        <v/>
      </c>
      <c r="AW18" s="3" t="str">
        <f t="shared" si="11"/>
        <v/>
      </c>
      <c r="AX18" s="3" t="str">
        <f>IF($A18="","",IF((AND($A18="ADD",OR(AW18="",AW18="Excellent"))),"1",(_xlfn.XLOOKUP(AW18,condition[lookupValue],condition[lookupKey],""))))</f>
        <v/>
      </c>
      <c r="AY18" s="7" t="str">
        <f t="shared" si="12"/>
        <v/>
      </c>
      <c r="AZ18" s="9"/>
    </row>
    <row r="19" spans="2:52">
      <c r="B19" s="4"/>
      <c r="D19" s="3" t="str">
        <f>IF($A19="ADD",IF(NOT(ISBLANK(C19)),_xlfn.XLOOKUP(C19,roadnames[lookupValue],roadnames[lookupKey],"ERROR"),""), "")</f>
        <v/>
      </c>
      <c r="E19" s="4"/>
      <c r="F19" s="4"/>
      <c r="G19" s="6"/>
      <c r="H19" s="6"/>
      <c r="J19" s="3" t="str">
        <f>IF($A19="ADD",IF(NOT(ISBLANK(I19)),_xlfn.XLOOKUP(I19,side[lookupValue],side[lookupKey],"ERROR"),""), "")</f>
        <v/>
      </c>
      <c r="K19" s="8"/>
      <c r="L19" s="8"/>
      <c r="M19" s="8"/>
      <c r="N19" s="6" t="str">
        <f t="shared" si="0"/>
        <v/>
      </c>
      <c r="O19" s="4"/>
      <c r="Q19" s="3" t="str">
        <f>IF($A19="ADD",IF(NOT(ISBLANK(P19)),_xlfn.XLOOKUP(P19,len_adjust_rsn[lookupValue],len_adjust_rsn[lookupKey],"ERROR"),""), "")</f>
        <v/>
      </c>
      <c r="R19" s="8"/>
      <c r="T19" s="3" t="str">
        <f>IF($A19="ADD",IF(NOT(ISBLANK(S19)),_xlfn.XLOOKUP(S19,ud_placement[lookupValue],ud_placement[lookupKey],"ERROR"),""), "")</f>
        <v/>
      </c>
      <c r="V19" s="3" t="str">
        <f>IF($A19="ADD",IF(NOT(ISBLANK(U19)),_xlfn.XLOOKUP(U19,ud_wall_type[lookupValue],ud_wall_type[lookupKey],"ERROR"),""), "")</f>
        <v/>
      </c>
      <c r="X19" s="3" t="str">
        <f>IF($A19="ADD",IF(NOT(ISBLANK(W19)),_xlfn.XLOOKUP(W19,ud_fence_style[lookupValue],ud_fence_style[lookupKey],"ERROR"),""), "")</f>
        <v/>
      </c>
      <c r="Z19" s="3" t="str">
        <f>IF($A19="ADD",IF(NOT(ISBLANK(Y19)),_xlfn.XLOOKUP(Y19,wall_material[lookupValue],wall_material[lookupKey],"ERROR"),""), "")</f>
        <v/>
      </c>
      <c r="AA19" s="2" t="str">
        <f t="shared" si="1"/>
        <v/>
      </c>
      <c r="AB19" s="2" t="str">
        <f t="shared" si="2"/>
        <v/>
      </c>
      <c r="AC19" s="2" t="str">
        <f t="shared" si="3"/>
        <v/>
      </c>
      <c r="AE19" s="7"/>
      <c r="AF19" s="4" t="str">
        <f t="shared" ca="1" si="4"/>
        <v/>
      </c>
      <c r="AG19" s="4"/>
      <c r="AH19" s="3" t="str">
        <f t="shared" si="5"/>
        <v/>
      </c>
      <c r="AI19" s="3" t="str">
        <f>IF($A19="","",IF((AND($A19="ADD",OR(AH19="",AH19="In Use"))),"5",(_xlfn.XLOOKUP(AH19,ud_asset_status[lookupValue],ud_asset_status[lookupKey],""))))</f>
        <v/>
      </c>
      <c r="AJ19" s="7"/>
      <c r="AL19" s="3" t="str">
        <f>IF($A19="ADD",IF(NOT(ISBLANK(AK19)),_xlfn.XLOOKUP(AK19,ar_replace_reason[lookupValue],ar_replace_reason[lookupKey],"ERROR"),""), "")</f>
        <v/>
      </c>
      <c r="AM19" s="3" t="str">
        <f t="shared" si="6"/>
        <v/>
      </c>
      <c r="AN19" s="3" t="str">
        <f>IF($A19="","",IF((AND($A19="ADD",OR(AM19="",AM19="Queenstown-Lakes District Council"))),"70",(_xlfn.XLOOKUP(AM19,ud_organisation_owner[lookupValue],ud_organisation_owner[lookupKey],""))))</f>
        <v/>
      </c>
      <c r="AO19" s="3" t="str">
        <f t="shared" si="7"/>
        <v/>
      </c>
      <c r="AP19" s="3" t="str">
        <f>IF($A19="","",IF((AND($A19="ADD",OR(AO19="",AO19="Queenstown-Lakes District Council"))),"70",(_xlfn.XLOOKUP(AO19,ud_organisation_owner[lookupValue],ud_organisation_owner[lookupKey],""))))</f>
        <v/>
      </c>
      <c r="AQ19" s="3" t="str">
        <f t="shared" si="8"/>
        <v/>
      </c>
      <c r="AR19" s="3" t="str">
        <f>IF($A19="","",IF((AND($A19="ADD",OR(AQ19="",AQ19="Local Authority"))),"17",(_xlfn.XLOOKUP(AQ19,ud_sub_organisation[lookupValue],ud_sub_organisation[lookupKey],""))))</f>
        <v/>
      </c>
      <c r="AS19" s="3" t="str">
        <f t="shared" si="9"/>
        <v/>
      </c>
      <c r="AT19" s="3" t="str">
        <f>IF($A19="","",IF((AND($A19="ADD",OR(AS19="",AS19="Vested assets"))),"12",(_xlfn.XLOOKUP(AS19,ud_work_origin[lookupValue],ud_work_origin[lookupKey],""))))</f>
        <v/>
      </c>
      <c r="AU19" s="8"/>
      <c r="AV19" s="2" t="str">
        <f t="shared" si="10"/>
        <v/>
      </c>
      <c r="AW19" s="3" t="str">
        <f t="shared" si="11"/>
        <v/>
      </c>
      <c r="AX19" s="3" t="str">
        <f>IF($A19="","",IF((AND($A19="ADD",OR(AW19="",AW19="Excellent"))),"1",(_xlfn.XLOOKUP(AW19,condition[lookupValue],condition[lookupKey],""))))</f>
        <v/>
      </c>
      <c r="AY19" s="7" t="str">
        <f t="shared" si="12"/>
        <v/>
      </c>
      <c r="AZ19" s="9"/>
    </row>
    <row r="20" spans="2:52">
      <c r="B20" s="4"/>
      <c r="D20" s="3" t="str">
        <f>IF($A20="ADD",IF(NOT(ISBLANK(C20)),_xlfn.XLOOKUP(C20,roadnames[lookupValue],roadnames[lookupKey],"ERROR"),""), "")</f>
        <v/>
      </c>
      <c r="E20" s="4"/>
      <c r="F20" s="4"/>
      <c r="G20" s="6"/>
      <c r="H20" s="6"/>
      <c r="J20" s="3" t="str">
        <f>IF($A20="ADD",IF(NOT(ISBLANK(I20)),_xlfn.XLOOKUP(I20,side[lookupValue],side[lookupKey],"ERROR"),""), "")</f>
        <v/>
      </c>
      <c r="K20" s="8"/>
      <c r="L20" s="8"/>
      <c r="M20" s="8"/>
      <c r="N20" s="6" t="str">
        <f t="shared" si="0"/>
        <v/>
      </c>
      <c r="O20" s="4"/>
      <c r="Q20" s="3" t="str">
        <f>IF($A20="ADD",IF(NOT(ISBLANK(P20)),_xlfn.XLOOKUP(P20,len_adjust_rsn[lookupValue],len_adjust_rsn[lookupKey],"ERROR"),""), "")</f>
        <v/>
      </c>
      <c r="R20" s="8"/>
      <c r="T20" s="3" t="str">
        <f>IF($A20="ADD",IF(NOT(ISBLANK(S20)),_xlfn.XLOOKUP(S20,ud_placement[lookupValue],ud_placement[lookupKey],"ERROR"),""), "")</f>
        <v/>
      </c>
      <c r="V20" s="3" t="str">
        <f>IF($A20="ADD",IF(NOT(ISBLANK(U20)),_xlfn.XLOOKUP(U20,ud_wall_type[lookupValue],ud_wall_type[lookupKey],"ERROR"),""), "")</f>
        <v/>
      </c>
      <c r="X20" s="3" t="str">
        <f>IF($A20="ADD",IF(NOT(ISBLANK(W20)),_xlfn.XLOOKUP(W20,ud_fence_style[lookupValue],ud_fence_style[lookupKey],"ERROR"),""), "")</f>
        <v/>
      </c>
      <c r="Z20" s="3" t="str">
        <f>IF($A20="ADD",IF(NOT(ISBLANK(Y20)),_xlfn.XLOOKUP(Y20,wall_material[lookupValue],wall_material[lookupKey],"ERROR"),""), "")</f>
        <v/>
      </c>
      <c r="AA20" s="2" t="str">
        <f t="shared" si="1"/>
        <v/>
      </c>
      <c r="AB20" s="2" t="str">
        <f t="shared" si="2"/>
        <v/>
      </c>
      <c r="AC20" s="2" t="str">
        <f t="shared" si="3"/>
        <v/>
      </c>
      <c r="AE20" s="7"/>
      <c r="AF20" s="4" t="str">
        <f t="shared" ca="1" si="4"/>
        <v/>
      </c>
      <c r="AG20" s="4"/>
      <c r="AH20" s="3" t="str">
        <f t="shared" si="5"/>
        <v/>
      </c>
      <c r="AI20" s="3" t="str">
        <f>IF($A20="","",IF((AND($A20="ADD",OR(AH20="",AH20="In Use"))),"5",(_xlfn.XLOOKUP(AH20,ud_asset_status[lookupValue],ud_asset_status[lookupKey],""))))</f>
        <v/>
      </c>
      <c r="AJ20" s="7"/>
      <c r="AL20" s="3" t="str">
        <f>IF($A20="ADD",IF(NOT(ISBLANK(AK20)),_xlfn.XLOOKUP(AK20,ar_replace_reason[lookupValue],ar_replace_reason[lookupKey],"ERROR"),""), "")</f>
        <v/>
      </c>
      <c r="AM20" s="3" t="str">
        <f t="shared" si="6"/>
        <v/>
      </c>
      <c r="AN20" s="3" t="str">
        <f>IF($A20="","",IF((AND($A20="ADD",OR(AM20="",AM20="Queenstown-Lakes District Council"))),"70",(_xlfn.XLOOKUP(AM20,ud_organisation_owner[lookupValue],ud_organisation_owner[lookupKey],""))))</f>
        <v/>
      </c>
      <c r="AO20" s="3" t="str">
        <f t="shared" si="7"/>
        <v/>
      </c>
      <c r="AP20" s="3" t="str">
        <f>IF($A20="","",IF((AND($A20="ADD",OR(AO20="",AO20="Queenstown-Lakes District Council"))),"70",(_xlfn.XLOOKUP(AO20,ud_organisation_owner[lookupValue],ud_organisation_owner[lookupKey],""))))</f>
        <v/>
      </c>
      <c r="AQ20" s="3" t="str">
        <f t="shared" si="8"/>
        <v/>
      </c>
      <c r="AR20" s="3" t="str">
        <f>IF($A20="","",IF((AND($A20="ADD",OR(AQ20="",AQ20="Local Authority"))),"17",(_xlfn.XLOOKUP(AQ20,ud_sub_organisation[lookupValue],ud_sub_organisation[lookupKey],""))))</f>
        <v/>
      </c>
      <c r="AS20" s="3" t="str">
        <f t="shared" si="9"/>
        <v/>
      </c>
      <c r="AT20" s="3" t="str">
        <f>IF($A20="","",IF((AND($A20="ADD",OR(AS20="",AS20="Vested assets"))),"12",(_xlfn.XLOOKUP(AS20,ud_work_origin[lookupValue],ud_work_origin[lookupKey],""))))</f>
        <v/>
      </c>
      <c r="AU20" s="8"/>
      <c r="AV20" s="2" t="str">
        <f t="shared" si="10"/>
        <v/>
      </c>
      <c r="AW20" s="3" t="str">
        <f t="shared" si="11"/>
        <v/>
      </c>
      <c r="AX20" s="3" t="str">
        <f>IF($A20="","",IF((AND($A20="ADD",OR(AW20="",AW20="Excellent"))),"1",(_xlfn.XLOOKUP(AW20,condition[lookupValue],condition[lookupKey],""))))</f>
        <v/>
      </c>
      <c r="AY20" s="7" t="str">
        <f t="shared" si="12"/>
        <v/>
      </c>
      <c r="AZ20" s="9"/>
    </row>
    <row r="21" spans="2:52">
      <c r="B21" s="4"/>
      <c r="D21" s="3" t="str">
        <f>IF($A21="ADD",IF(NOT(ISBLANK(C21)),_xlfn.XLOOKUP(C21,roadnames[lookupValue],roadnames[lookupKey],"ERROR"),""), "")</f>
        <v/>
      </c>
      <c r="E21" s="4"/>
      <c r="F21" s="4"/>
      <c r="G21" s="6"/>
      <c r="H21" s="6"/>
      <c r="J21" s="3" t="str">
        <f>IF($A21="ADD",IF(NOT(ISBLANK(I21)),_xlfn.XLOOKUP(I21,side[lookupValue],side[lookupKey],"ERROR"),""), "")</f>
        <v/>
      </c>
      <c r="K21" s="8"/>
      <c r="L21" s="8"/>
      <c r="M21" s="8"/>
      <c r="N21" s="6" t="str">
        <f t="shared" si="0"/>
        <v/>
      </c>
      <c r="O21" s="4"/>
      <c r="Q21" s="3" t="str">
        <f>IF($A21="ADD",IF(NOT(ISBLANK(P21)),_xlfn.XLOOKUP(P21,len_adjust_rsn[lookupValue],len_adjust_rsn[lookupKey],"ERROR"),""), "")</f>
        <v/>
      </c>
      <c r="R21" s="8"/>
      <c r="T21" s="3" t="str">
        <f>IF($A21="ADD",IF(NOT(ISBLANK(S21)),_xlfn.XLOOKUP(S21,ud_placement[lookupValue],ud_placement[lookupKey],"ERROR"),""), "")</f>
        <v/>
      </c>
      <c r="V21" s="3" t="str">
        <f>IF($A21="ADD",IF(NOT(ISBLANK(U21)),_xlfn.XLOOKUP(U21,ud_wall_type[lookupValue],ud_wall_type[lookupKey],"ERROR"),""), "")</f>
        <v/>
      </c>
      <c r="X21" s="3" t="str">
        <f>IF($A21="ADD",IF(NOT(ISBLANK(W21)),_xlfn.XLOOKUP(W21,ud_fence_style[lookupValue],ud_fence_style[lookupKey],"ERROR"),""), "")</f>
        <v/>
      </c>
      <c r="Z21" s="3" t="str">
        <f>IF($A21="ADD",IF(NOT(ISBLANK(Y21)),_xlfn.XLOOKUP(Y21,wall_material[lookupValue],wall_material[lookupKey],"ERROR"),""), "")</f>
        <v/>
      </c>
      <c r="AA21" s="2" t="str">
        <f t="shared" si="1"/>
        <v/>
      </c>
      <c r="AB21" s="2" t="str">
        <f t="shared" si="2"/>
        <v/>
      </c>
      <c r="AC21" s="2" t="str">
        <f t="shared" si="3"/>
        <v/>
      </c>
      <c r="AE21" s="7"/>
      <c r="AF21" s="4" t="str">
        <f t="shared" ca="1" si="4"/>
        <v/>
      </c>
      <c r="AG21" s="4"/>
      <c r="AH21" s="3" t="str">
        <f t="shared" si="5"/>
        <v/>
      </c>
      <c r="AI21" s="3" t="str">
        <f>IF($A21="","",IF((AND($A21="ADD",OR(AH21="",AH21="In Use"))),"5",(_xlfn.XLOOKUP(AH21,ud_asset_status[lookupValue],ud_asset_status[lookupKey],""))))</f>
        <v/>
      </c>
      <c r="AJ21" s="7"/>
      <c r="AL21" s="3" t="str">
        <f>IF($A21="ADD",IF(NOT(ISBLANK(AK21)),_xlfn.XLOOKUP(AK21,ar_replace_reason[lookupValue],ar_replace_reason[lookupKey],"ERROR"),""), "")</f>
        <v/>
      </c>
      <c r="AM21" s="3" t="str">
        <f t="shared" si="6"/>
        <v/>
      </c>
      <c r="AN21" s="3" t="str">
        <f>IF($A21="","",IF((AND($A21="ADD",OR(AM21="",AM21="Queenstown-Lakes District Council"))),"70",(_xlfn.XLOOKUP(AM21,ud_organisation_owner[lookupValue],ud_organisation_owner[lookupKey],""))))</f>
        <v/>
      </c>
      <c r="AO21" s="3" t="str">
        <f t="shared" si="7"/>
        <v/>
      </c>
      <c r="AP21" s="3" t="str">
        <f>IF($A21="","",IF((AND($A21="ADD",OR(AO21="",AO21="Queenstown-Lakes District Council"))),"70",(_xlfn.XLOOKUP(AO21,ud_organisation_owner[lookupValue],ud_organisation_owner[lookupKey],""))))</f>
        <v/>
      </c>
      <c r="AQ21" s="3" t="str">
        <f t="shared" si="8"/>
        <v/>
      </c>
      <c r="AR21" s="3" t="str">
        <f>IF($A21="","",IF((AND($A21="ADD",OR(AQ21="",AQ21="Local Authority"))),"17",(_xlfn.XLOOKUP(AQ21,ud_sub_organisation[lookupValue],ud_sub_organisation[lookupKey],""))))</f>
        <v/>
      </c>
      <c r="AS21" s="3" t="str">
        <f t="shared" si="9"/>
        <v/>
      </c>
      <c r="AT21" s="3" t="str">
        <f>IF($A21="","",IF((AND($A21="ADD",OR(AS21="",AS21="Vested assets"))),"12",(_xlfn.XLOOKUP(AS21,ud_work_origin[lookupValue],ud_work_origin[lookupKey],""))))</f>
        <v/>
      </c>
      <c r="AU21" s="8"/>
      <c r="AV21" s="2" t="str">
        <f t="shared" si="10"/>
        <v/>
      </c>
      <c r="AW21" s="3" t="str">
        <f t="shared" si="11"/>
        <v/>
      </c>
      <c r="AX21" s="3" t="str">
        <f>IF($A21="","",IF((AND($A21="ADD",OR(AW21="",AW21="Excellent"))),"1",(_xlfn.XLOOKUP(AW21,condition[lookupValue],condition[lookupKey],""))))</f>
        <v/>
      </c>
      <c r="AY21" s="7" t="str">
        <f t="shared" si="12"/>
        <v/>
      </c>
      <c r="AZ21" s="9"/>
    </row>
    <row r="22" spans="2:52">
      <c r="B22" s="4"/>
      <c r="D22" s="3" t="str">
        <f>IF($A22="ADD",IF(NOT(ISBLANK(C22)),_xlfn.XLOOKUP(C22,roadnames[lookupValue],roadnames[lookupKey],"ERROR"),""), "")</f>
        <v/>
      </c>
      <c r="E22" s="4"/>
      <c r="F22" s="4"/>
      <c r="G22" s="6"/>
      <c r="H22" s="6"/>
      <c r="J22" s="3" t="str">
        <f>IF($A22="ADD",IF(NOT(ISBLANK(I22)),_xlfn.XLOOKUP(I22,side[lookupValue],side[lookupKey],"ERROR"),""), "")</f>
        <v/>
      </c>
      <c r="K22" s="8"/>
      <c r="L22" s="8"/>
      <c r="M22" s="8"/>
      <c r="N22" s="6" t="str">
        <f t="shared" si="0"/>
        <v/>
      </c>
      <c r="O22" s="4"/>
      <c r="Q22" s="3" t="str">
        <f>IF($A22="ADD",IF(NOT(ISBLANK(P22)),_xlfn.XLOOKUP(P22,len_adjust_rsn[lookupValue],len_adjust_rsn[lookupKey],"ERROR"),""), "")</f>
        <v/>
      </c>
      <c r="R22" s="8"/>
      <c r="T22" s="3" t="str">
        <f>IF($A22="ADD",IF(NOT(ISBLANK(S22)),_xlfn.XLOOKUP(S22,ud_placement[lookupValue],ud_placement[lookupKey],"ERROR"),""), "")</f>
        <v/>
      </c>
      <c r="V22" s="3" t="str">
        <f>IF($A22="ADD",IF(NOT(ISBLANK(U22)),_xlfn.XLOOKUP(U22,ud_wall_type[lookupValue],ud_wall_type[lookupKey],"ERROR"),""), "")</f>
        <v/>
      </c>
      <c r="X22" s="3" t="str">
        <f>IF($A22="ADD",IF(NOT(ISBLANK(W22)),_xlfn.XLOOKUP(W22,ud_fence_style[lookupValue],ud_fence_style[lookupKey],"ERROR"),""), "")</f>
        <v/>
      </c>
      <c r="Z22" s="3" t="str">
        <f>IF($A22="ADD",IF(NOT(ISBLANK(Y22)),_xlfn.XLOOKUP(Y22,wall_material[lookupValue],wall_material[lookupKey],"ERROR"),""), "")</f>
        <v/>
      </c>
      <c r="AA22" s="2" t="str">
        <f t="shared" si="1"/>
        <v/>
      </c>
      <c r="AB22" s="2" t="str">
        <f t="shared" si="2"/>
        <v/>
      </c>
      <c r="AC22" s="2" t="str">
        <f t="shared" si="3"/>
        <v/>
      </c>
      <c r="AE22" s="7"/>
      <c r="AF22" s="4" t="str">
        <f t="shared" ca="1" si="4"/>
        <v/>
      </c>
      <c r="AG22" s="4"/>
      <c r="AH22" s="3" t="str">
        <f t="shared" si="5"/>
        <v/>
      </c>
      <c r="AI22" s="3" t="str">
        <f>IF($A22="","",IF((AND($A22="ADD",OR(AH22="",AH22="In Use"))),"5",(_xlfn.XLOOKUP(AH22,ud_asset_status[lookupValue],ud_asset_status[lookupKey],""))))</f>
        <v/>
      </c>
      <c r="AJ22" s="7"/>
      <c r="AL22" s="3" t="str">
        <f>IF($A22="ADD",IF(NOT(ISBLANK(AK22)),_xlfn.XLOOKUP(AK22,ar_replace_reason[lookupValue],ar_replace_reason[lookupKey],"ERROR"),""), "")</f>
        <v/>
      </c>
      <c r="AM22" s="3" t="str">
        <f t="shared" si="6"/>
        <v/>
      </c>
      <c r="AN22" s="3" t="str">
        <f>IF($A22="","",IF((AND($A22="ADD",OR(AM22="",AM22="Queenstown-Lakes District Council"))),"70",(_xlfn.XLOOKUP(AM22,ud_organisation_owner[lookupValue],ud_organisation_owner[lookupKey],""))))</f>
        <v/>
      </c>
      <c r="AO22" s="3" t="str">
        <f t="shared" si="7"/>
        <v/>
      </c>
      <c r="AP22" s="3" t="str">
        <f>IF($A22="","",IF((AND($A22="ADD",OR(AO22="",AO22="Queenstown-Lakes District Council"))),"70",(_xlfn.XLOOKUP(AO22,ud_organisation_owner[lookupValue],ud_organisation_owner[lookupKey],""))))</f>
        <v/>
      </c>
      <c r="AQ22" s="3" t="str">
        <f t="shared" si="8"/>
        <v/>
      </c>
      <c r="AR22" s="3" t="str">
        <f>IF($A22="","",IF((AND($A22="ADD",OR(AQ22="",AQ22="Local Authority"))),"17",(_xlfn.XLOOKUP(AQ22,ud_sub_organisation[lookupValue],ud_sub_organisation[lookupKey],""))))</f>
        <v/>
      </c>
      <c r="AS22" s="3" t="str">
        <f t="shared" si="9"/>
        <v/>
      </c>
      <c r="AT22" s="3" t="str">
        <f>IF($A22="","",IF((AND($A22="ADD",OR(AS22="",AS22="Vested assets"))),"12",(_xlfn.XLOOKUP(AS22,ud_work_origin[lookupValue],ud_work_origin[lookupKey],""))))</f>
        <v/>
      </c>
      <c r="AU22" s="8"/>
      <c r="AV22" s="2" t="str">
        <f t="shared" si="10"/>
        <v/>
      </c>
      <c r="AW22" s="3" t="str">
        <f t="shared" si="11"/>
        <v/>
      </c>
      <c r="AX22" s="3" t="str">
        <f>IF($A22="","",IF((AND($A22="ADD",OR(AW22="",AW22="Excellent"))),"1",(_xlfn.XLOOKUP(AW22,condition[lookupValue],condition[lookupKey],""))))</f>
        <v/>
      </c>
      <c r="AY22" s="7" t="str">
        <f t="shared" si="12"/>
        <v/>
      </c>
      <c r="AZ22" s="9"/>
    </row>
    <row r="23" spans="2:52">
      <c r="B23" s="4"/>
      <c r="D23" s="3" t="str">
        <f>IF($A23="ADD",IF(NOT(ISBLANK(C23)),_xlfn.XLOOKUP(C23,roadnames[lookupValue],roadnames[lookupKey],"ERROR"),""), "")</f>
        <v/>
      </c>
      <c r="E23" s="4"/>
      <c r="F23" s="4"/>
      <c r="G23" s="6"/>
      <c r="H23" s="6"/>
      <c r="J23" s="3" t="str">
        <f>IF($A23="ADD",IF(NOT(ISBLANK(I23)),_xlfn.XLOOKUP(I23,side[lookupValue],side[lookupKey],"ERROR"),""), "")</f>
        <v/>
      </c>
      <c r="K23" s="8"/>
      <c r="L23" s="8"/>
      <c r="M23" s="8"/>
      <c r="N23" s="6" t="str">
        <f t="shared" si="0"/>
        <v/>
      </c>
      <c r="O23" s="4"/>
      <c r="Q23" s="3" t="str">
        <f>IF($A23="ADD",IF(NOT(ISBLANK(P23)),_xlfn.XLOOKUP(P23,len_adjust_rsn[lookupValue],len_adjust_rsn[lookupKey],"ERROR"),""), "")</f>
        <v/>
      </c>
      <c r="R23" s="8"/>
      <c r="T23" s="3" t="str">
        <f>IF($A23="ADD",IF(NOT(ISBLANK(S23)),_xlfn.XLOOKUP(S23,ud_placement[lookupValue],ud_placement[lookupKey],"ERROR"),""), "")</f>
        <v/>
      </c>
      <c r="V23" s="3" t="str">
        <f>IF($A23="ADD",IF(NOT(ISBLANK(U23)),_xlfn.XLOOKUP(U23,ud_wall_type[lookupValue],ud_wall_type[lookupKey],"ERROR"),""), "")</f>
        <v/>
      </c>
      <c r="X23" s="3" t="str">
        <f>IF($A23="ADD",IF(NOT(ISBLANK(W23)),_xlfn.XLOOKUP(W23,ud_fence_style[lookupValue],ud_fence_style[lookupKey],"ERROR"),""), "")</f>
        <v/>
      </c>
      <c r="Z23" s="3" t="str">
        <f>IF($A23="ADD",IF(NOT(ISBLANK(Y23)),_xlfn.XLOOKUP(Y23,wall_material[lookupValue],wall_material[lookupKey],"ERROR"),""), "")</f>
        <v/>
      </c>
      <c r="AA23" s="2" t="str">
        <f t="shared" si="1"/>
        <v/>
      </c>
      <c r="AB23" s="2" t="str">
        <f t="shared" si="2"/>
        <v/>
      </c>
      <c r="AC23" s="2" t="str">
        <f t="shared" si="3"/>
        <v/>
      </c>
      <c r="AE23" s="7"/>
      <c r="AF23" s="4" t="str">
        <f t="shared" ca="1" si="4"/>
        <v/>
      </c>
      <c r="AG23" s="4"/>
      <c r="AH23" s="3" t="str">
        <f t="shared" si="5"/>
        <v/>
      </c>
      <c r="AI23" s="3" t="str">
        <f>IF($A23="","",IF((AND($A23="ADD",OR(AH23="",AH23="In Use"))),"5",(_xlfn.XLOOKUP(AH23,ud_asset_status[lookupValue],ud_asset_status[lookupKey],""))))</f>
        <v/>
      </c>
      <c r="AJ23" s="7"/>
      <c r="AL23" s="3" t="str">
        <f>IF($A23="ADD",IF(NOT(ISBLANK(AK23)),_xlfn.XLOOKUP(AK23,ar_replace_reason[lookupValue],ar_replace_reason[lookupKey],"ERROR"),""), "")</f>
        <v/>
      </c>
      <c r="AM23" s="3" t="str">
        <f t="shared" si="6"/>
        <v/>
      </c>
      <c r="AN23" s="3" t="str">
        <f>IF($A23="","",IF((AND($A23="ADD",OR(AM23="",AM23="Queenstown-Lakes District Council"))),"70",(_xlfn.XLOOKUP(AM23,ud_organisation_owner[lookupValue],ud_organisation_owner[lookupKey],""))))</f>
        <v/>
      </c>
      <c r="AO23" s="3" t="str">
        <f t="shared" si="7"/>
        <v/>
      </c>
      <c r="AP23" s="3" t="str">
        <f>IF($A23="","",IF((AND($A23="ADD",OR(AO23="",AO23="Queenstown-Lakes District Council"))),"70",(_xlfn.XLOOKUP(AO23,ud_organisation_owner[lookupValue],ud_organisation_owner[lookupKey],""))))</f>
        <v/>
      </c>
      <c r="AQ23" s="3" t="str">
        <f t="shared" si="8"/>
        <v/>
      </c>
      <c r="AR23" s="3" t="str">
        <f>IF($A23="","",IF((AND($A23="ADD",OR(AQ23="",AQ23="Local Authority"))),"17",(_xlfn.XLOOKUP(AQ23,ud_sub_organisation[lookupValue],ud_sub_organisation[lookupKey],""))))</f>
        <v/>
      </c>
      <c r="AS23" s="3" t="str">
        <f t="shared" si="9"/>
        <v/>
      </c>
      <c r="AT23" s="3" t="str">
        <f>IF($A23="","",IF((AND($A23="ADD",OR(AS23="",AS23="Vested assets"))),"12",(_xlfn.XLOOKUP(AS23,ud_work_origin[lookupValue],ud_work_origin[lookupKey],""))))</f>
        <v/>
      </c>
      <c r="AU23" s="8"/>
      <c r="AV23" s="2" t="str">
        <f t="shared" si="10"/>
        <v/>
      </c>
      <c r="AW23" s="3" t="str">
        <f t="shared" si="11"/>
        <v/>
      </c>
      <c r="AX23" s="3" t="str">
        <f>IF($A23="","",IF((AND($A23="ADD",OR(AW23="",AW23="Excellent"))),"1",(_xlfn.XLOOKUP(AW23,condition[lookupValue],condition[lookupKey],""))))</f>
        <v/>
      </c>
      <c r="AY23" s="7" t="str">
        <f t="shared" si="12"/>
        <v/>
      </c>
      <c r="AZ23" s="9"/>
    </row>
    <row r="24" spans="2:52">
      <c r="B24" s="4"/>
      <c r="D24" s="3" t="str">
        <f>IF($A24="ADD",IF(NOT(ISBLANK(C24)),_xlfn.XLOOKUP(C24,roadnames[lookupValue],roadnames[lookupKey],"ERROR"),""), "")</f>
        <v/>
      </c>
      <c r="E24" s="4"/>
      <c r="F24" s="4"/>
      <c r="G24" s="6"/>
      <c r="H24" s="6"/>
      <c r="J24" s="3" t="str">
        <f>IF($A24="ADD",IF(NOT(ISBLANK(I24)),_xlfn.XLOOKUP(I24,side[lookupValue],side[lookupKey],"ERROR"),""), "")</f>
        <v/>
      </c>
      <c r="K24" s="8"/>
      <c r="L24" s="8"/>
      <c r="M24" s="8"/>
      <c r="N24" s="6" t="str">
        <f t="shared" si="0"/>
        <v/>
      </c>
      <c r="O24" s="4"/>
      <c r="Q24" s="3" t="str">
        <f>IF($A24="ADD",IF(NOT(ISBLANK(P24)),_xlfn.XLOOKUP(P24,len_adjust_rsn[lookupValue],len_adjust_rsn[lookupKey],"ERROR"),""), "")</f>
        <v/>
      </c>
      <c r="R24" s="8"/>
      <c r="T24" s="3" t="str">
        <f>IF($A24="ADD",IF(NOT(ISBLANK(S24)),_xlfn.XLOOKUP(S24,ud_placement[lookupValue],ud_placement[lookupKey],"ERROR"),""), "")</f>
        <v/>
      </c>
      <c r="V24" s="3" t="str">
        <f>IF($A24="ADD",IF(NOT(ISBLANK(U24)),_xlfn.XLOOKUP(U24,ud_wall_type[lookupValue],ud_wall_type[lookupKey],"ERROR"),""), "")</f>
        <v/>
      </c>
      <c r="X24" s="3" t="str">
        <f>IF($A24="ADD",IF(NOT(ISBLANK(W24)),_xlfn.XLOOKUP(W24,ud_fence_style[lookupValue],ud_fence_style[lookupKey],"ERROR"),""), "")</f>
        <v/>
      </c>
      <c r="Z24" s="3" t="str">
        <f>IF($A24="ADD",IF(NOT(ISBLANK(Y24)),_xlfn.XLOOKUP(Y24,wall_material[lookupValue],wall_material[lookupKey],"ERROR"),""), "")</f>
        <v/>
      </c>
      <c r="AA24" s="2" t="str">
        <f t="shared" si="1"/>
        <v/>
      </c>
      <c r="AB24" s="2" t="str">
        <f t="shared" si="2"/>
        <v/>
      </c>
      <c r="AC24" s="2" t="str">
        <f t="shared" si="3"/>
        <v/>
      </c>
      <c r="AE24" s="7"/>
      <c r="AF24" s="4" t="str">
        <f t="shared" ca="1" si="4"/>
        <v/>
      </c>
      <c r="AG24" s="4"/>
      <c r="AH24" s="3" t="str">
        <f t="shared" si="5"/>
        <v/>
      </c>
      <c r="AI24" s="3" t="str">
        <f>IF($A24="","",IF((AND($A24="ADD",OR(AH24="",AH24="In Use"))),"5",(_xlfn.XLOOKUP(AH24,ud_asset_status[lookupValue],ud_asset_status[lookupKey],""))))</f>
        <v/>
      </c>
      <c r="AJ24" s="7"/>
      <c r="AL24" s="3" t="str">
        <f>IF($A24="ADD",IF(NOT(ISBLANK(AK24)),_xlfn.XLOOKUP(AK24,ar_replace_reason[lookupValue],ar_replace_reason[lookupKey],"ERROR"),""), "")</f>
        <v/>
      </c>
      <c r="AM24" s="3" t="str">
        <f t="shared" si="6"/>
        <v/>
      </c>
      <c r="AN24" s="3" t="str">
        <f>IF($A24="","",IF((AND($A24="ADD",OR(AM24="",AM24="Queenstown-Lakes District Council"))),"70",(_xlfn.XLOOKUP(AM24,ud_organisation_owner[lookupValue],ud_organisation_owner[lookupKey],""))))</f>
        <v/>
      </c>
      <c r="AO24" s="3" t="str">
        <f t="shared" si="7"/>
        <v/>
      </c>
      <c r="AP24" s="3" t="str">
        <f>IF($A24="","",IF((AND($A24="ADD",OR(AO24="",AO24="Queenstown-Lakes District Council"))),"70",(_xlfn.XLOOKUP(AO24,ud_organisation_owner[lookupValue],ud_organisation_owner[lookupKey],""))))</f>
        <v/>
      </c>
      <c r="AQ24" s="3" t="str">
        <f t="shared" si="8"/>
        <v/>
      </c>
      <c r="AR24" s="3" t="str">
        <f>IF($A24="","",IF((AND($A24="ADD",OR(AQ24="",AQ24="Local Authority"))),"17",(_xlfn.XLOOKUP(AQ24,ud_sub_organisation[lookupValue],ud_sub_organisation[lookupKey],""))))</f>
        <v/>
      </c>
      <c r="AS24" s="3" t="str">
        <f t="shared" si="9"/>
        <v/>
      </c>
      <c r="AT24" s="3" t="str">
        <f>IF($A24="","",IF((AND($A24="ADD",OR(AS24="",AS24="Vested assets"))),"12",(_xlfn.XLOOKUP(AS24,ud_work_origin[lookupValue],ud_work_origin[lookupKey],""))))</f>
        <v/>
      </c>
      <c r="AU24" s="8"/>
      <c r="AV24" s="2" t="str">
        <f t="shared" si="10"/>
        <v/>
      </c>
      <c r="AW24" s="3" t="str">
        <f t="shared" si="11"/>
        <v/>
      </c>
      <c r="AX24" s="3" t="str">
        <f>IF($A24="","",IF((AND($A24="ADD",OR(AW24="",AW24="Excellent"))),"1",(_xlfn.XLOOKUP(AW24,condition[lookupValue],condition[lookupKey],""))))</f>
        <v/>
      </c>
      <c r="AY24" s="7" t="str">
        <f t="shared" si="12"/>
        <v/>
      </c>
      <c r="AZ24" s="9"/>
    </row>
    <row r="25" spans="2:52">
      <c r="B25" s="4"/>
      <c r="D25" s="3" t="str">
        <f>IF($A25="ADD",IF(NOT(ISBLANK(C25)),_xlfn.XLOOKUP(C25,roadnames[lookupValue],roadnames[lookupKey],"ERROR"),""), "")</f>
        <v/>
      </c>
      <c r="E25" s="4"/>
      <c r="F25" s="4"/>
      <c r="G25" s="6"/>
      <c r="H25" s="6"/>
      <c r="J25" s="3" t="str">
        <f>IF($A25="ADD",IF(NOT(ISBLANK(I25)),_xlfn.XLOOKUP(I25,side[lookupValue],side[lookupKey],"ERROR"),""), "")</f>
        <v/>
      </c>
      <c r="K25" s="8"/>
      <c r="L25" s="8"/>
      <c r="M25" s="8"/>
      <c r="N25" s="6" t="str">
        <f t="shared" si="0"/>
        <v/>
      </c>
      <c r="O25" s="4"/>
      <c r="Q25" s="3" t="str">
        <f>IF($A25="ADD",IF(NOT(ISBLANK(P25)),_xlfn.XLOOKUP(P25,len_adjust_rsn[lookupValue],len_adjust_rsn[lookupKey],"ERROR"),""), "")</f>
        <v/>
      </c>
      <c r="R25" s="8"/>
      <c r="T25" s="3" t="str">
        <f>IF($A25="ADD",IF(NOT(ISBLANK(S25)),_xlfn.XLOOKUP(S25,ud_placement[lookupValue],ud_placement[lookupKey],"ERROR"),""), "")</f>
        <v/>
      </c>
      <c r="V25" s="3" t="str">
        <f>IF($A25="ADD",IF(NOT(ISBLANK(U25)),_xlfn.XLOOKUP(U25,ud_wall_type[lookupValue],ud_wall_type[lookupKey],"ERROR"),""), "")</f>
        <v/>
      </c>
      <c r="X25" s="3" t="str">
        <f>IF($A25="ADD",IF(NOT(ISBLANK(W25)),_xlfn.XLOOKUP(W25,ud_fence_style[lookupValue],ud_fence_style[lookupKey],"ERROR"),""), "")</f>
        <v/>
      </c>
      <c r="Z25" s="3" t="str">
        <f>IF($A25="ADD",IF(NOT(ISBLANK(Y25)),_xlfn.XLOOKUP(Y25,wall_material[lookupValue],wall_material[lookupKey],"ERROR"),""), "")</f>
        <v/>
      </c>
      <c r="AA25" s="2" t="str">
        <f t="shared" si="1"/>
        <v/>
      </c>
      <c r="AB25" s="2" t="str">
        <f t="shared" si="2"/>
        <v/>
      </c>
      <c r="AC25" s="2" t="str">
        <f t="shared" si="3"/>
        <v/>
      </c>
      <c r="AE25" s="7"/>
      <c r="AF25" s="4" t="str">
        <f t="shared" ca="1" si="4"/>
        <v/>
      </c>
      <c r="AG25" s="4"/>
      <c r="AH25" s="3" t="str">
        <f t="shared" si="5"/>
        <v/>
      </c>
      <c r="AI25" s="3" t="str">
        <f>IF($A25="","",IF((AND($A25="ADD",OR(AH25="",AH25="In Use"))),"5",(_xlfn.XLOOKUP(AH25,ud_asset_status[lookupValue],ud_asset_status[lookupKey],""))))</f>
        <v/>
      </c>
      <c r="AJ25" s="7"/>
      <c r="AL25" s="3" t="str">
        <f>IF($A25="ADD",IF(NOT(ISBLANK(AK25)),_xlfn.XLOOKUP(AK25,ar_replace_reason[lookupValue],ar_replace_reason[lookupKey],"ERROR"),""), "")</f>
        <v/>
      </c>
      <c r="AM25" s="3" t="str">
        <f t="shared" si="6"/>
        <v/>
      </c>
      <c r="AN25" s="3" t="str">
        <f>IF($A25="","",IF((AND($A25="ADD",OR(AM25="",AM25="Queenstown-Lakes District Council"))),"70",(_xlfn.XLOOKUP(AM25,ud_organisation_owner[lookupValue],ud_organisation_owner[lookupKey],""))))</f>
        <v/>
      </c>
      <c r="AO25" s="3" t="str">
        <f t="shared" si="7"/>
        <v/>
      </c>
      <c r="AP25" s="3" t="str">
        <f>IF($A25="","",IF((AND($A25="ADD",OR(AO25="",AO25="Queenstown-Lakes District Council"))),"70",(_xlfn.XLOOKUP(AO25,ud_organisation_owner[lookupValue],ud_organisation_owner[lookupKey],""))))</f>
        <v/>
      </c>
      <c r="AQ25" s="3" t="str">
        <f t="shared" si="8"/>
        <v/>
      </c>
      <c r="AR25" s="3" t="str">
        <f>IF($A25="","",IF((AND($A25="ADD",OR(AQ25="",AQ25="Local Authority"))),"17",(_xlfn.XLOOKUP(AQ25,ud_sub_organisation[lookupValue],ud_sub_organisation[lookupKey],""))))</f>
        <v/>
      </c>
      <c r="AS25" s="3" t="str">
        <f t="shared" si="9"/>
        <v/>
      </c>
      <c r="AT25" s="3" t="str">
        <f>IF($A25="","",IF((AND($A25="ADD",OR(AS25="",AS25="Vested assets"))),"12",(_xlfn.XLOOKUP(AS25,ud_work_origin[lookupValue],ud_work_origin[lookupKey],""))))</f>
        <v/>
      </c>
      <c r="AU25" s="8"/>
      <c r="AV25" s="2" t="str">
        <f t="shared" si="10"/>
        <v/>
      </c>
      <c r="AW25" s="3" t="str">
        <f t="shared" si="11"/>
        <v/>
      </c>
      <c r="AX25" s="3" t="str">
        <f>IF($A25="","",IF((AND($A25="ADD",OR(AW25="",AW25="Excellent"))),"1",(_xlfn.XLOOKUP(AW25,condition[lookupValue],condition[lookupKey],""))))</f>
        <v/>
      </c>
      <c r="AY25" s="7" t="str">
        <f t="shared" si="12"/>
        <v/>
      </c>
      <c r="AZ25" s="9"/>
    </row>
    <row r="26" spans="2:52">
      <c r="B26" s="4"/>
      <c r="D26" s="3" t="str">
        <f>IF($A26="ADD",IF(NOT(ISBLANK(C26)),_xlfn.XLOOKUP(C26,roadnames[lookupValue],roadnames[lookupKey],"ERROR"),""), "")</f>
        <v/>
      </c>
      <c r="E26" s="4"/>
      <c r="F26" s="4"/>
      <c r="G26" s="6"/>
      <c r="H26" s="6"/>
      <c r="J26" s="3" t="str">
        <f>IF($A26="ADD",IF(NOT(ISBLANK(I26)),_xlfn.XLOOKUP(I26,side[lookupValue],side[lookupKey],"ERROR"),""), "")</f>
        <v/>
      </c>
      <c r="K26" s="8"/>
      <c r="L26" s="8"/>
      <c r="M26" s="8"/>
      <c r="N26" s="6" t="str">
        <f t="shared" si="0"/>
        <v/>
      </c>
      <c r="O26" s="4"/>
      <c r="Q26" s="3" t="str">
        <f>IF($A26="ADD",IF(NOT(ISBLANK(P26)),_xlfn.XLOOKUP(P26,len_adjust_rsn[lookupValue],len_adjust_rsn[lookupKey],"ERROR"),""), "")</f>
        <v/>
      </c>
      <c r="R26" s="8"/>
      <c r="T26" s="3" t="str">
        <f>IF($A26="ADD",IF(NOT(ISBLANK(S26)),_xlfn.XLOOKUP(S26,ud_placement[lookupValue],ud_placement[lookupKey],"ERROR"),""), "")</f>
        <v/>
      </c>
      <c r="V26" s="3" t="str">
        <f>IF($A26="ADD",IF(NOT(ISBLANK(U26)),_xlfn.XLOOKUP(U26,ud_wall_type[lookupValue],ud_wall_type[lookupKey],"ERROR"),""), "")</f>
        <v/>
      </c>
      <c r="X26" s="3" t="str">
        <f>IF($A26="ADD",IF(NOT(ISBLANK(W26)),_xlfn.XLOOKUP(W26,ud_fence_style[lookupValue],ud_fence_style[lookupKey],"ERROR"),""), "")</f>
        <v/>
      </c>
      <c r="Z26" s="3" t="str">
        <f>IF($A26="ADD",IF(NOT(ISBLANK(Y26)),_xlfn.XLOOKUP(Y26,wall_material[lookupValue],wall_material[lookupKey],"ERROR"),""), "")</f>
        <v/>
      </c>
      <c r="AA26" s="2" t="str">
        <f t="shared" si="1"/>
        <v/>
      </c>
      <c r="AB26" s="2" t="str">
        <f t="shared" si="2"/>
        <v/>
      </c>
      <c r="AC26" s="2" t="str">
        <f t="shared" si="3"/>
        <v/>
      </c>
      <c r="AE26" s="7"/>
      <c r="AF26" s="4" t="str">
        <f t="shared" ca="1" si="4"/>
        <v/>
      </c>
      <c r="AG26" s="4"/>
      <c r="AH26" s="3" t="str">
        <f t="shared" si="5"/>
        <v/>
      </c>
      <c r="AI26" s="3" t="str">
        <f>IF($A26="","",IF((AND($A26="ADD",OR(AH26="",AH26="In Use"))),"5",(_xlfn.XLOOKUP(AH26,ud_asset_status[lookupValue],ud_asset_status[lookupKey],""))))</f>
        <v/>
      </c>
      <c r="AJ26" s="7"/>
      <c r="AL26" s="3" t="str">
        <f>IF($A26="ADD",IF(NOT(ISBLANK(AK26)),_xlfn.XLOOKUP(AK26,ar_replace_reason[lookupValue],ar_replace_reason[lookupKey],"ERROR"),""), "")</f>
        <v/>
      </c>
      <c r="AM26" s="3" t="str">
        <f t="shared" si="6"/>
        <v/>
      </c>
      <c r="AN26" s="3" t="str">
        <f>IF($A26="","",IF((AND($A26="ADD",OR(AM26="",AM26="Queenstown-Lakes District Council"))),"70",(_xlfn.XLOOKUP(AM26,ud_organisation_owner[lookupValue],ud_organisation_owner[lookupKey],""))))</f>
        <v/>
      </c>
      <c r="AO26" s="3" t="str">
        <f t="shared" si="7"/>
        <v/>
      </c>
      <c r="AP26" s="3" t="str">
        <f>IF($A26="","",IF((AND($A26="ADD",OR(AO26="",AO26="Queenstown-Lakes District Council"))),"70",(_xlfn.XLOOKUP(AO26,ud_organisation_owner[lookupValue],ud_organisation_owner[lookupKey],""))))</f>
        <v/>
      </c>
      <c r="AQ26" s="3" t="str">
        <f t="shared" si="8"/>
        <v/>
      </c>
      <c r="AR26" s="3" t="str">
        <f>IF($A26="","",IF((AND($A26="ADD",OR(AQ26="",AQ26="Local Authority"))),"17",(_xlfn.XLOOKUP(AQ26,ud_sub_organisation[lookupValue],ud_sub_organisation[lookupKey],""))))</f>
        <v/>
      </c>
      <c r="AS26" s="3" t="str">
        <f t="shared" si="9"/>
        <v/>
      </c>
      <c r="AT26" s="3" t="str">
        <f>IF($A26="","",IF((AND($A26="ADD",OR(AS26="",AS26="Vested assets"))),"12",(_xlfn.XLOOKUP(AS26,ud_work_origin[lookupValue],ud_work_origin[lookupKey],""))))</f>
        <v/>
      </c>
      <c r="AU26" s="8"/>
      <c r="AV26" s="2" t="str">
        <f t="shared" si="10"/>
        <v/>
      </c>
      <c r="AW26" s="3" t="str">
        <f t="shared" si="11"/>
        <v/>
      </c>
      <c r="AX26" s="3" t="str">
        <f>IF($A26="","",IF((AND($A26="ADD",OR(AW26="",AW26="Excellent"))),"1",(_xlfn.XLOOKUP(AW26,condition[lookupValue],condition[lookupKey],""))))</f>
        <v/>
      </c>
      <c r="AY26" s="7" t="str">
        <f t="shared" si="12"/>
        <v/>
      </c>
      <c r="AZ26" s="9"/>
    </row>
    <row r="27" spans="2:52">
      <c r="B27" s="4"/>
      <c r="D27" s="3" t="str">
        <f>IF($A27="ADD",IF(NOT(ISBLANK(C27)),_xlfn.XLOOKUP(C27,roadnames[lookupValue],roadnames[lookupKey],"ERROR"),""), "")</f>
        <v/>
      </c>
      <c r="E27" s="4"/>
      <c r="F27" s="4"/>
      <c r="G27" s="6"/>
      <c r="H27" s="6"/>
      <c r="J27" s="3" t="str">
        <f>IF($A27="ADD",IF(NOT(ISBLANK(I27)),_xlfn.XLOOKUP(I27,side[lookupValue],side[lookupKey],"ERROR"),""), "")</f>
        <v/>
      </c>
      <c r="K27" s="8"/>
      <c r="L27" s="8"/>
      <c r="M27" s="8"/>
      <c r="N27" s="6" t="str">
        <f t="shared" si="0"/>
        <v/>
      </c>
      <c r="O27" s="4"/>
      <c r="Q27" s="3" t="str">
        <f>IF($A27="ADD",IF(NOT(ISBLANK(P27)),_xlfn.XLOOKUP(P27,len_adjust_rsn[lookupValue],len_adjust_rsn[lookupKey],"ERROR"),""), "")</f>
        <v/>
      </c>
      <c r="R27" s="8"/>
      <c r="T27" s="3" t="str">
        <f>IF($A27="ADD",IF(NOT(ISBLANK(S27)),_xlfn.XLOOKUP(S27,ud_placement[lookupValue],ud_placement[lookupKey],"ERROR"),""), "")</f>
        <v/>
      </c>
      <c r="V27" s="3" t="str">
        <f>IF($A27="ADD",IF(NOT(ISBLANK(U27)),_xlfn.XLOOKUP(U27,ud_wall_type[lookupValue],ud_wall_type[lookupKey],"ERROR"),""), "")</f>
        <v/>
      </c>
      <c r="X27" s="3" t="str">
        <f>IF($A27="ADD",IF(NOT(ISBLANK(W27)),_xlfn.XLOOKUP(W27,ud_fence_style[lookupValue],ud_fence_style[lookupKey],"ERROR"),""), "")</f>
        <v/>
      </c>
      <c r="Z27" s="3" t="str">
        <f>IF($A27="ADD",IF(NOT(ISBLANK(Y27)),_xlfn.XLOOKUP(Y27,wall_material[lookupValue],wall_material[lookupKey],"ERROR"),""), "")</f>
        <v/>
      </c>
      <c r="AA27" s="2" t="str">
        <f t="shared" si="1"/>
        <v/>
      </c>
      <c r="AB27" s="2" t="str">
        <f t="shared" si="2"/>
        <v/>
      </c>
      <c r="AC27" s="2" t="str">
        <f t="shared" si="3"/>
        <v/>
      </c>
      <c r="AE27" s="7"/>
      <c r="AF27" s="4" t="str">
        <f t="shared" ca="1" si="4"/>
        <v/>
      </c>
      <c r="AG27" s="4"/>
      <c r="AH27" s="3" t="str">
        <f t="shared" si="5"/>
        <v/>
      </c>
      <c r="AI27" s="3" t="str">
        <f>IF($A27="","",IF((AND($A27="ADD",OR(AH27="",AH27="In Use"))),"5",(_xlfn.XLOOKUP(AH27,ud_asset_status[lookupValue],ud_asset_status[lookupKey],""))))</f>
        <v/>
      </c>
      <c r="AJ27" s="7"/>
      <c r="AL27" s="3" t="str">
        <f>IF($A27="ADD",IF(NOT(ISBLANK(AK27)),_xlfn.XLOOKUP(AK27,ar_replace_reason[lookupValue],ar_replace_reason[lookupKey],"ERROR"),""), "")</f>
        <v/>
      </c>
      <c r="AM27" s="3" t="str">
        <f t="shared" si="6"/>
        <v/>
      </c>
      <c r="AN27" s="3" t="str">
        <f>IF($A27="","",IF((AND($A27="ADD",OR(AM27="",AM27="Queenstown-Lakes District Council"))),"70",(_xlfn.XLOOKUP(AM27,ud_organisation_owner[lookupValue],ud_organisation_owner[lookupKey],""))))</f>
        <v/>
      </c>
      <c r="AO27" s="3" t="str">
        <f t="shared" si="7"/>
        <v/>
      </c>
      <c r="AP27" s="3" t="str">
        <f>IF($A27="","",IF((AND($A27="ADD",OR(AO27="",AO27="Queenstown-Lakes District Council"))),"70",(_xlfn.XLOOKUP(AO27,ud_organisation_owner[lookupValue],ud_organisation_owner[lookupKey],""))))</f>
        <v/>
      </c>
      <c r="AQ27" s="3" t="str">
        <f t="shared" si="8"/>
        <v/>
      </c>
      <c r="AR27" s="3" t="str">
        <f>IF($A27="","",IF((AND($A27="ADD",OR(AQ27="",AQ27="Local Authority"))),"17",(_xlfn.XLOOKUP(AQ27,ud_sub_organisation[lookupValue],ud_sub_organisation[lookupKey],""))))</f>
        <v/>
      </c>
      <c r="AS27" s="3" t="str">
        <f t="shared" si="9"/>
        <v/>
      </c>
      <c r="AT27" s="3" t="str">
        <f>IF($A27="","",IF((AND($A27="ADD",OR(AS27="",AS27="Vested assets"))),"12",(_xlfn.XLOOKUP(AS27,ud_work_origin[lookupValue],ud_work_origin[lookupKey],""))))</f>
        <v/>
      </c>
      <c r="AU27" s="8"/>
      <c r="AV27" s="2" t="str">
        <f t="shared" si="10"/>
        <v/>
      </c>
      <c r="AW27" s="3" t="str">
        <f t="shared" si="11"/>
        <v/>
      </c>
      <c r="AX27" s="3" t="str">
        <f>IF($A27="","",IF((AND($A27="ADD",OR(AW27="",AW27="Excellent"))),"1",(_xlfn.XLOOKUP(AW27,condition[lookupValue],condition[lookupKey],""))))</f>
        <v/>
      </c>
      <c r="AY27" s="7" t="str">
        <f t="shared" si="12"/>
        <v/>
      </c>
      <c r="AZ27" s="9"/>
    </row>
    <row r="28" spans="2:52">
      <c r="B28" s="4"/>
      <c r="D28" s="3" t="str">
        <f>IF($A28="ADD",IF(NOT(ISBLANK(C28)),_xlfn.XLOOKUP(C28,roadnames[lookupValue],roadnames[lookupKey],"ERROR"),""), "")</f>
        <v/>
      </c>
      <c r="E28" s="4"/>
      <c r="F28" s="4"/>
      <c r="G28" s="6"/>
      <c r="H28" s="6"/>
      <c r="J28" s="3" t="str">
        <f>IF($A28="ADD",IF(NOT(ISBLANK(I28)),_xlfn.XLOOKUP(I28,side[lookupValue],side[lookupKey],"ERROR"),""), "")</f>
        <v/>
      </c>
      <c r="K28" s="8"/>
      <c r="L28" s="8"/>
      <c r="M28" s="8"/>
      <c r="N28" s="6" t="str">
        <f t="shared" si="0"/>
        <v/>
      </c>
      <c r="O28" s="4"/>
      <c r="Q28" s="3" t="str">
        <f>IF($A28="ADD",IF(NOT(ISBLANK(P28)),_xlfn.XLOOKUP(P28,len_adjust_rsn[lookupValue],len_adjust_rsn[lookupKey],"ERROR"),""), "")</f>
        <v/>
      </c>
      <c r="R28" s="8"/>
      <c r="T28" s="3" t="str">
        <f>IF($A28="ADD",IF(NOT(ISBLANK(S28)),_xlfn.XLOOKUP(S28,ud_placement[lookupValue],ud_placement[lookupKey],"ERROR"),""), "")</f>
        <v/>
      </c>
      <c r="V28" s="3" t="str">
        <f>IF($A28="ADD",IF(NOT(ISBLANK(U28)),_xlfn.XLOOKUP(U28,ud_wall_type[lookupValue],ud_wall_type[lookupKey],"ERROR"),""), "")</f>
        <v/>
      </c>
      <c r="X28" s="3" t="str">
        <f>IF($A28="ADD",IF(NOT(ISBLANK(W28)),_xlfn.XLOOKUP(W28,ud_fence_style[lookupValue],ud_fence_style[lookupKey],"ERROR"),""), "")</f>
        <v/>
      </c>
      <c r="Z28" s="3" t="str">
        <f>IF($A28="ADD",IF(NOT(ISBLANK(Y28)),_xlfn.XLOOKUP(Y28,wall_material[lookupValue],wall_material[lookupKey],"ERROR"),""), "")</f>
        <v/>
      </c>
      <c r="AA28" s="2" t="str">
        <f t="shared" si="1"/>
        <v/>
      </c>
      <c r="AB28" s="2" t="str">
        <f t="shared" si="2"/>
        <v/>
      </c>
      <c r="AC28" s="2" t="str">
        <f t="shared" si="3"/>
        <v/>
      </c>
      <c r="AE28" s="7"/>
      <c r="AF28" s="4" t="str">
        <f t="shared" ca="1" si="4"/>
        <v/>
      </c>
      <c r="AG28" s="4"/>
      <c r="AH28" s="3" t="str">
        <f t="shared" si="5"/>
        <v/>
      </c>
      <c r="AI28" s="3" t="str">
        <f>IF($A28="","",IF((AND($A28="ADD",OR(AH28="",AH28="In Use"))),"5",(_xlfn.XLOOKUP(AH28,ud_asset_status[lookupValue],ud_asset_status[lookupKey],""))))</f>
        <v/>
      </c>
      <c r="AJ28" s="7"/>
      <c r="AL28" s="3" t="str">
        <f>IF($A28="ADD",IF(NOT(ISBLANK(AK28)),_xlfn.XLOOKUP(AK28,ar_replace_reason[lookupValue],ar_replace_reason[lookupKey],"ERROR"),""), "")</f>
        <v/>
      </c>
      <c r="AM28" s="3" t="str">
        <f t="shared" si="6"/>
        <v/>
      </c>
      <c r="AN28" s="3" t="str">
        <f>IF($A28="","",IF((AND($A28="ADD",OR(AM28="",AM28="Queenstown-Lakes District Council"))),"70",(_xlfn.XLOOKUP(AM28,ud_organisation_owner[lookupValue],ud_organisation_owner[lookupKey],""))))</f>
        <v/>
      </c>
      <c r="AO28" s="3" t="str">
        <f t="shared" si="7"/>
        <v/>
      </c>
      <c r="AP28" s="3" t="str">
        <f>IF($A28="","",IF((AND($A28="ADD",OR(AO28="",AO28="Queenstown-Lakes District Council"))),"70",(_xlfn.XLOOKUP(AO28,ud_organisation_owner[lookupValue],ud_organisation_owner[lookupKey],""))))</f>
        <v/>
      </c>
      <c r="AQ28" s="3" t="str">
        <f t="shared" si="8"/>
        <v/>
      </c>
      <c r="AR28" s="3" t="str">
        <f>IF($A28="","",IF((AND($A28="ADD",OR(AQ28="",AQ28="Local Authority"))),"17",(_xlfn.XLOOKUP(AQ28,ud_sub_organisation[lookupValue],ud_sub_organisation[lookupKey],""))))</f>
        <v/>
      </c>
      <c r="AS28" s="3" t="str">
        <f t="shared" si="9"/>
        <v/>
      </c>
      <c r="AT28" s="3" t="str">
        <f>IF($A28="","",IF((AND($A28="ADD",OR(AS28="",AS28="Vested assets"))),"12",(_xlfn.XLOOKUP(AS28,ud_work_origin[lookupValue],ud_work_origin[lookupKey],""))))</f>
        <v/>
      </c>
      <c r="AU28" s="8"/>
      <c r="AV28" s="2" t="str">
        <f t="shared" si="10"/>
        <v/>
      </c>
      <c r="AW28" s="3" t="str">
        <f t="shared" si="11"/>
        <v/>
      </c>
      <c r="AX28" s="3" t="str">
        <f>IF($A28="","",IF((AND($A28="ADD",OR(AW28="",AW28="Excellent"))),"1",(_xlfn.XLOOKUP(AW28,condition[lookupValue],condition[lookupKey],""))))</f>
        <v/>
      </c>
      <c r="AY28" s="7" t="str">
        <f t="shared" si="12"/>
        <v/>
      </c>
      <c r="AZ28" s="9"/>
    </row>
    <row r="29" spans="2:52">
      <c r="B29" s="4"/>
      <c r="D29" s="3" t="str">
        <f>IF($A29="ADD",IF(NOT(ISBLANK(C29)),_xlfn.XLOOKUP(C29,roadnames[lookupValue],roadnames[lookupKey],"ERROR"),""), "")</f>
        <v/>
      </c>
      <c r="E29" s="4"/>
      <c r="F29" s="4"/>
      <c r="G29" s="6"/>
      <c r="H29" s="6"/>
      <c r="J29" s="3" t="str">
        <f>IF($A29="ADD",IF(NOT(ISBLANK(I29)),_xlfn.XLOOKUP(I29,side[lookupValue],side[lookupKey],"ERROR"),""), "")</f>
        <v/>
      </c>
      <c r="K29" s="8"/>
      <c r="L29" s="8"/>
      <c r="M29" s="8"/>
      <c r="N29" s="6" t="str">
        <f t="shared" si="0"/>
        <v/>
      </c>
      <c r="O29" s="4"/>
      <c r="Q29" s="3" t="str">
        <f>IF($A29="ADD",IF(NOT(ISBLANK(P29)),_xlfn.XLOOKUP(P29,len_adjust_rsn[lookupValue],len_adjust_rsn[lookupKey],"ERROR"),""), "")</f>
        <v/>
      </c>
      <c r="R29" s="8"/>
      <c r="T29" s="3" t="str">
        <f>IF($A29="ADD",IF(NOT(ISBLANK(S29)),_xlfn.XLOOKUP(S29,ud_placement[lookupValue],ud_placement[lookupKey],"ERROR"),""), "")</f>
        <v/>
      </c>
      <c r="V29" s="3" t="str">
        <f>IF($A29="ADD",IF(NOT(ISBLANK(U29)),_xlfn.XLOOKUP(U29,ud_wall_type[lookupValue],ud_wall_type[lookupKey],"ERROR"),""), "")</f>
        <v/>
      </c>
      <c r="X29" s="3" t="str">
        <f>IF($A29="ADD",IF(NOT(ISBLANK(W29)),_xlfn.XLOOKUP(W29,ud_fence_style[lookupValue],ud_fence_style[lookupKey],"ERROR"),""), "")</f>
        <v/>
      </c>
      <c r="Z29" s="3" t="str">
        <f>IF($A29="ADD",IF(NOT(ISBLANK(Y29)),_xlfn.XLOOKUP(Y29,wall_material[lookupValue],wall_material[lookupKey],"ERROR"),""), "")</f>
        <v/>
      </c>
      <c r="AA29" s="2" t="str">
        <f t="shared" si="1"/>
        <v/>
      </c>
      <c r="AB29" s="2" t="str">
        <f t="shared" si="2"/>
        <v/>
      </c>
      <c r="AC29" s="2" t="str">
        <f t="shared" si="3"/>
        <v/>
      </c>
      <c r="AE29" s="7"/>
      <c r="AF29" s="4" t="str">
        <f t="shared" ca="1" si="4"/>
        <v/>
      </c>
      <c r="AG29" s="4"/>
      <c r="AH29" s="3" t="str">
        <f t="shared" si="5"/>
        <v/>
      </c>
      <c r="AI29" s="3" t="str">
        <f>IF($A29="","",IF((AND($A29="ADD",OR(AH29="",AH29="In Use"))),"5",(_xlfn.XLOOKUP(AH29,ud_asset_status[lookupValue],ud_asset_status[lookupKey],""))))</f>
        <v/>
      </c>
      <c r="AJ29" s="7"/>
      <c r="AL29" s="3" t="str">
        <f>IF($A29="ADD",IF(NOT(ISBLANK(AK29)),_xlfn.XLOOKUP(AK29,ar_replace_reason[lookupValue],ar_replace_reason[lookupKey],"ERROR"),""), "")</f>
        <v/>
      </c>
      <c r="AM29" s="3" t="str">
        <f t="shared" si="6"/>
        <v/>
      </c>
      <c r="AN29" s="3" t="str">
        <f>IF($A29="","",IF((AND($A29="ADD",OR(AM29="",AM29="Queenstown-Lakes District Council"))),"70",(_xlfn.XLOOKUP(AM29,ud_organisation_owner[lookupValue],ud_organisation_owner[lookupKey],""))))</f>
        <v/>
      </c>
      <c r="AO29" s="3" t="str">
        <f t="shared" si="7"/>
        <v/>
      </c>
      <c r="AP29" s="3" t="str">
        <f>IF($A29="","",IF((AND($A29="ADD",OR(AO29="",AO29="Queenstown-Lakes District Council"))),"70",(_xlfn.XLOOKUP(AO29,ud_organisation_owner[lookupValue],ud_organisation_owner[lookupKey],""))))</f>
        <v/>
      </c>
      <c r="AQ29" s="3" t="str">
        <f t="shared" si="8"/>
        <v/>
      </c>
      <c r="AR29" s="3" t="str">
        <f>IF($A29="","",IF((AND($A29="ADD",OR(AQ29="",AQ29="Local Authority"))),"17",(_xlfn.XLOOKUP(AQ29,ud_sub_organisation[lookupValue],ud_sub_organisation[lookupKey],""))))</f>
        <v/>
      </c>
      <c r="AS29" s="3" t="str">
        <f t="shared" si="9"/>
        <v/>
      </c>
      <c r="AT29" s="3" t="str">
        <f>IF($A29="","",IF((AND($A29="ADD",OR(AS29="",AS29="Vested assets"))),"12",(_xlfn.XLOOKUP(AS29,ud_work_origin[lookupValue],ud_work_origin[lookupKey],""))))</f>
        <v/>
      </c>
      <c r="AU29" s="8"/>
      <c r="AV29" s="2" t="str">
        <f t="shared" si="10"/>
        <v/>
      </c>
      <c r="AW29" s="3" t="str">
        <f t="shared" si="11"/>
        <v/>
      </c>
      <c r="AX29" s="3" t="str">
        <f>IF($A29="","",IF((AND($A29="ADD",OR(AW29="",AW29="Excellent"))),"1",(_xlfn.XLOOKUP(AW29,condition[lookupValue],condition[lookupKey],""))))</f>
        <v/>
      </c>
      <c r="AY29" s="7" t="str">
        <f t="shared" si="12"/>
        <v/>
      </c>
      <c r="AZ29" s="9"/>
    </row>
    <row r="30" spans="2:52">
      <c r="B30" s="4"/>
      <c r="D30" s="3" t="str">
        <f>IF($A30="ADD",IF(NOT(ISBLANK(C30)),_xlfn.XLOOKUP(C30,roadnames[lookupValue],roadnames[lookupKey],"ERROR"),""), "")</f>
        <v/>
      </c>
      <c r="E30" s="4"/>
      <c r="F30" s="4"/>
      <c r="G30" s="6"/>
      <c r="H30" s="6"/>
      <c r="J30" s="3" t="str">
        <f>IF($A30="ADD",IF(NOT(ISBLANK(I30)),_xlfn.XLOOKUP(I30,side[lookupValue],side[lookupKey],"ERROR"),""), "")</f>
        <v/>
      </c>
      <c r="K30" s="8"/>
      <c r="L30" s="8"/>
      <c r="M30" s="8"/>
      <c r="N30" s="6" t="str">
        <f t="shared" si="0"/>
        <v/>
      </c>
      <c r="O30" s="4"/>
      <c r="Q30" s="3" t="str">
        <f>IF($A30="ADD",IF(NOT(ISBLANK(P30)),_xlfn.XLOOKUP(P30,len_adjust_rsn[lookupValue],len_adjust_rsn[lookupKey],"ERROR"),""), "")</f>
        <v/>
      </c>
      <c r="R30" s="8"/>
      <c r="T30" s="3" t="str">
        <f>IF($A30="ADD",IF(NOT(ISBLANK(S30)),_xlfn.XLOOKUP(S30,ud_placement[lookupValue],ud_placement[lookupKey],"ERROR"),""), "")</f>
        <v/>
      </c>
      <c r="V30" s="3" t="str">
        <f>IF($A30="ADD",IF(NOT(ISBLANK(U30)),_xlfn.XLOOKUP(U30,ud_wall_type[lookupValue],ud_wall_type[lookupKey],"ERROR"),""), "")</f>
        <v/>
      </c>
      <c r="X30" s="3" t="str">
        <f>IF($A30="ADD",IF(NOT(ISBLANK(W30)),_xlfn.XLOOKUP(W30,ud_fence_style[lookupValue],ud_fence_style[lookupKey],"ERROR"),""), "")</f>
        <v/>
      </c>
      <c r="Z30" s="3" t="str">
        <f>IF($A30="ADD",IF(NOT(ISBLANK(Y30)),_xlfn.XLOOKUP(Y30,wall_material[lookupValue],wall_material[lookupKey],"ERROR"),""), "")</f>
        <v/>
      </c>
      <c r="AA30" s="2" t="str">
        <f t="shared" si="1"/>
        <v/>
      </c>
      <c r="AB30" s="2" t="str">
        <f t="shared" si="2"/>
        <v/>
      </c>
      <c r="AC30" s="2" t="str">
        <f t="shared" si="3"/>
        <v/>
      </c>
      <c r="AE30" s="7"/>
      <c r="AF30" s="4" t="str">
        <f t="shared" ca="1" si="4"/>
        <v/>
      </c>
      <c r="AG30" s="4"/>
      <c r="AH30" s="3" t="str">
        <f t="shared" si="5"/>
        <v/>
      </c>
      <c r="AI30" s="3" t="str">
        <f>IF($A30="","",IF((AND($A30="ADD",OR(AH30="",AH30="In Use"))),"5",(_xlfn.XLOOKUP(AH30,ud_asset_status[lookupValue],ud_asset_status[lookupKey],""))))</f>
        <v/>
      </c>
      <c r="AJ30" s="7"/>
      <c r="AL30" s="3" t="str">
        <f>IF($A30="ADD",IF(NOT(ISBLANK(AK30)),_xlfn.XLOOKUP(AK30,ar_replace_reason[lookupValue],ar_replace_reason[lookupKey],"ERROR"),""), "")</f>
        <v/>
      </c>
      <c r="AM30" s="3" t="str">
        <f t="shared" si="6"/>
        <v/>
      </c>
      <c r="AN30" s="3" t="str">
        <f>IF($A30="","",IF((AND($A30="ADD",OR(AM30="",AM30="Queenstown-Lakes District Council"))),"70",(_xlfn.XLOOKUP(AM30,ud_organisation_owner[lookupValue],ud_organisation_owner[lookupKey],""))))</f>
        <v/>
      </c>
      <c r="AO30" s="3" t="str">
        <f t="shared" si="7"/>
        <v/>
      </c>
      <c r="AP30" s="3" t="str">
        <f>IF($A30="","",IF((AND($A30="ADD",OR(AO30="",AO30="Queenstown-Lakes District Council"))),"70",(_xlfn.XLOOKUP(AO30,ud_organisation_owner[lookupValue],ud_organisation_owner[lookupKey],""))))</f>
        <v/>
      </c>
      <c r="AQ30" s="3" t="str">
        <f t="shared" si="8"/>
        <v/>
      </c>
      <c r="AR30" s="3" t="str">
        <f>IF($A30="","",IF((AND($A30="ADD",OR(AQ30="",AQ30="Local Authority"))),"17",(_xlfn.XLOOKUP(AQ30,ud_sub_organisation[lookupValue],ud_sub_organisation[lookupKey],""))))</f>
        <v/>
      </c>
      <c r="AS30" s="3" t="str">
        <f t="shared" si="9"/>
        <v/>
      </c>
      <c r="AT30" s="3" t="str">
        <f>IF($A30="","",IF((AND($A30="ADD",OR(AS30="",AS30="Vested assets"))),"12",(_xlfn.XLOOKUP(AS30,ud_work_origin[lookupValue],ud_work_origin[lookupKey],""))))</f>
        <v/>
      </c>
      <c r="AU30" s="8"/>
      <c r="AV30" s="2" t="str">
        <f t="shared" si="10"/>
        <v/>
      </c>
      <c r="AW30" s="3" t="str">
        <f t="shared" si="11"/>
        <v/>
      </c>
      <c r="AX30" s="3" t="str">
        <f>IF($A30="","",IF((AND($A30="ADD",OR(AW30="",AW30="Excellent"))),"1",(_xlfn.XLOOKUP(AW30,condition[lookupValue],condition[lookupKey],""))))</f>
        <v/>
      </c>
      <c r="AY30" s="7" t="str">
        <f t="shared" si="12"/>
        <v/>
      </c>
      <c r="AZ30" s="9"/>
    </row>
    <row r="31" spans="2:52">
      <c r="B31" s="4"/>
      <c r="D31" s="3" t="str">
        <f>IF($A31="ADD",IF(NOT(ISBLANK(C31)),_xlfn.XLOOKUP(C31,roadnames[lookupValue],roadnames[lookupKey],"ERROR"),""), "")</f>
        <v/>
      </c>
      <c r="E31" s="4"/>
      <c r="F31" s="4"/>
      <c r="G31" s="6"/>
      <c r="H31" s="6"/>
      <c r="J31" s="3" t="str">
        <f>IF($A31="ADD",IF(NOT(ISBLANK(I31)),_xlfn.XLOOKUP(I31,side[lookupValue],side[lookupKey],"ERROR"),""), "")</f>
        <v/>
      </c>
      <c r="K31" s="8"/>
      <c r="L31" s="8"/>
      <c r="M31" s="8"/>
      <c r="N31" s="6" t="str">
        <f t="shared" si="0"/>
        <v/>
      </c>
      <c r="O31" s="4"/>
      <c r="Q31" s="3" t="str">
        <f>IF($A31="ADD",IF(NOT(ISBLANK(P31)),_xlfn.XLOOKUP(P31,len_adjust_rsn[lookupValue],len_adjust_rsn[lookupKey],"ERROR"),""), "")</f>
        <v/>
      </c>
      <c r="R31" s="8"/>
      <c r="T31" s="3" t="str">
        <f>IF($A31="ADD",IF(NOT(ISBLANK(S31)),_xlfn.XLOOKUP(S31,ud_placement[lookupValue],ud_placement[lookupKey],"ERROR"),""), "")</f>
        <v/>
      </c>
      <c r="V31" s="3" t="str">
        <f>IF($A31="ADD",IF(NOT(ISBLANK(U31)),_xlfn.XLOOKUP(U31,ud_wall_type[lookupValue],ud_wall_type[lookupKey],"ERROR"),""), "")</f>
        <v/>
      </c>
      <c r="X31" s="3" t="str">
        <f>IF($A31="ADD",IF(NOT(ISBLANK(W31)),_xlfn.XLOOKUP(W31,ud_fence_style[lookupValue],ud_fence_style[lookupKey],"ERROR"),""), "")</f>
        <v/>
      </c>
      <c r="Z31" s="3" t="str">
        <f>IF($A31="ADD",IF(NOT(ISBLANK(Y31)),_xlfn.XLOOKUP(Y31,wall_material[lookupValue],wall_material[lookupKey],"ERROR"),""), "")</f>
        <v/>
      </c>
      <c r="AA31" s="2" t="str">
        <f t="shared" si="1"/>
        <v/>
      </c>
      <c r="AB31" s="2" t="str">
        <f t="shared" si="2"/>
        <v/>
      </c>
      <c r="AC31" s="2" t="str">
        <f t="shared" si="3"/>
        <v/>
      </c>
      <c r="AE31" s="7"/>
      <c r="AF31" s="4" t="str">
        <f t="shared" ca="1" si="4"/>
        <v/>
      </c>
      <c r="AG31" s="4"/>
      <c r="AH31" s="3" t="str">
        <f t="shared" si="5"/>
        <v/>
      </c>
      <c r="AI31" s="3" t="str">
        <f>IF($A31="","",IF((AND($A31="ADD",OR(AH31="",AH31="In Use"))),"5",(_xlfn.XLOOKUP(AH31,ud_asset_status[lookupValue],ud_asset_status[lookupKey],""))))</f>
        <v/>
      </c>
      <c r="AJ31" s="7"/>
      <c r="AL31" s="3" t="str">
        <f>IF($A31="ADD",IF(NOT(ISBLANK(AK31)),_xlfn.XLOOKUP(AK31,ar_replace_reason[lookupValue],ar_replace_reason[lookupKey],"ERROR"),""), "")</f>
        <v/>
      </c>
      <c r="AM31" s="3" t="str">
        <f t="shared" si="6"/>
        <v/>
      </c>
      <c r="AN31" s="3" t="str">
        <f>IF($A31="","",IF((AND($A31="ADD",OR(AM31="",AM31="Queenstown-Lakes District Council"))),"70",(_xlfn.XLOOKUP(AM31,ud_organisation_owner[lookupValue],ud_organisation_owner[lookupKey],""))))</f>
        <v/>
      </c>
      <c r="AO31" s="3" t="str">
        <f t="shared" si="7"/>
        <v/>
      </c>
      <c r="AP31" s="3" t="str">
        <f>IF($A31="","",IF((AND($A31="ADD",OR(AO31="",AO31="Queenstown-Lakes District Council"))),"70",(_xlfn.XLOOKUP(AO31,ud_organisation_owner[lookupValue],ud_organisation_owner[lookupKey],""))))</f>
        <v/>
      </c>
      <c r="AQ31" s="3" t="str">
        <f t="shared" si="8"/>
        <v/>
      </c>
      <c r="AR31" s="3" t="str">
        <f>IF($A31="","",IF((AND($A31="ADD",OR(AQ31="",AQ31="Local Authority"))),"17",(_xlfn.XLOOKUP(AQ31,ud_sub_organisation[lookupValue],ud_sub_organisation[lookupKey],""))))</f>
        <v/>
      </c>
      <c r="AS31" s="3" t="str">
        <f t="shared" si="9"/>
        <v/>
      </c>
      <c r="AT31" s="3" t="str">
        <f>IF($A31="","",IF((AND($A31="ADD",OR(AS31="",AS31="Vested assets"))),"12",(_xlfn.XLOOKUP(AS31,ud_work_origin[lookupValue],ud_work_origin[lookupKey],""))))</f>
        <v/>
      </c>
      <c r="AU31" s="8"/>
      <c r="AV31" s="2" t="str">
        <f t="shared" si="10"/>
        <v/>
      </c>
      <c r="AW31" s="3" t="str">
        <f t="shared" si="11"/>
        <v/>
      </c>
      <c r="AX31" s="3" t="str">
        <f>IF($A31="","",IF((AND($A31="ADD",OR(AW31="",AW31="Excellent"))),"1",(_xlfn.XLOOKUP(AW31,condition[lookupValue],condition[lookupKey],""))))</f>
        <v/>
      </c>
      <c r="AY31" s="7" t="str">
        <f t="shared" si="12"/>
        <v/>
      </c>
      <c r="AZ31" s="9"/>
    </row>
    <row r="32" spans="2:52">
      <c r="B32" s="4"/>
      <c r="D32" s="3" t="str">
        <f>IF($A32="ADD",IF(NOT(ISBLANK(C32)),_xlfn.XLOOKUP(C32,roadnames[lookupValue],roadnames[lookupKey],"ERROR"),""), "")</f>
        <v/>
      </c>
      <c r="E32" s="4"/>
      <c r="F32" s="4"/>
      <c r="G32" s="6"/>
      <c r="H32" s="6"/>
      <c r="J32" s="3" t="str">
        <f>IF($A32="ADD",IF(NOT(ISBLANK(I32)),_xlfn.XLOOKUP(I32,side[lookupValue],side[lookupKey],"ERROR"),""), "")</f>
        <v/>
      </c>
      <c r="K32" s="8"/>
      <c r="L32" s="8"/>
      <c r="M32" s="8"/>
      <c r="N32" s="6" t="str">
        <f t="shared" si="0"/>
        <v/>
      </c>
      <c r="O32" s="4"/>
      <c r="Q32" s="3" t="str">
        <f>IF($A32="ADD",IF(NOT(ISBLANK(P32)),_xlfn.XLOOKUP(P32,len_adjust_rsn[lookupValue],len_adjust_rsn[lookupKey],"ERROR"),""), "")</f>
        <v/>
      </c>
      <c r="R32" s="8"/>
      <c r="T32" s="3" t="str">
        <f>IF($A32="ADD",IF(NOT(ISBLANK(S32)),_xlfn.XLOOKUP(S32,ud_placement[lookupValue],ud_placement[lookupKey],"ERROR"),""), "")</f>
        <v/>
      </c>
      <c r="V32" s="3" t="str">
        <f>IF($A32="ADD",IF(NOT(ISBLANK(U32)),_xlfn.XLOOKUP(U32,ud_wall_type[lookupValue],ud_wall_type[lookupKey],"ERROR"),""), "")</f>
        <v/>
      </c>
      <c r="X32" s="3" t="str">
        <f>IF($A32="ADD",IF(NOT(ISBLANK(W32)),_xlfn.XLOOKUP(W32,ud_fence_style[lookupValue],ud_fence_style[lookupKey],"ERROR"),""), "")</f>
        <v/>
      </c>
      <c r="Z32" s="3" t="str">
        <f>IF($A32="ADD",IF(NOT(ISBLANK(Y32)),_xlfn.XLOOKUP(Y32,wall_material[lookupValue],wall_material[lookupKey],"ERROR"),""), "")</f>
        <v/>
      </c>
      <c r="AA32" s="2" t="str">
        <f t="shared" si="1"/>
        <v/>
      </c>
      <c r="AB32" s="2" t="str">
        <f t="shared" si="2"/>
        <v/>
      </c>
      <c r="AC32" s="2" t="str">
        <f t="shared" si="3"/>
        <v/>
      </c>
      <c r="AE32" s="7"/>
      <c r="AF32" s="4" t="str">
        <f t="shared" ca="1" si="4"/>
        <v/>
      </c>
      <c r="AG32" s="4"/>
      <c r="AH32" s="3" t="str">
        <f t="shared" si="5"/>
        <v/>
      </c>
      <c r="AI32" s="3" t="str">
        <f>IF($A32="","",IF((AND($A32="ADD",OR(AH32="",AH32="In Use"))),"5",(_xlfn.XLOOKUP(AH32,ud_asset_status[lookupValue],ud_asset_status[lookupKey],""))))</f>
        <v/>
      </c>
      <c r="AJ32" s="7"/>
      <c r="AL32" s="3" t="str">
        <f>IF($A32="ADD",IF(NOT(ISBLANK(AK32)),_xlfn.XLOOKUP(AK32,ar_replace_reason[lookupValue],ar_replace_reason[lookupKey],"ERROR"),""), "")</f>
        <v/>
      </c>
      <c r="AM32" s="3" t="str">
        <f t="shared" si="6"/>
        <v/>
      </c>
      <c r="AN32" s="3" t="str">
        <f>IF($A32="","",IF((AND($A32="ADD",OR(AM32="",AM32="Queenstown-Lakes District Council"))),"70",(_xlfn.XLOOKUP(AM32,ud_organisation_owner[lookupValue],ud_organisation_owner[lookupKey],""))))</f>
        <v/>
      </c>
      <c r="AO32" s="3" t="str">
        <f t="shared" si="7"/>
        <v/>
      </c>
      <c r="AP32" s="3" t="str">
        <f>IF($A32="","",IF((AND($A32="ADD",OR(AO32="",AO32="Queenstown-Lakes District Council"))),"70",(_xlfn.XLOOKUP(AO32,ud_organisation_owner[lookupValue],ud_organisation_owner[lookupKey],""))))</f>
        <v/>
      </c>
      <c r="AQ32" s="3" t="str">
        <f t="shared" si="8"/>
        <v/>
      </c>
      <c r="AR32" s="3" t="str">
        <f>IF($A32="","",IF((AND($A32="ADD",OR(AQ32="",AQ32="Local Authority"))),"17",(_xlfn.XLOOKUP(AQ32,ud_sub_organisation[lookupValue],ud_sub_organisation[lookupKey],""))))</f>
        <v/>
      </c>
      <c r="AS32" s="3" t="str">
        <f t="shared" si="9"/>
        <v/>
      </c>
      <c r="AT32" s="3" t="str">
        <f>IF($A32="","",IF((AND($A32="ADD",OR(AS32="",AS32="Vested assets"))),"12",(_xlfn.XLOOKUP(AS32,ud_work_origin[lookupValue],ud_work_origin[lookupKey],""))))</f>
        <v/>
      </c>
      <c r="AU32" s="8"/>
      <c r="AV32" s="2" t="str">
        <f t="shared" si="10"/>
        <v/>
      </c>
      <c r="AW32" s="3" t="str">
        <f t="shared" si="11"/>
        <v/>
      </c>
      <c r="AX32" s="3" t="str">
        <f>IF($A32="","",IF((AND($A32="ADD",OR(AW32="",AW32="Excellent"))),"1",(_xlfn.XLOOKUP(AW32,condition[lookupValue],condition[lookupKey],""))))</f>
        <v/>
      </c>
      <c r="AY32" s="7" t="str">
        <f t="shared" si="12"/>
        <v/>
      </c>
      <c r="AZ32" s="9"/>
    </row>
    <row r="33" spans="2:52">
      <c r="B33" s="4"/>
      <c r="D33" s="3" t="str">
        <f>IF($A33="ADD",IF(NOT(ISBLANK(C33)),_xlfn.XLOOKUP(C33,roadnames[lookupValue],roadnames[lookupKey],"ERROR"),""), "")</f>
        <v/>
      </c>
      <c r="E33" s="4"/>
      <c r="F33" s="4"/>
      <c r="G33" s="6"/>
      <c r="H33" s="6"/>
      <c r="J33" s="3" t="str">
        <f>IF($A33="ADD",IF(NOT(ISBLANK(I33)),_xlfn.XLOOKUP(I33,side[lookupValue],side[lookupKey],"ERROR"),""), "")</f>
        <v/>
      </c>
      <c r="K33" s="8"/>
      <c r="L33" s="8"/>
      <c r="M33" s="8"/>
      <c r="N33" s="6" t="str">
        <f t="shared" si="0"/>
        <v/>
      </c>
      <c r="O33" s="4"/>
      <c r="Q33" s="3" t="str">
        <f>IF($A33="ADD",IF(NOT(ISBLANK(P33)),_xlfn.XLOOKUP(P33,len_adjust_rsn[lookupValue],len_adjust_rsn[lookupKey],"ERROR"),""), "")</f>
        <v/>
      </c>
      <c r="R33" s="8"/>
      <c r="T33" s="3" t="str">
        <f>IF($A33="ADD",IF(NOT(ISBLANK(S33)),_xlfn.XLOOKUP(S33,ud_placement[lookupValue],ud_placement[lookupKey],"ERROR"),""), "")</f>
        <v/>
      </c>
      <c r="V33" s="3" t="str">
        <f>IF($A33="ADD",IF(NOT(ISBLANK(U33)),_xlfn.XLOOKUP(U33,ud_wall_type[lookupValue],ud_wall_type[lookupKey],"ERROR"),""), "")</f>
        <v/>
      </c>
      <c r="X33" s="3" t="str">
        <f>IF($A33="ADD",IF(NOT(ISBLANK(W33)),_xlfn.XLOOKUP(W33,ud_fence_style[lookupValue],ud_fence_style[lookupKey],"ERROR"),""), "")</f>
        <v/>
      </c>
      <c r="Z33" s="3" t="str">
        <f>IF($A33="ADD",IF(NOT(ISBLANK(Y33)),_xlfn.XLOOKUP(Y33,wall_material[lookupValue],wall_material[lookupKey],"ERROR"),""), "")</f>
        <v/>
      </c>
      <c r="AA33" s="2" t="str">
        <f t="shared" si="1"/>
        <v/>
      </c>
      <c r="AB33" s="2" t="str">
        <f t="shared" si="2"/>
        <v/>
      </c>
      <c r="AC33" s="2" t="str">
        <f t="shared" si="3"/>
        <v/>
      </c>
      <c r="AE33" s="7"/>
      <c r="AF33" s="4" t="str">
        <f t="shared" ca="1" si="4"/>
        <v/>
      </c>
      <c r="AG33" s="4"/>
      <c r="AH33" s="3" t="str">
        <f t="shared" si="5"/>
        <v/>
      </c>
      <c r="AI33" s="3" t="str">
        <f>IF($A33="","",IF((AND($A33="ADD",OR(AH33="",AH33="In Use"))),"5",(_xlfn.XLOOKUP(AH33,ud_asset_status[lookupValue],ud_asset_status[lookupKey],""))))</f>
        <v/>
      </c>
      <c r="AJ33" s="7"/>
      <c r="AL33" s="3" t="str">
        <f>IF($A33="ADD",IF(NOT(ISBLANK(AK33)),_xlfn.XLOOKUP(AK33,ar_replace_reason[lookupValue],ar_replace_reason[lookupKey],"ERROR"),""), "")</f>
        <v/>
      </c>
      <c r="AM33" s="3" t="str">
        <f t="shared" si="6"/>
        <v/>
      </c>
      <c r="AN33" s="3" t="str">
        <f>IF($A33="","",IF((AND($A33="ADD",OR(AM33="",AM33="Queenstown-Lakes District Council"))),"70",(_xlfn.XLOOKUP(AM33,ud_organisation_owner[lookupValue],ud_organisation_owner[lookupKey],""))))</f>
        <v/>
      </c>
      <c r="AO33" s="3" t="str">
        <f t="shared" si="7"/>
        <v/>
      </c>
      <c r="AP33" s="3" t="str">
        <f>IF($A33="","",IF((AND($A33="ADD",OR(AO33="",AO33="Queenstown-Lakes District Council"))),"70",(_xlfn.XLOOKUP(AO33,ud_organisation_owner[lookupValue],ud_organisation_owner[lookupKey],""))))</f>
        <v/>
      </c>
      <c r="AQ33" s="3" t="str">
        <f t="shared" si="8"/>
        <v/>
      </c>
      <c r="AR33" s="3" t="str">
        <f>IF($A33="","",IF((AND($A33="ADD",OR(AQ33="",AQ33="Local Authority"))),"17",(_xlfn.XLOOKUP(AQ33,ud_sub_organisation[lookupValue],ud_sub_organisation[lookupKey],""))))</f>
        <v/>
      </c>
      <c r="AS33" s="3" t="str">
        <f t="shared" si="9"/>
        <v/>
      </c>
      <c r="AT33" s="3" t="str">
        <f>IF($A33="","",IF((AND($A33="ADD",OR(AS33="",AS33="Vested assets"))),"12",(_xlfn.XLOOKUP(AS33,ud_work_origin[lookupValue],ud_work_origin[lookupKey],""))))</f>
        <v/>
      </c>
      <c r="AU33" s="8"/>
      <c r="AV33" s="2" t="str">
        <f t="shared" si="10"/>
        <v/>
      </c>
      <c r="AW33" s="3" t="str">
        <f t="shared" si="11"/>
        <v/>
      </c>
      <c r="AX33" s="3" t="str">
        <f>IF($A33="","",IF((AND($A33="ADD",OR(AW33="",AW33="Excellent"))),"1",(_xlfn.XLOOKUP(AW33,condition[lookupValue],condition[lookupKey],""))))</f>
        <v/>
      </c>
      <c r="AY33" s="7" t="str">
        <f t="shared" si="12"/>
        <v/>
      </c>
      <c r="AZ33" s="9"/>
    </row>
    <row r="34" spans="2:52">
      <c r="B34" s="4"/>
      <c r="D34" s="3" t="str">
        <f>IF($A34="ADD",IF(NOT(ISBLANK(C34)),_xlfn.XLOOKUP(C34,roadnames[lookupValue],roadnames[lookupKey],"ERROR"),""), "")</f>
        <v/>
      </c>
      <c r="E34" s="4"/>
      <c r="F34" s="4"/>
      <c r="G34" s="6"/>
      <c r="H34" s="6"/>
      <c r="J34" s="3" t="str">
        <f>IF($A34="ADD",IF(NOT(ISBLANK(I34)),_xlfn.XLOOKUP(I34,side[lookupValue],side[lookupKey],"ERROR"),""), "")</f>
        <v/>
      </c>
      <c r="K34" s="8"/>
      <c r="L34" s="8"/>
      <c r="M34" s="8"/>
      <c r="N34" s="6" t="str">
        <f t="shared" si="0"/>
        <v/>
      </c>
      <c r="O34" s="4"/>
      <c r="Q34" s="3" t="str">
        <f>IF($A34="ADD",IF(NOT(ISBLANK(P34)),_xlfn.XLOOKUP(P34,len_adjust_rsn[lookupValue],len_adjust_rsn[lookupKey],"ERROR"),""), "")</f>
        <v/>
      </c>
      <c r="R34" s="8"/>
      <c r="T34" s="3" t="str">
        <f>IF($A34="ADD",IF(NOT(ISBLANK(S34)),_xlfn.XLOOKUP(S34,ud_placement[lookupValue],ud_placement[lookupKey],"ERROR"),""), "")</f>
        <v/>
      </c>
      <c r="V34" s="3" t="str">
        <f>IF($A34="ADD",IF(NOT(ISBLANK(U34)),_xlfn.XLOOKUP(U34,ud_wall_type[lookupValue],ud_wall_type[lookupKey],"ERROR"),""), "")</f>
        <v/>
      </c>
      <c r="X34" s="3" t="str">
        <f>IF($A34="ADD",IF(NOT(ISBLANK(W34)),_xlfn.XLOOKUP(W34,ud_fence_style[lookupValue],ud_fence_style[lookupKey],"ERROR"),""), "")</f>
        <v/>
      </c>
      <c r="Z34" s="3" t="str">
        <f>IF($A34="ADD",IF(NOT(ISBLANK(Y34)),_xlfn.XLOOKUP(Y34,wall_material[lookupValue],wall_material[lookupKey],"ERROR"),""), "")</f>
        <v/>
      </c>
      <c r="AA34" s="2" t="str">
        <f t="shared" si="1"/>
        <v/>
      </c>
      <c r="AB34" s="2" t="str">
        <f t="shared" si="2"/>
        <v/>
      </c>
      <c r="AC34" s="2" t="str">
        <f t="shared" si="3"/>
        <v/>
      </c>
      <c r="AE34" s="7"/>
      <c r="AF34" s="4" t="str">
        <f t="shared" ca="1" si="4"/>
        <v/>
      </c>
      <c r="AG34" s="4"/>
      <c r="AH34" s="3" t="str">
        <f t="shared" si="5"/>
        <v/>
      </c>
      <c r="AI34" s="3" t="str">
        <f>IF($A34="","",IF((AND($A34="ADD",OR(AH34="",AH34="In Use"))),"5",(_xlfn.XLOOKUP(AH34,ud_asset_status[lookupValue],ud_asset_status[lookupKey],""))))</f>
        <v/>
      </c>
      <c r="AJ34" s="7"/>
      <c r="AL34" s="3" t="str">
        <f>IF($A34="ADD",IF(NOT(ISBLANK(AK34)),_xlfn.XLOOKUP(AK34,ar_replace_reason[lookupValue],ar_replace_reason[lookupKey],"ERROR"),""), "")</f>
        <v/>
      </c>
      <c r="AM34" s="3" t="str">
        <f t="shared" si="6"/>
        <v/>
      </c>
      <c r="AN34" s="3" t="str">
        <f>IF($A34="","",IF((AND($A34="ADD",OR(AM34="",AM34="Queenstown-Lakes District Council"))),"70",(_xlfn.XLOOKUP(AM34,ud_organisation_owner[lookupValue],ud_organisation_owner[lookupKey],""))))</f>
        <v/>
      </c>
      <c r="AO34" s="3" t="str">
        <f t="shared" si="7"/>
        <v/>
      </c>
      <c r="AP34" s="3" t="str">
        <f>IF($A34="","",IF((AND($A34="ADD",OR(AO34="",AO34="Queenstown-Lakes District Council"))),"70",(_xlfn.XLOOKUP(AO34,ud_organisation_owner[lookupValue],ud_organisation_owner[lookupKey],""))))</f>
        <v/>
      </c>
      <c r="AQ34" s="3" t="str">
        <f t="shared" si="8"/>
        <v/>
      </c>
      <c r="AR34" s="3" t="str">
        <f>IF($A34="","",IF((AND($A34="ADD",OR(AQ34="",AQ34="Local Authority"))),"17",(_xlfn.XLOOKUP(AQ34,ud_sub_organisation[lookupValue],ud_sub_organisation[lookupKey],""))))</f>
        <v/>
      </c>
      <c r="AS34" s="3" t="str">
        <f t="shared" si="9"/>
        <v/>
      </c>
      <c r="AT34" s="3" t="str">
        <f>IF($A34="","",IF((AND($A34="ADD",OR(AS34="",AS34="Vested assets"))),"12",(_xlfn.XLOOKUP(AS34,ud_work_origin[lookupValue],ud_work_origin[lookupKey],""))))</f>
        <v/>
      </c>
      <c r="AU34" s="8"/>
      <c r="AV34" s="2" t="str">
        <f t="shared" si="10"/>
        <v/>
      </c>
      <c r="AW34" s="3" t="str">
        <f t="shared" si="11"/>
        <v/>
      </c>
      <c r="AX34" s="3" t="str">
        <f>IF($A34="","",IF((AND($A34="ADD",OR(AW34="",AW34="Excellent"))),"1",(_xlfn.XLOOKUP(AW34,condition[lookupValue],condition[lookupKey],""))))</f>
        <v/>
      </c>
      <c r="AY34" s="7" t="str">
        <f t="shared" si="12"/>
        <v/>
      </c>
      <c r="AZ34" s="9"/>
    </row>
    <row r="35" spans="2:52">
      <c r="B35" s="4"/>
      <c r="D35" s="3" t="str">
        <f>IF($A35="ADD",IF(NOT(ISBLANK(C35)),_xlfn.XLOOKUP(C35,roadnames[lookupValue],roadnames[lookupKey],"ERROR"),""), "")</f>
        <v/>
      </c>
      <c r="E35" s="4"/>
      <c r="F35" s="4"/>
      <c r="G35" s="6"/>
      <c r="H35" s="6"/>
      <c r="J35" s="3" t="str">
        <f>IF($A35="ADD",IF(NOT(ISBLANK(I35)),_xlfn.XLOOKUP(I35,side[lookupValue],side[lookupKey],"ERROR"),""), "")</f>
        <v/>
      </c>
      <c r="K35" s="8"/>
      <c r="L35" s="8"/>
      <c r="M35" s="8"/>
      <c r="N35" s="6" t="str">
        <f t="shared" si="0"/>
        <v/>
      </c>
      <c r="O35" s="4"/>
      <c r="Q35" s="3" t="str">
        <f>IF($A35="ADD",IF(NOT(ISBLANK(P35)),_xlfn.XLOOKUP(P35,len_adjust_rsn[lookupValue],len_adjust_rsn[lookupKey],"ERROR"),""), "")</f>
        <v/>
      </c>
      <c r="R35" s="8"/>
      <c r="T35" s="3" t="str">
        <f>IF($A35="ADD",IF(NOT(ISBLANK(S35)),_xlfn.XLOOKUP(S35,ud_placement[lookupValue],ud_placement[lookupKey],"ERROR"),""), "")</f>
        <v/>
      </c>
      <c r="V35" s="3" t="str">
        <f>IF($A35="ADD",IF(NOT(ISBLANK(U35)),_xlfn.XLOOKUP(U35,ud_wall_type[lookupValue],ud_wall_type[lookupKey],"ERROR"),""), "")</f>
        <v/>
      </c>
      <c r="X35" s="3" t="str">
        <f>IF($A35="ADD",IF(NOT(ISBLANK(W35)),_xlfn.XLOOKUP(W35,ud_fence_style[lookupValue],ud_fence_style[lookupKey],"ERROR"),""), "")</f>
        <v/>
      </c>
      <c r="Z35" s="3" t="str">
        <f>IF($A35="ADD",IF(NOT(ISBLANK(Y35)),_xlfn.XLOOKUP(Y35,wall_material[lookupValue],wall_material[lookupKey],"ERROR"),""), "")</f>
        <v/>
      </c>
      <c r="AA35" s="2" t="str">
        <f t="shared" si="1"/>
        <v/>
      </c>
      <c r="AB35" s="2" t="str">
        <f t="shared" si="2"/>
        <v/>
      </c>
      <c r="AC35" s="2" t="str">
        <f t="shared" si="3"/>
        <v/>
      </c>
      <c r="AE35" s="7"/>
      <c r="AF35" s="4" t="str">
        <f t="shared" ca="1" si="4"/>
        <v/>
      </c>
      <c r="AG35" s="4"/>
      <c r="AH35" s="3" t="str">
        <f t="shared" si="5"/>
        <v/>
      </c>
      <c r="AI35" s="3" t="str">
        <f>IF($A35="","",IF((AND($A35="ADD",OR(AH35="",AH35="In Use"))),"5",(_xlfn.XLOOKUP(AH35,ud_asset_status[lookupValue],ud_asset_status[lookupKey],""))))</f>
        <v/>
      </c>
      <c r="AJ35" s="7"/>
      <c r="AL35" s="3" t="str">
        <f>IF($A35="ADD",IF(NOT(ISBLANK(AK35)),_xlfn.XLOOKUP(AK35,ar_replace_reason[lookupValue],ar_replace_reason[lookupKey],"ERROR"),""), "")</f>
        <v/>
      </c>
      <c r="AM35" s="3" t="str">
        <f t="shared" si="6"/>
        <v/>
      </c>
      <c r="AN35" s="3" t="str">
        <f>IF($A35="","",IF((AND($A35="ADD",OR(AM35="",AM35="Queenstown-Lakes District Council"))),"70",(_xlfn.XLOOKUP(AM35,ud_organisation_owner[lookupValue],ud_organisation_owner[lookupKey],""))))</f>
        <v/>
      </c>
      <c r="AO35" s="3" t="str">
        <f t="shared" si="7"/>
        <v/>
      </c>
      <c r="AP35" s="3" t="str">
        <f>IF($A35="","",IF((AND($A35="ADD",OR(AO35="",AO35="Queenstown-Lakes District Council"))),"70",(_xlfn.XLOOKUP(AO35,ud_organisation_owner[lookupValue],ud_organisation_owner[lookupKey],""))))</f>
        <v/>
      </c>
      <c r="AQ35" s="3" t="str">
        <f t="shared" si="8"/>
        <v/>
      </c>
      <c r="AR35" s="3" t="str">
        <f>IF($A35="","",IF((AND($A35="ADD",OR(AQ35="",AQ35="Local Authority"))),"17",(_xlfn.XLOOKUP(AQ35,ud_sub_organisation[lookupValue],ud_sub_organisation[lookupKey],""))))</f>
        <v/>
      </c>
      <c r="AS35" s="3" t="str">
        <f t="shared" si="9"/>
        <v/>
      </c>
      <c r="AT35" s="3" t="str">
        <f>IF($A35="","",IF((AND($A35="ADD",OR(AS35="",AS35="Vested assets"))),"12",(_xlfn.XLOOKUP(AS35,ud_work_origin[lookupValue],ud_work_origin[lookupKey],""))))</f>
        <v/>
      </c>
      <c r="AU35" s="8"/>
      <c r="AV35" s="2" t="str">
        <f t="shared" si="10"/>
        <v/>
      </c>
      <c r="AW35" s="3" t="str">
        <f t="shared" si="11"/>
        <v/>
      </c>
      <c r="AX35" s="3" t="str">
        <f>IF($A35="","",IF((AND($A35="ADD",OR(AW35="",AW35="Excellent"))),"1",(_xlfn.XLOOKUP(AW35,condition[lookupValue],condition[lookupKey],""))))</f>
        <v/>
      </c>
      <c r="AY35" s="7" t="str">
        <f t="shared" si="12"/>
        <v/>
      </c>
      <c r="AZ35" s="9"/>
    </row>
    <row r="36" spans="2:52">
      <c r="B36" s="4"/>
      <c r="D36" s="3" t="str">
        <f>IF($A36="ADD",IF(NOT(ISBLANK(C36)),_xlfn.XLOOKUP(C36,roadnames[lookupValue],roadnames[lookupKey],"ERROR"),""), "")</f>
        <v/>
      </c>
      <c r="E36" s="4"/>
      <c r="F36" s="4"/>
      <c r="G36" s="6"/>
      <c r="H36" s="6"/>
      <c r="J36" s="3" t="str">
        <f>IF($A36="ADD",IF(NOT(ISBLANK(I36)),_xlfn.XLOOKUP(I36,side[lookupValue],side[lookupKey],"ERROR"),""), "")</f>
        <v/>
      </c>
      <c r="K36" s="8"/>
      <c r="L36" s="8"/>
      <c r="M36" s="8"/>
      <c r="N36" s="6" t="str">
        <f t="shared" si="0"/>
        <v/>
      </c>
      <c r="O36" s="4"/>
      <c r="Q36" s="3" t="str">
        <f>IF($A36="ADD",IF(NOT(ISBLANK(P36)),_xlfn.XLOOKUP(P36,len_adjust_rsn[lookupValue],len_adjust_rsn[lookupKey],"ERROR"),""), "")</f>
        <v/>
      </c>
      <c r="R36" s="8"/>
      <c r="T36" s="3" t="str">
        <f>IF($A36="ADD",IF(NOT(ISBLANK(S36)),_xlfn.XLOOKUP(S36,ud_placement[lookupValue],ud_placement[lookupKey],"ERROR"),""), "")</f>
        <v/>
      </c>
      <c r="V36" s="3" t="str">
        <f>IF($A36="ADD",IF(NOT(ISBLANK(U36)),_xlfn.XLOOKUP(U36,ud_wall_type[lookupValue],ud_wall_type[lookupKey],"ERROR"),""), "")</f>
        <v/>
      </c>
      <c r="X36" s="3" t="str">
        <f>IF($A36="ADD",IF(NOT(ISBLANK(W36)),_xlfn.XLOOKUP(W36,ud_fence_style[lookupValue],ud_fence_style[lookupKey],"ERROR"),""), "")</f>
        <v/>
      </c>
      <c r="Z36" s="3" t="str">
        <f>IF($A36="ADD",IF(NOT(ISBLANK(Y36)),_xlfn.XLOOKUP(Y36,wall_material[lookupValue],wall_material[lookupKey],"ERROR"),""), "")</f>
        <v/>
      </c>
      <c r="AA36" s="2" t="str">
        <f t="shared" si="1"/>
        <v/>
      </c>
      <c r="AB36" s="2" t="str">
        <f t="shared" si="2"/>
        <v/>
      </c>
      <c r="AC36" s="2" t="str">
        <f t="shared" si="3"/>
        <v/>
      </c>
      <c r="AE36" s="7"/>
      <c r="AF36" s="4" t="str">
        <f t="shared" ca="1" si="4"/>
        <v/>
      </c>
      <c r="AG36" s="4"/>
      <c r="AH36" s="3" t="str">
        <f t="shared" si="5"/>
        <v/>
      </c>
      <c r="AI36" s="3" t="str">
        <f>IF($A36="","",IF((AND($A36="ADD",OR(AH36="",AH36="In Use"))),"5",(_xlfn.XLOOKUP(AH36,ud_asset_status[lookupValue],ud_asset_status[lookupKey],""))))</f>
        <v/>
      </c>
      <c r="AJ36" s="7"/>
      <c r="AL36" s="3" t="str">
        <f>IF($A36="ADD",IF(NOT(ISBLANK(AK36)),_xlfn.XLOOKUP(AK36,ar_replace_reason[lookupValue],ar_replace_reason[lookupKey],"ERROR"),""), "")</f>
        <v/>
      </c>
      <c r="AM36" s="3" t="str">
        <f t="shared" si="6"/>
        <v/>
      </c>
      <c r="AN36" s="3" t="str">
        <f>IF($A36="","",IF((AND($A36="ADD",OR(AM36="",AM36="Queenstown-Lakes District Council"))),"70",(_xlfn.XLOOKUP(AM36,ud_organisation_owner[lookupValue],ud_organisation_owner[lookupKey],""))))</f>
        <v/>
      </c>
      <c r="AO36" s="3" t="str">
        <f t="shared" si="7"/>
        <v/>
      </c>
      <c r="AP36" s="3" t="str">
        <f>IF($A36="","",IF((AND($A36="ADD",OR(AO36="",AO36="Queenstown-Lakes District Council"))),"70",(_xlfn.XLOOKUP(AO36,ud_organisation_owner[lookupValue],ud_organisation_owner[lookupKey],""))))</f>
        <v/>
      </c>
      <c r="AQ36" s="3" t="str">
        <f t="shared" si="8"/>
        <v/>
      </c>
      <c r="AR36" s="3" t="str">
        <f>IF($A36="","",IF((AND($A36="ADD",OR(AQ36="",AQ36="Local Authority"))),"17",(_xlfn.XLOOKUP(AQ36,ud_sub_organisation[lookupValue],ud_sub_organisation[lookupKey],""))))</f>
        <v/>
      </c>
      <c r="AS36" s="3" t="str">
        <f t="shared" si="9"/>
        <v/>
      </c>
      <c r="AT36" s="3" t="str">
        <f>IF($A36="","",IF((AND($A36="ADD",OR(AS36="",AS36="Vested assets"))),"12",(_xlfn.XLOOKUP(AS36,ud_work_origin[lookupValue],ud_work_origin[lookupKey],""))))</f>
        <v/>
      </c>
      <c r="AU36" s="8"/>
      <c r="AV36" s="2" t="str">
        <f t="shared" si="10"/>
        <v/>
      </c>
      <c r="AW36" s="3" t="str">
        <f t="shared" si="11"/>
        <v/>
      </c>
      <c r="AX36" s="3" t="str">
        <f>IF($A36="","",IF((AND($A36="ADD",OR(AW36="",AW36="Excellent"))),"1",(_xlfn.XLOOKUP(AW36,condition[lookupValue],condition[lookupKey],""))))</f>
        <v/>
      </c>
      <c r="AY36" s="7" t="str">
        <f t="shared" si="12"/>
        <v/>
      </c>
      <c r="AZ36" s="9"/>
    </row>
    <row r="37" spans="2:52">
      <c r="B37" s="4"/>
      <c r="D37" s="3" t="str">
        <f>IF($A37="ADD",IF(NOT(ISBLANK(C37)),_xlfn.XLOOKUP(C37,roadnames[lookupValue],roadnames[lookupKey],"ERROR"),""), "")</f>
        <v/>
      </c>
      <c r="E37" s="4"/>
      <c r="F37" s="4"/>
      <c r="G37" s="6"/>
      <c r="H37" s="6"/>
      <c r="J37" s="3" t="str">
        <f>IF($A37="ADD",IF(NOT(ISBLANK(I37)),_xlfn.XLOOKUP(I37,side[lookupValue],side[lookupKey],"ERROR"),""), "")</f>
        <v/>
      </c>
      <c r="K37" s="8"/>
      <c r="L37" s="8"/>
      <c r="M37" s="8"/>
      <c r="N37" s="6" t="str">
        <f t="shared" si="0"/>
        <v/>
      </c>
      <c r="O37" s="4"/>
      <c r="Q37" s="3" t="str">
        <f>IF($A37="ADD",IF(NOT(ISBLANK(P37)),_xlfn.XLOOKUP(P37,len_adjust_rsn[lookupValue],len_adjust_rsn[lookupKey],"ERROR"),""), "")</f>
        <v/>
      </c>
      <c r="R37" s="8"/>
      <c r="T37" s="3" t="str">
        <f>IF($A37="ADD",IF(NOT(ISBLANK(S37)),_xlfn.XLOOKUP(S37,ud_placement[lookupValue],ud_placement[lookupKey],"ERROR"),""), "")</f>
        <v/>
      </c>
      <c r="V37" s="3" t="str">
        <f>IF($A37="ADD",IF(NOT(ISBLANK(U37)),_xlfn.XLOOKUP(U37,ud_wall_type[lookupValue],ud_wall_type[lookupKey],"ERROR"),""), "")</f>
        <v/>
      </c>
      <c r="X37" s="3" t="str">
        <f>IF($A37="ADD",IF(NOT(ISBLANK(W37)),_xlfn.XLOOKUP(W37,ud_fence_style[lookupValue],ud_fence_style[lookupKey],"ERROR"),""), "")</f>
        <v/>
      </c>
      <c r="Z37" s="3" t="str">
        <f>IF($A37="ADD",IF(NOT(ISBLANK(Y37)),_xlfn.XLOOKUP(Y37,wall_material[lookupValue],wall_material[lookupKey],"ERROR"),""), "")</f>
        <v/>
      </c>
      <c r="AA37" s="2" t="str">
        <f t="shared" si="1"/>
        <v/>
      </c>
      <c r="AB37" s="2" t="str">
        <f t="shared" si="2"/>
        <v/>
      </c>
      <c r="AC37" s="2" t="str">
        <f t="shared" si="3"/>
        <v/>
      </c>
      <c r="AE37" s="7"/>
      <c r="AF37" s="4" t="str">
        <f t="shared" ca="1" si="4"/>
        <v/>
      </c>
      <c r="AG37" s="4"/>
      <c r="AH37" s="3" t="str">
        <f t="shared" si="5"/>
        <v/>
      </c>
      <c r="AI37" s="3" t="str">
        <f>IF($A37="","",IF((AND($A37="ADD",OR(AH37="",AH37="In Use"))),"5",(_xlfn.XLOOKUP(AH37,ud_asset_status[lookupValue],ud_asset_status[lookupKey],""))))</f>
        <v/>
      </c>
      <c r="AJ37" s="7"/>
      <c r="AL37" s="3" t="str">
        <f>IF($A37="ADD",IF(NOT(ISBLANK(AK37)),_xlfn.XLOOKUP(AK37,ar_replace_reason[lookupValue],ar_replace_reason[lookupKey],"ERROR"),""), "")</f>
        <v/>
      </c>
      <c r="AM37" s="3" t="str">
        <f t="shared" si="6"/>
        <v/>
      </c>
      <c r="AN37" s="3" t="str">
        <f>IF($A37="","",IF((AND($A37="ADD",OR(AM37="",AM37="Queenstown-Lakes District Council"))),"70",(_xlfn.XLOOKUP(AM37,ud_organisation_owner[lookupValue],ud_organisation_owner[lookupKey],""))))</f>
        <v/>
      </c>
      <c r="AO37" s="3" t="str">
        <f t="shared" si="7"/>
        <v/>
      </c>
      <c r="AP37" s="3" t="str">
        <f>IF($A37="","",IF((AND($A37="ADD",OR(AO37="",AO37="Queenstown-Lakes District Council"))),"70",(_xlfn.XLOOKUP(AO37,ud_organisation_owner[lookupValue],ud_organisation_owner[lookupKey],""))))</f>
        <v/>
      </c>
      <c r="AQ37" s="3" t="str">
        <f t="shared" si="8"/>
        <v/>
      </c>
      <c r="AR37" s="3" t="str">
        <f>IF($A37="","",IF((AND($A37="ADD",OR(AQ37="",AQ37="Local Authority"))),"17",(_xlfn.XLOOKUP(AQ37,ud_sub_organisation[lookupValue],ud_sub_organisation[lookupKey],""))))</f>
        <v/>
      </c>
      <c r="AS37" s="3" t="str">
        <f t="shared" si="9"/>
        <v/>
      </c>
      <c r="AT37" s="3" t="str">
        <f>IF($A37="","",IF((AND($A37="ADD",OR(AS37="",AS37="Vested assets"))),"12",(_xlfn.XLOOKUP(AS37,ud_work_origin[lookupValue],ud_work_origin[lookupKey],""))))</f>
        <v/>
      </c>
      <c r="AU37" s="8"/>
      <c r="AV37" s="2" t="str">
        <f t="shared" si="10"/>
        <v/>
      </c>
      <c r="AW37" s="3" t="str">
        <f t="shared" si="11"/>
        <v/>
      </c>
      <c r="AX37" s="3" t="str">
        <f>IF($A37="","",IF((AND($A37="ADD",OR(AW37="",AW37="Excellent"))),"1",(_xlfn.XLOOKUP(AW37,condition[lookupValue],condition[lookupKey],""))))</f>
        <v/>
      </c>
      <c r="AY37" s="7" t="str">
        <f t="shared" si="12"/>
        <v/>
      </c>
      <c r="AZ37" s="9"/>
    </row>
    <row r="38" spans="2:52">
      <c r="B38" s="4"/>
      <c r="D38" s="3" t="str">
        <f>IF($A38="ADD",IF(NOT(ISBLANK(C38)),_xlfn.XLOOKUP(C38,roadnames[lookupValue],roadnames[lookupKey],"ERROR"),""), "")</f>
        <v/>
      </c>
      <c r="E38" s="4"/>
      <c r="F38" s="4"/>
      <c r="G38" s="6"/>
      <c r="H38" s="6"/>
      <c r="J38" s="3" t="str">
        <f>IF($A38="ADD",IF(NOT(ISBLANK(I38)),_xlfn.XLOOKUP(I38,side[lookupValue],side[lookupKey],"ERROR"),""), "")</f>
        <v/>
      </c>
      <c r="K38" s="8"/>
      <c r="L38" s="8"/>
      <c r="M38" s="8"/>
      <c r="N38" s="6" t="str">
        <f t="shared" si="0"/>
        <v/>
      </c>
      <c r="O38" s="4"/>
      <c r="Q38" s="3" t="str">
        <f>IF($A38="ADD",IF(NOT(ISBLANK(P38)),_xlfn.XLOOKUP(P38,len_adjust_rsn[lookupValue],len_adjust_rsn[lookupKey],"ERROR"),""), "")</f>
        <v/>
      </c>
      <c r="R38" s="8"/>
      <c r="T38" s="3" t="str">
        <f>IF($A38="ADD",IF(NOT(ISBLANK(S38)),_xlfn.XLOOKUP(S38,ud_placement[lookupValue],ud_placement[lookupKey],"ERROR"),""), "")</f>
        <v/>
      </c>
      <c r="V38" s="3" t="str">
        <f>IF($A38="ADD",IF(NOT(ISBLANK(U38)),_xlfn.XLOOKUP(U38,ud_wall_type[lookupValue],ud_wall_type[lookupKey],"ERROR"),""), "")</f>
        <v/>
      </c>
      <c r="X38" s="3" t="str">
        <f>IF($A38="ADD",IF(NOT(ISBLANK(W38)),_xlfn.XLOOKUP(W38,ud_fence_style[lookupValue],ud_fence_style[lookupKey],"ERROR"),""), "")</f>
        <v/>
      </c>
      <c r="Z38" s="3" t="str">
        <f>IF($A38="ADD",IF(NOT(ISBLANK(Y38)),_xlfn.XLOOKUP(Y38,wall_material[lookupValue],wall_material[lookupKey],"ERROR"),""), "")</f>
        <v/>
      </c>
      <c r="AA38" s="2" t="str">
        <f t="shared" si="1"/>
        <v/>
      </c>
      <c r="AB38" s="2" t="str">
        <f t="shared" si="2"/>
        <v/>
      </c>
      <c r="AC38" s="2" t="str">
        <f t="shared" si="3"/>
        <v/>
      </c>
      <c r="AE38" s="7"/>
      <c r="AF38" s="4" t="str">
        <f t="shared" ca="1" si="4"/>
        <v/>
      </c>
      <c r="AG38" s="4"/>
      <c r="AH38" s="3" t="str">
        <f t="shared" si="5"/>
        <v/>
      </c>
      <c r="AI38" s="3" t="str">
        <f>IF($A38="","",IF((AND($A38="ADD",OR(AH38="",AH38="In Use"))),"5",(_xlfn.XLOOKUP(AH38,ud_asset_status[lookupValue],ud_asset_status[lookupKey],""))))</f>
        <v/>
      </c>
      <c r="AJ38" s="7"/>
      <c r="AL38" s="3" t="str">
        <f>IF($A38="ADD",IF(NOT(ISBLANK(AK38)),_xlfn.XLOOKUP(AK38,ar_replace_reason[lookupValue],ar_replace_reason[lookupKey],"ERROR"),""), "")</f>
        <v/>
      </c>
      <c r="AM38" s="3" t="str">
        <f t="shared" si="6"/>
        <v/>
      </c>
      <c r="AN38" s="3" t="str">
        <f>IF($A38="","",IF((AND($A38="ADD",OR(AM38="",AM38="Queenstown-Lakes District Council"))),"70",(_xlfn.XLOOKUP(AM38,ud_organisation_owner[lookupValue],ud_organisation_owner[lookupKey],""))))</f>
        <v/>
      </c>
      <c r="AO38" s="3" t="str">
        <f t="shared" si="7"/>
        <v/>
      </c>
      <c r="AP38" s="3" t="str">
        <f>IF($A38="","",IF((AND($A38="ADD",OR(AO38="",AO38="Queenstown-Lakes District Council"))),"70",(_xlfn.XLOOKUP(AO38,ud_organisation_owner[lookupValue],ud_organisation_owner[lookupKey],""))))</f>
        <v/>
      </c>
      <c r="AQ38" s="3" t="str">
        <f t="shared" si="8"/>
        <v/>
      </c>
      <c r="AR38" s="3" t="str">
        <f>IF($A38="","",IF((AND($A38="ADD",OR(AQ38="",AQ38="Local Authority"))),"17",(_xlfn.XLOOKUP(AQ38,ud_sub_organisation[lookupValue],ud_sub_organisation[lookupKey],""))))</f>
        <v/>
      </c>
      <c r="AS38" s="3" t="str">
        <f t="shared" si="9"/>
        <v/>
      </c>
      <c r="AT38" s="3" t="str">
        <f>IF($A38="","",IF((AND($A38="ADD",OR(AS38="",AS38="Vested assets"))),"12",(_xlfn.XLOOKUP(AS38,ud_work_origin[lookupValue],ud_work_origin[lookupKey],""))))</f>
        <v/>
      </c>
      <c r="AU38" s="8"/>
      <c r="AV38" s="2" t="str">
        <f t="shared" si="10"/>
        <v/>
      </c>
      <c r="AW38" s="3" t="str">
        <f t="shared" si="11"/>
        <v/>
      </c>
      <c r="AX38" s="3" t="str">
        <f>IF($A38="","",IF((AND($A38="ADD",OR(AW38="",AW38="Excellent"))),"1",(_xlfn.XLOOKUP(AW38,condition[lookupValue],condition[lookupKey],""))))</f>
        <v/>
      </c>
      <c r="AY38" s="7" t="str">
        <f t="shared" si="12"/>
        <v/>
      </c>
      <c r="AZ38" s="9"/>
    </row>
    <row r="39" spans="2:52">
      <c r="B39" s="4"/>
      <c r="D39" s="3" t="str">
        <f>IF($A39="ADD",IF(NOT(ISBLANK(C39)),_xlfn.XLOOKUP(C39,roadnames[lookupValue],roadnames[lookupKey],"ERROR"),""), "")</f>
        <v/>
      </c>
      <c r="E39" s="4"/>
      <c r="F39" s="4"/>
      <c r="G39" s="6"/>
      <c r="H39" s="6"/>
      <c r="J39" s="3" t="str">
        <f>IF($A39="ADD",IF(NOT(ISBLANK(I39)),_xlfn.XLOOKUP(I39,side[lookupValue],side[lookupKey],"ERROR"),""), "")</f>
        <v/>
      </c>
      <c r="K39" s="8"/>
      <c r="L39" s="8"/>
      <c r="M39" s="8"/>
      <c r="N39" s="6" t="str">
        <f t="shared" si="0"/>
        <v/>
      </c>
      <c r="O39" s="4"/>
      <c r="Q39" s="3" t="str">
        <f>IF($A39="ADD",IF(NOT(ISBLANK(P39)),_xlfn.XLOOKUP(P39,len_adjust_rsn[lookupValue],len_adjust_rsn[lookupKey],"ERROR"),""), "")</f>
        <v/>
      </c>
      <c r="R39" s="8"/>
      <c r="T39" s="3" t="str">
        <f>IF($A39="ADD",IF(NOT(ISBLANK(S39)),_xlfn.XLOOKUP(S39,ud_placement[lookupValue],ud_placement[lookupKey],"ERROR"),""), "")</f>
        <v/>
      </c>
      <c r="V39" s="3" t="str">
        <f>IF($A39="ADD",IF(NOT(ISBLANK(U39)),_xlfn.XLOOKUP(U39,ud_wall_type[lookupValue],ud_wall_type[lookupKey],"ERROR"),""), "")</f>
        <v/>
      </c>
      <c r="X39" s="3" t="str">
        <f>IF($A39="ADD",IF(NOT(ISBLANK(W39)),_xlfn.XLOOKUP(W39,ud_fence_style[lookupValue],ud_fence_style[lookupKey],"ERROR"),""), "")</f>
        <v/>
      </c>
      <c r="Z39" s="3" t="str">
        <f>IF($A39="ADD",IF(NOT(ISBLANK(Y39)),_xlfn.XLOOKUP(Y39,wall_material[lookupValue],wall_material[lookupKey],"ERROR"),""), "")</f>
        <v/>
      </c>
      <c r="AA39" s="2" t="str">
        <f t="shared" si="1"/>
        <v/>
      </c>
      <c r="AB39" s="2" t="str">
        <f t="shared" si="2"/>
        <v/>
      </c>
      <c r="AC39" s="2" t="str">
        <f t="shared" si="3"/>
        <v/>
      </c>
      <c r="AE39" s="7"/>
      <c r="AF39" s="4" t="str">
        <f t="shared" ca="1" si="4"/>
        <v/>
      </c>
      <c r="AG39" s="4"/>
      <c r="AH39" s="3" t="str">
        <f t="shared" si="5"/>
        <v/>
      </c>
      <c r="AI39" s="3" t="str">
        <f>IF($A39="","",IF((AND($A39="ADD",OR(AH39="",AH39="In Use"))),"5",(_xlfn.XLOOKUP(AH39,ud_asset_status[lookupValue],ud_asset_status[lookupKey],""))))</f>
        <v/>
      </c>
      <c r="AJ39" s="7"/>
      <c r="AL39" s="3" t="str">
        <f>IF($A39="ADD",IF(NOT(ISBLANK(AK39)),_xlfn.XLOOKUP(AK39,ar_replace_reason[lookupValue],ar_replace_reason[lookupKey],"ERROR"),""), "")</f>
        <v/>
      </c>
      <c r="AM39" s="3" t="str">
        <f t="shared" si="6"/>
        <v/>
      </c>
      <c r="AN39" s="3" t="str">
        <f>IF($A39="","",IF((AND($A39="ADD",OR(AM39="",AM39="Queenstown-Lakes District Council"))),"70",(_xlfn.XLOOKUP(AM39,ud_organisation_owner[lookupValue],ud_organisation_owner[lookupKey],""))))</f>
        <v/>
      </c>
      <c r="AO39" s="3" t="str">
        <f t="shared" si="7"/>
        <v/>
      </c>
      <c r="AP39" s="3" t="str">
        <f>IF($A39="","",IF((AND($A39="ADD",OR(AO39="",AO39="Queenstown-Lakes District Council"))),"70",(_xlfn.XLOOKUP(AO39,ud_organisation_owner[lookupValue],ud_organisation_owner[lookupKey],""))))</f>
        <v/>
      </c>
      <c r="AQ39" s="3" t="str">
        <f t="shared" si="8"/>
        <v/>
      </c>
      <c r="AR39" s="3" t="str">
        <f>IF($A39="","",IF((AND($A39="ADD",OR(AQ39="",AQ39="Local Authority"))),"17",(_xlfn.XLOOKUP(AQ39,ud_sub_organisation[lookupValue],ud_sub_organisation[lookupKey],""))))</f>
        <v/>
      </c>
      <c r="AS39" s="3" t="str">
        <f t="shared" si="9"/>
        <v/>
      </c>
      <c r="AT39" s="3" t="str">
        <f>IF($A39="","",IF((AND($A39="ADD",OR(AS39="",AS39="Vested assets"))),"12",(_xlfn.XLOOKUP(AS39,ud_work_origin[lookupValue],ud_work_origin[lookupKey],""))))</f>
        <v/>
      </c>
      <c r="AU39" s="8"/>
      <c r="AV39" s="2" t="str">
        <f t="shared" si="10"/>
        <v/>
      </c>
      <c r="AW39" s="3" t="str">
        <f t="shared" si="11"/>
        <v/>
      </c>
      <c r="AX39" s="3" t="str">
        <f>IF($A39="","",IF((AND($A39="ADD",OR(AW39="",AW39="Excellent"))),"1",(_xlfn.XLOOKUP(AW39,condition[lookupValue],condition[lookupKey],""))))</f>
        <v/>
      </c>
      <c r="AY39" s="7" t="str">
        <f t="shared" si="12"/>
        <v/>
      </c>
      <c r="AZ39" s="9"/>
    </row>
    <row r="40" spans="2:52">
      <c r="B40" s="4"/>
      <c r="D40" s="3" t="str">
        <f>IF($A40="ADD",IF(NOT(ISBLANK(C40)),_xlfn.XLOOKUP(C40,roadnames[lookupValue],roadnames[lookupKey],"ERROR"),""), "")</f>
        <v/>
      </c>
      <c r="E40" s="4"/>
      <c r="F40" s="4"/>
      <c r="G40" s="6"/>
      <c r="H40" s="6"/>
      <c r="J40" s="3" t="str">
        <f>IF($A40="ADD",IF(NOT(ISBLANK(I40)),_xlfn.XLOOKUP(I40,side[lookupValue],side[lookupKey],"ERROR"),""), "")</f>
        <v/>
      </c>
      <c r="K40" s="8"/>
      <c r="L40" s="8"/>
      <c r="M40" s="8"/>
      <c r="N40" s="6" t="str">
        <f t="shared" si="0"/>
        <v/>
      </c>
      <c r="O40" s="4"/>
      <c r="Q40" s="3" t="str">
        <f>IF($A40="ADD",IF(NOT(ISBLANK(P40)),_xlfn.XLOOKUP(P40,len_adjust_rsn[lookupValue],len_adjust_rsn[lookupKey],"ERROR"),""), "")</f>
        <v/>
      </c>
      <c r="R40" s="8"/>
      <c r="T40" s="3" t="str">
        <f>IF($A40="ADD",IF(NOT(ISBLANK(S40)),_xlfn.XLOOKUP(S40,ud_placement[lookupValue],ud_placement[lookupKey],"ERROR"),""), "")</f>
        <v/>
      </c>
      <c r="V40" s="3" t="str">
        <f>IF($A40="ADD",IF(NOT(ISBLANK(U40)),_xlfn.XLOOKUP(U40,ud_wall_type[lookupValue],ud_wall_type[lookupKey],"ERROR"),""), "")</f>
        <v/>
      </c>
      <c r="X40" s="3" t="str">
        <f>IF($A40="ADD",IF(NOT(ISBLANK(W40)),_xlfn.XLOOKUP(W40,ud_fence_style[lookupValue],ud_fence_style[lookupKey],"ERROR"),""), "")</f>
        <v/>
      </c>
      <c r="Z40" s="3" t="str">
        <f>IF($A40="ADD",IF(NOT(ISBLANK(Y40)),_xlfn.XLOOKUP(Y40,wall_material[lookupValue],wall_material[lookupKey],"ERROR"),""), "")</f>
        <v/>
      </c>
      <c r="AA40" s="2" t="str">
        <f t="shared" si="1"/>
        <v/>
      </c>
      <c r="AB40" s="2" t="str">
        <f t="shared" si="2"/>
        <v/>
      </c>
      <c r="AC40" s="2" t="str">
        <f t="shared" si="3"/>
        <v/>
      </c>
      <c r="AE40" s="7"/>
      <c r="AF40" s="4" t="str">
        <f t="shared" ca="1" si="4"/>
        <v/>
      </c>
      <c r="AG40" s="4"/>
      <c r="AH40" s="3" t="str">
        <f t="shared" si="5"/>
        <v/>
      </c>
      <c r="AI40" s="3" t="str">
        <f>IF($A40="","",IF((AND($A40="ADD",OR(AH40="",AH40="In Use"))),"5",(_xlfn.XLOOKUP(AH40,ud_asset_status[lookupValue],ud_asset_status[lookupKey],""))))</f>
        <v/>
      </c>
      <c r="AJ40" s="7"/>
      <c r="AL40" s="3" t="str">
        <f>IF($A40="ADD",IF(NOT(ISBLANK(AK40)),_xlfn.XLOOKUP(AK40,ar_replace_reason[lookupValue],ar_replace_reason[lookupKey],"ERROR"),""), "")</f>
        <v/>
      </c>
      <c r="AM40" s="3" t="str">
        <f t="shared" si="6"/>
        <v/>
      </c>
      <c r="AN40" s="3" t="str">
        <f>IF($A40="","",IF((AND($A40="ADD",OR(AM40="",AM40="Queenstown-Lakes District Council"))),"70",(_xlfn.XLOOKUP(AM40,ud_organisation_owner[lookupValue],ud_organisation_owner[lookupKey],""))))</f>
        <v/>
      </c>
      <c r="AO40" s="3" t="str">
        <f t="shared" si="7"/>
        <v/>
      </c>
      <c r="AP40" s="3" t="str">
        <f>IF($A40="","",IF((AND($A40="ADD",OR(AO40="",AO40="Queenstown-Lakes District Council"))),"70",(_xlfn.XLOOKUP(AO40,ud_organisation_owner[lookupValue],ud_organisation_owner[lookupKey],""))))</f>
        <v/>
      </c>
      <c r="AQ40" s="3" t="str">
        <f t="shared" si="8"/>
        <v/>
      </c>
      <c r="AR40" s="3" t="str">
        <f>IF($A40="","",IF((AND($A40="ADD",OR(AQ40="",AQ40="Local Authority"))),"17",(_xlfn.XLOOKUP(AQ40,ud_sub_organisation[lookupValue],ud_sub_organisation[lookupKey],""))))</f>
        <v/>
      </c>
      <c r="AS40" s="3" t="str">
        <f t="shared" si="9"/>
        <v/>
      </c>
      <c r="AT40" s="3" t="str">
        <f>IF($A40="","",IF((AND($A40="ADD",OR(AS40="",AS40="Vested assets"))),"12",(_xlfn.XLOOKUP(AS40,ud_work_origin[lookupValue],ud_work_origin[lookupKey],""))))</f>
        <v/>
      </c>
      <c r="AU40" s="8"/>
      <c r="AV40" s="2" t="str">
        <f t="shared" si="10"/>
        <v/>
      </c>
      <c r="AW40" s="3" t="str">
        <f t="shared" si="11"/>
        <v/>
      </c>
      <c r="AX40" s="3" t="str">
        <f>IF($A40="","",IF((AND($A40="ADD",OR(AW40="",AW40="Excellent"))),"1",(_xlfn.XLOOKUP(AW40,condition[lookupValue],condition[lookupKey],""))))</f>
        <v/>
      </c>
      <c r="AY40" s="7" t="str">
        <f t="shared" si="12"/>
        <v/>
      </c>
      <c r="AZ40" s="9"/>
    </row>
    <row r="41" spans="2:52">
      <c r="B41" s="4"/>
      <c r="D41" s="3" t="str">
        <f>IF($A41="ADD",IF(NOT(ISBLANK(C41)),_xlfn.XLOOKUP(C41,roadnames[lookupValue],roadnames[lookupKey],"ERROR"),""), "")</f>
        <v/>
      </c>
      <c r="E41" s="4"/>
      <c r="F41" s="4"/>
      <c r="G41" s="6"/>
      <c r="H41" s="6"/>
      <c r="J41" s="3" t="str">
        <f>IF($A41="ADD",IF(NOT(ISBLANK(I41)),_xlfn.XLOOKUP(I41,side[lookupValue],side[lookupKey],"ERROR"),""), "")</f>
        <v/>
      </c>
      <c r="K41" s="8"/>
      <c r="L41" s="8"/>
      <c r="M41" s="8"/>
      <c r="N41" s="6" t="str">
        <f t="shared" si="0"/>
        <v/>
      </c>
      <c r="O41" s="4"/>
      <c r="Q41" s="3" t="str">
        <f>IF($A41="ADD",IF(NOT(ISBLANK(P41)),_xlfn.XLOOKUP(P41,len_adjust_rsn[lookupValue],len_adjust_rsn[lookupKey],"ERROR"),""), "")</f>
        <v/>
      </c>
      <c r="R41" s="8"/>
      <c r="T41" s="3" t="str">
        <f>IF($A41="ADD",IF(NOT(ISBLANK(S41)),_xlfn.XLOOKUP(S41,ud_placement[lookupValue],ud_placement[lookupKey],"ERROR"),""), "")</f>
        <v/>
      </c>
      <c r="V41" s="3" t="str">
        <f>IF($A41="ADD",IF(NOT(ISBLANK(U41)),_xlfn.XLOOKUP(U41,ud_wall_type[lookupValue],ud_wall_type[lookupKey],"ERROR"),""), "")</f>
        <v/>
      </c>
      <c r="X41" s="3" t="str">
        <f>IF($A41="ADD",IF(NOT(ISBLANK(W41)),_xlfn.XLOOKUP(W41,ud_fence_style[lookupValue],ud_fence_style[lookupKey],"ERROR"),""), "")</f>
        <v/>
      </c>
      <c r="Z41" s="3" t="str">
        <f>IF($A41="ADD",IF(NOT(ISBLANK(Y41)),_xlfn.XLOOKUP(Y41,wall_material[lookupValue],wall_material[lookupKey],"ERROR"),""), "")</f>
        <v/>
      </c>
      <c r="AA41" s="2" t="str">
        <f t="shared" si="1"/>
        <v/>
      </c>
      <c r="AB41" s="2" t="str">
        <f t="shared" si="2"/>
        <v/>
      </c>
      <c r="AC41" s="2" t="str">
        <f t="shared" si="3"/>
        <v/>
      </c>
      <c r="AE41" s="7"/>
      <c r="AF41" s="4" t="str">
        <f t="shared" ca="1" si="4"/>
        <v/>
      </c>
      <c r="AG41" s="4"/>
      <c r="AH41" s="3" t="str">
        <f t="shared" si="5"/>
        <v/>
      </c>
      <c r="AI41" s="3" t="str">
        <f>IF($A41="","",IF((AND($A41="ADD",OR(AH41="",AH41="In Use"))),"5",(_xlfn.XLOOKUP(AH41,ud_asset_status[lookupValue],ud_asset_status[lookupKey],""))))</f>
        <v/>
      </c>
      <c r="AJ41" s="7"/>
      <c r="AL41" s="3" t="str">
        <f>IF($A41="ADD",IF(NOT(ISBLANK(AK41)),_xlfn.XLOOKUP(AK41,ar_replace_reason[lookupValue],ar_replace_reason[lookupKey],"ERROR"),""), "")</f>
        <v/>
      </c>
      <c r="AM41" s="3" t="str">
        <f t="shared" si="6"/>
        <v/>
      </c>
      <c r="AN41" s="3" t="str">
        <f>IF($A41="","",IF((AND($A41="ADD",OR(AM41="",AM41="Queenstown-Lakes District Council"))),"70",(_xlfn.XLOOKUP(AM41,ud_organisation_owner[lookupValue],ud_organisation_owner[lookupKey],""))))</f>
        <v/>
      </c>
      <c r="AO41" s="3" t="str">
        <f t="shared" si="7"/>
        <v/>
      </c>
      <c r="AP41" s="3" t="str">
        <f>IF($A41="","",IF((AND($A41="ADD",OR(AO41="",AO41="Queenstown-Lakes District Council"))),"70",(_xlfn.XLOOKUP(AO41,ud_organisation_owner[lookupValue],ud_organisation_owner[lookupKey],""))))</f>
        <v/>
      </c>
      <c r="AQ41" s="3" t="str">
        <f t="shared" si="8"/>
        <v/>
      </c>
      <c r="AR41" s="3" t="str">
        <f>IF($A41="","",IF((AND($A41="ADD",OR(AQ41="",AQ41="Local Authority"))),"17",(_xlfn.XLOOKUP(AQ41,ud_sub_organisation[lookupValue],ud_sub_organisation[lookupKey],""))))</f>
        <v/>
      </c>
      <c r="AS41" s="3" t="str">
        <f t="shared" si="9"/>
        <v/>
      </c>
      <c r="AT41" s="3" t="str">
        <f>IF($A41="","",IF((AND($A41="ADD",OR(AS41="",AS41="Vested assets"))),"12",(_xlfn.XLOOKUP(AS41,ud_work_origin[lookupValue],ud_work_origin[lookupKey],""))))</f>
        <v/>
      </c>
      <c r="AU41" s="8"/>
      <c r="AV41" s="2" t="str">
        <f t="shared" si="10"/>
        <v/>
      </c>
      <c r="AW41" s="3" t="str">
        <f t="shared" si="11"/>
        <v/>
      </c>
      <c r="AX41" s="3" t="str">
        <f>IF($A41="","",IF((AND($A41="ADD",OR(AW41="",AW41="Excellent"))),"1",(_xlfn.XLOOKUP(AW41,condition[lookupValue],condition[lookupKey],""))))</f>
        <v/>
      </c>
      <c r="AY41" s="7" t="str">
        <f t="shared" si="12"/>
        <v/>
      </c>
      <c r="AZ41" s="9"/>
    </row>
    <row r="42" spans="2:52">
      <c r="B42" s="4"/>
      <c r="D42" s="3" t="str">
        <f>IF($A42="ADD",IF(NOT(ISBLANK(C42)),_xlfn.XLOOKUP(C42,roadnames[lookupValue],roadnames[lookupKey],"ERROR"),""), "")</f>
        <v/>
      </c>
      <c r="E42" s="4"/>
      <c r="F42" s="4"/>
      <c r="G42" s="6"/>
      <c r="H42" s="6"/>
      <c r="J42" s="3" t="str">
        <f>IF($A42="ADD",IF(NOT(ISBLANK(I42)),_xlfn.XLOOKUP(I42,side[lookupValue],side[lookupKey],"ERROR"),""), "")</f>
        <v/>
      </c>
      <c r="K42" s="8"/>
      <c r="L42" s="8"/>
      <c r="M42" s="8"/>
      <c r="N42" s="6" t="str">
        <f t="shared" si="0"/>
        <v/>
      </c>
      <c r="O42" s="4"/>
      <c r="Q42" s="3" t="str">
        <f>IF($A42="ADD",IF(NOT(ISBLANK(P42)),_xlfn.XLOOKUP(P42,len_adjust_rsn[lookupValue],len_adjust_rsn[lookupKey],"ERROR"),""), "")</f>
        <v/>
      </c>
      <c r="R42" s="8"/>
      <c r="T42" s="3" t="str">
        <f>IF($A42="ADD",IF(NOT(ISBLANK(S42)),_xlfn.XLOOKUP(S42,ud_placement[lookupValue],ud_placement[lookupKey],"ERROR"),""), "")</f>
        <v/>
      </c>
      <c r="V42" s="3" t="str">
        <f>IF($A42="ADD",IF(NOT(ISBLANK(U42)),_xlfn.XLOOKUP(U42,ud_wall_type[lookupValue],ud_wall_type[lookupKey],"ERROR"),""), "")</f>
        <v/>
      </c>
      <c r="X42" s="3" t="str">
        <f>IF($A42="ADD",IF(NOT(ISBLANK(W42)),_xlfn.XLOOKUP(W42,ud_fence_style[lookupValue],ud_fence_style[lookupKey],"ERROR"),""), "")</f>
        <v/>
      </c>
      <c r="Z42" s="3" t="str">
        <f>IF($A42="ADD",IF(NOT(ISBLANK(Y42)),_xlfn.XLOOKUP(Y42,wall_material[lookupValue],wall_material[lookupKey],"ERROR"),""), "")</f>
        <v/>
      </c>
      <c r="AA42" s="2" t="str">
        <f t="shared" si="1"/>
        <v/>
      </c>
      <c r="AB42" s="2" t="str">
        <f t="shared" si="2"/>
        <v/>
      </c>
      <c r="AC42" s="2" t="str">
        <f t="shared" si="3"/>
        <v/>
      </c>
      <c r="AE42" s="7"/>
      <c r="AF42" s="4" t="str">
        <f t="shared" ca="1" si="4"/>
        <v/>
      </c>
      <c r="AG42" s="4"/>
      <c r="AH42" s="3" t="str">
        <f t="shared" si="5"/>
        <v/>
      </c>
      <c r="AI42" s="3" t="str">
        <f>IF($A42="","",IF((AND($A42="ADD",OR(AH42="",AH42="In Use"))),"5",(_xlfn.XLOOKUP(AH42,ud_asset_status[lookupValue],ud_asset_status[lookupKey],""))))</f>
        <v/>
      </c>
      <c r="AJ42" s="7"/>
      <c r="AL42" s="3" t="str">
        <f>IF($A42="ADD",IF(NOT(ISBLANK(AK42)),_xlfn.XLOOKUP(AK42,ar_replace_reason[lookupValue],ar_replace_reason[lookupKey],"ERROR"),""), "")</f>
        <v/>
      </c>
      <c r="AM42" s="3" t="str">
        <f t="shared" si="6"/>
        <v/>
      </c>
      <c r="AN42" s="3" t="str">
        <f>IF($A42="","",IF((AND($A42="ADD",OR(AM42="",AM42="Queenstown-Lakes District Council"))),"70",(_xlfn.XLOOKUP(AM42,ud_organisation_owner[lookupValue],ud_organisation_owner[lookupKey],""))))</f>
        <v/>
      </c>
      <c r="AO42" s="3" t="str">
        <f t="shared" si="7"/>
        <v/>
      </c>
      <c r="AP42" s="3" t="str">
        <f>IF($A42="","",IF((AND($A42="ADD",OR(AO42="",AO42="Queenstown-Lakes District Council"))),"70",(_xlfn.XLOOKUP(AO42,ud_organisation_owner[lookupValue],ud_organisation_owner[lookupKey],""))))</f>
        <v/>
      </c>
      <c r="AQ42" s="3" t="str">
        <f t="shared" si="8"/>
        <v/>
      </c>
      <c r="AR42" s="3" t="str">
        <f>IF($A42="","",IF((AND($A42="ADD",OR(AQ42="",AQ42="Local Authority"))),"17",(_xlfn.XLOOKUP(AQ42,ud_sub_organisation[lookupValue],ud_sub_organisation[lookupKey],""))))</f>
        <v/>
      </c>
      <c r="AS42" s="3" t="str">
        <f t="shared" si="9"/>
        <v/>
      </c>
      <c r="AT42" s="3" t="str">
        <f>IF($A42="","",IF((AND($A42="ADD",OR(AS42="",AS42="Vested assets"))),"12",(_xlfn.XLOOKUP(AS42,ud_work_origin[lookupValue],ud_work_origin[lookupKey],""))))</f>
        <v/>
      </c>
      <c r="AU42" s="8"/>
      <c r="AV42" s="2" t="str">
        <f t="shared" si="10"/>
        <v/>
      </c>
      <c r="AW42" s="3" t="str">
        <f t="shared" si="11"/>
        <v/>
      </c>
      <c r="AX42" s="3" t="str">
        <f>IF($A42="","",IF((AND($A42="ADD",OR(AW42="",AW42="Excellent"))),"1",(_xlfn.XLOOKUP(AW42,condition[lookupValue],condition[lookupKey],""))))</f>
        <v/>
      </c>
      <c r="AY42" s="7" t="str">
        <f t="shared" si="12"/>
        <v/>
      </c>
      <c r="AZ42" s="9"/>
    </row>
    <row r="43" spans="2:52">
      <c r="B43" s="4"/>
      <c r="D43" s="3" t="str">
        <f>IF($A43="ADD",IF(NOT(ISBLANK(C43)),_xlfn.XLOOKUP(C43,roadnames[lookupValue],roadnames[lookupKey],"ERROR"),""), "")</f>
        <v/>
      </c>
      <c r="E43" s="4"/>
      <c r="F43" s="4"/>
      <c r="G43" s="6"/>
      <c r="H43" s="6"/>
      <c r="J43" s="3" t="str">
        <f>IF($A43="ADD",IF(NOT(ISBLANK(I43)),_xlfn.XLOOKUP(I43,side[lookupValue],side[lookupKey],"ERROR"),""), "")</f>
        <v/>
      </c>
      <c r="K43" s="8"/>
      <c r="L43" s="8"/>
      <c r="M43" s="8"/>
      <c r="N43" s="6" t="str">
        <f t="shared" si="0"/>
        <v/>
      </c>
      <c r="O43" s="4"/>
      <c r="Q43" s="3" t="str">
        <f>IF($A43="ADD",IF(NOT(ISBLANK(P43)),_xlfn.XLOOKUP(P43,len_adjust_rsn[lookupValue],len_adjust_rsn[lookupKey],"ERROR"),""), "")</f>
        <v/>
      </c>
      <c r="R43" s="8"/>
      <c r="T43" s="3" t="str">
        <f>IF($A43="ADD",IF(NOT(ISBLANK(S43)),_xlfn.XLOOKUP(S43,ud_placement[lookupValue],ud_placement[lookupKey],"ERROR"),""), "")</f>
        <v/>
      </c>
      <c r="V43" s="3" t="str">
        <f>IF($A43="ADD",IF(NOT(ISBLANK(U43)),_xlfn.XLOOKUP(U43,ud_wall_type[lookupValue],ud_wall_type[lookupKey],"ERROR"),""), "")</f>
        <v/>
      </c>
      <c r="X43" s="3" t="str">
        <f>IF($A43="ADD",IF(NOT(ISBLANK(W43)),_xlfn.XLOOKUP(W43,ud_fence_style[lookupValue],ud_fence_style[lookupKey],"ERROR"),""), "")</f>
        <v/>
      </c>
      <c r="Z43" s="3" t="str">
        <f>IF($A43="ADD",IF(NOT(ISBLANK(Y43)),_xlfn.XLOOKUP(Y43,wall_material[lookupValue],wall_material[lookupKey],"ERROR"),""), "")</f>
        <v/>
      </c>
      <c r="AA43" s="2" t="str">
        <f t="shared" si="1"/>
        <v/>
      </c>
      <c r="AB43" s="2" t="str">
        <f t="shared" si="2"/>
        <v/>
      </c>
      <c r="AC43" s="2" t="str">
        <f t="shared" si="3"/>
        <v/>
      </c>
      <c r="AE43" s="7"/>
      <c r="AF43" s="4" t="str">
        <f t="shared" ca="1" si="4"/>
        <v/>
      </c>
      <c r="AG43" s="4"/>
      <c r="AH43" s="3" t="str">
        <f t="shared" si="5"/>
        <v/>
      </c>
      <c r="AI43" s="3" t="str">
        <f>IF($A43="","",IF((AND($A43="ADD",OR(AH43="",AH43="In Use"))),"5",(_xlfn.XLOOKUP(AH43,ud_asset_status[lookupValue],ud_asset_status[lookupKey],""))))</f>
        <v/>
      </c>
      <c r="AJ43" s="7"/>
      <c r="AL43" s="3" t="str">
        <f>IF($A43="ADD",IF(NOT(ISBLANK(AK43)),_xlfn.XLOOKUP(AK43,ar_replace_reason[lookupValue],ar_replace_reason[lookupKey],"ERROR"),""), "")</f>
        <v/>
      </c>
      <c r="AM43" s="3" t="str">
        <f t="shared" si="6"/>
        <v/>
      </c>
      <c r="AN43" s="3" t="str">
        <f>IF($A43="","",IF((AND($A43="ADD",OR(AM43="",AM43="Queenstown-Lakes District Council"))),"70",(_xlfn.XLOOKUP(AM43,ud_organisation_owner[lookupValue],ud_organisation_owner[lookupKey],""))))</f>
        <v/>
      </c>
      <c r="AO43" s="3" t="str">
        <f t="shared" si="7"/>
        <v/>
      </c>
      <c r="AP43" s="3" t="str">
        <f>IF($A43="","",IF((AND($A43="ADD",OR(AO43="",AO43="Queenstown-Lakes District Council"))),"70",(_xlfn.XLOOKUP(AO43,ud_organisation_owner[lookupValue],ud_organisation_owner[lookupKey],""))))</f>
        <v/>
      </c>
      <c r="AQ43" s="3" t="str">
        <f t="shared" si="8"/>
        <v/>
      </c>
      <c r="AR43" s="3" t="str">
        <f>IF($A43="","",IF((AND($A43="ADD",OR(AQ43="",AQ43="Local Authority"))),"17",(_xlfn.XLOOKUP(AQ43,ud_sub_organisation[lookupValue],ud_sub_organisation[lookupKey],""))))</f>
        <v/>
      </c>
      <c r="AS43" s="3" t="str">
        <f t="shared" si="9"/>
        <v/>
      </c>
      <c r="AT43" s="3" t="str">
        <f>IF($A43="","",IF((AND($A43="ADD",OR(AS43="",AS43="Vested assets"))),"12",(_xlfn.XLOOKUP(AS43,ud_work_origin[lookupValue],ud_work_origin[lookupKey],""))))</f>
        <v/>
      </c>
      <c r="AU43" s="8"/>
      <c r="AV43" s="2" t="str">
        <f t="shared" si="10"/>
        <v/>
      </c>
      <c r="AW43" s="3" t="str">
        <f t="shared" si="11"/>
        <v/>
      </c>
      <c r="AX43" s="3" t="str">
        <f>IF($A43="","",IF((AND($A43="ADD",OR(AW43="",AW43="Excellent"))),"1",(_xlfn.XLOOKUP(AW43,condition[lookupValue],condition[lookupKey],""))))</f>
        <v/>
      </c>
      <c r="AY43" s="7" t="str">
        <f t="shared" si="12"/>
        <v/>
      </c>
      <c r="AZ43" s="9"/>
    </row>
    <row r="44" spans="2:52">
      <c r="B44" s="4"/>
      <c r="D44" s="3" t="str">
        <f>IF($A44="ADD",IF(NOT(ISBLANK(C44)),_xlfn.XLOOKUP(C44,roadnames[lookupValue],roadnames[lookupKey],"ERROR"),""), "")</f>
        <v/>
      </c>
      <c r="E44" s="4"/>
      <c r="F44" s="4"/>
      <c r="G44" s="6"/>
      <c r="H44" s="6"/>
      <c r="J44" s="3" t="str">
        <f>IF($A44="ADD",IF(NOT(ISBLANK(I44)),_xlfn.XLOOKUP(I44,side[lookupValue],side[lookupKey],"ERROR"),""), "")</f>
        <v/>
      </c>
      <c r="K44" s="8"/>
      <c r="L44" s="8"/>
      <c r="M44" s="8"/>
      <c r="N44" s="6" t="str">
        <f t="shared" si="0"/>
        <v/>
      </c>
      <c r="O44" s="4"/>
      <c r="Q44" s="3" t="str">
        <f>IF($A44="ADD",IF(NOT(ISBLANK(P44)),_xlfn.XLOOKUP(P44,len_adjust_rsn[lookupValue],len_adjust_rsn[lookupKey],"ERROR"),""), "")</f>
        <v/>
      </c>
      <c r="R44" s="8"/>
      <c r="T44" s="3" t="str">
        <f>IF($A44="ADD",IF(NOT(ISBLANK(S44)),_xlfn.XLOOKUP(S44,ud_placement[lookupValue],ud_placement[lookupKey],"ERROR"),""), "")</f>
        <v/>
      </c>
      <c r="V44" s="3" t="str">
        <f>IF($A44="ADD",IF(NOT(ISBLANK(U44)),_xlfn.XLOOKUP(U44,ud_wall_type[lookupValue],ud_wall_type[lookupKey],"ERROR"),""), "")</f>
        <v/>
      </c>
      <c r="X44" s="3" t="str">
        <f>IF($A44="ADD",IF(NOT(ISBLANK(W44)),_xlfn.XLOOKUP(W44,ud_fence_style[lookupValue],ud_fence_style[lookupKey],"ERROR"),""), "")</f>
        <v/>
      </c>
      <c r="Z44" s="3" t="str">
        <f>IF($A44="ADD",IF(NOT(ISBLANK(Y44)),_xlfn.XLOOKUP(Y44,wall_material[lookupValue],wall_material[lookupKey],"ERROR"),""), "")</f>
        <v/>
      </c>
      <c r="AA44" s="2" t="str">
        <f t="shared" si="1"/>
        <v/>
      </c>
      <c r="AB44" s="2" t="str">
        <f t="shared" si="2"/>
        <v/>
      </c>
      <c r="AC44" s="2" t="str">
        <f t="shared" si="3"/>
        <v/>
      </c>
      <c r="AE44" s="7"/>
      <c r="AF44" s="4" t="str">
        <f t="shared" ca="1" si="4"/>
        <v/>
      </c>
      <c r="AG44" s="4"/>
      <c r="AH44" s="3" t="str">
        <f t="shared" si="5"/>
        <v/>
      </c>
      <c r="AI44" s="3" t="str">
        <f>IF($A44="","",IF((AND($A44="ADD",OR(AH44="",AH44="In Use"))),"5",(_xlfn.XLOOKUP(AH44,ud_asset_status[lookupValue],ud_asset_status[lookupKey],""))))</f>
        <v/>
      </c>
      <c r="AJ44" s="7"/>
      <c r="AL44" s="3" t="str">
        <f>IF($A44="ADD",IF(NOT(ISBLANK(AK44)),_xlfn.XLOOKUP(AK44,ar_replace_reason[lookupValue],ar_replace_reason[lookupKey],"ERROR"),""), "")</f>
        <v/>
      </c>
      <c r="AM44" s="3" t="str">
        <f t="shared" si="6"/>
        <v/>
      </c>
      <c r="AN44" s="3" t="str">
        <f>IF($A44="","",IF((AND($A44="ADD",OR(AM44="",AM44="Queenstown-Lakes District Council"))),"70",(_xlfn.XLOOKUP(AM44,ud_organisation_owner[lookupValue],ud_organisation_owner[lookupKey],""))))</f>
        <v/>
      </c>
      <c r="AO44" s="3" t="str">
        <f t="shared" si="7"/>
        <v/>
      </c>
      <c r="AP44" s="3" t="str">
        <f>IF($A44="","",IF((AND($A44="ADD",OR(AO44="",AO44="Queenstown-Lakes District Council"))),"70",(_xlfn.XLOOKUP(AO44,ud_organisation_owner[lookupValue],ud_organisation_owner[lookupKey],""))))</f>
        <v/>
      </c>
      <c r="AQ44" s="3" t="str">
        <f t="shared" si="8"/>
        <v/>
      </c>
      <c r="AR44" s="3" t="str">
        <f>IF($A44="","",IF((AND($A44="ADD",OR(AQ44="",AQ44="Local Authority"))),"17",(_xlfn.XLOOKUP(AQ44,ud_sub_organisation[lookupValue],ud_sub_organisation[lookupKey],""))))</f>
        <v/>
      </c>
      <c r="AS44" s="3" t="str">
        <f t="shared" si="9"/>
        <v/>
      </c>
      <c r="AT44" s="3" t="str">
        <f>IF($A44="","",IF((AND($A44="ADD",OR(AS44="",AS44="Vested assets"))),"12",(_xlfn.XLOOKUP(AS44,ud_work_origin[lookupValue],ud_work_origin[lookupKey],""))))</f>
        <v/>
      </c>
      <c r="AU44" s="8"/>
      <c r="AV44" s="2" t="str">
        <f t="shared" si="10"/>
        <v/>
      </c>
      <c r="AW44" s="3" t="str">
        <f t="shared" si="11"/>
        <v/>
      </c>
      <c r="AX44" s="3" t="str">
        <f>IF($A44="","",IF((AND($A44="ADD",OR(AW44="",AW44="Excellent"))),"1",(_xlfn.XLOOKUP(AW44,condition[lookupValue],condition[lookupKey],""))))</f>
        <v/>
      </c>
      <c r="AY44" s="7" t="str">
        <f t="shared" si="12"/>
        <v/>
      </c>
      <c r="AZ44" s="9"/>
    </row>
    <row r="45" spans="2:52">
      <c r="B45" s="4"/>
      <c r="D45" s="3" t="str">
        <f>IF($A45="ADD",IF(NOT(ISBLANK(C45)),_xlfn.XLOOKUP(C45,roadnames[lookupValue],roadnames[lookupKey],"ERROR"),""), "")</f>
        <v/>
      </c>
      <c r="E45" s="4"/>
      <c r="F45" s="4"/>
      <c r="G45" s="6"/>
      <c r="H45" s="6"/>
      <c r="J45" s="3" t="str">
        <f>IF($A45="ADD",IF(NOT(ISBLANK(I45)),_xlfn.XLOOKUP(I45,side[lookupValue],side[lookupKey],"ERROR"),""), "")</f>
        <v/>
      </c>
      <c r="K45" s="8"/>
      <c r="L45" s="8"/>
      <c r="M45" s="8"/>
      <c r="N45" s="6" t="str">
        <f t="shared" si="0"/>
        <v/>
      </c>
      <c r="O45" s="4"/>
      <c r="Q45" s="3" t="str">
        <f>IF($A45="ADD",IF(NOT(ISBLANK(P45)),_xlfn.XLOOKUP(P45,len_adjust_rsn[lookupValue],len_adjust_rsn[lookupKey],"ERROR"),""), "")</f>
        <v/>
      </c>
      <c r="R45" s="8"/>
      <c r="T45" s="3" t="str">
        <f>IF($A45="ADD",IF(NOT(ISBLANK(S45)),_xlfn.XLOOKUP(S45,ud_placement[lookupValue],ud_placement[lookupKey],"ERROR"),""), "")</f>
        <v/>
      </c>
      <c r="V45" s="3" t="str">
        <f>IF($A45="ADD",IF(NOT(ISBLANK(U45)),_xlfn.XLOOKUP(U45,ud_wall_type[lookupValue],ud_wall_type[lookupKey],"ERROR"),""), "")</f>
        <v/>
      </c>
      <c r="X45" s="3" t="str">
        <f>IF($A45="ADD",IF(NOT(ISBLANK(W45)),_xlfn.XLOOKUP(W45,ud_fence_style[lookupValue],ud_fence_style[lookupKey],"ERROR"),""), "")</f>
        <v/>
      </c>
      <c r="Z45" s="3" t="str">
        <f>IF($A45="ADD",IF(NOT(ISBLANK(Y45)),_xlfn.XLOOKUP(Y45,wall_material[lookupValue],wall_material[lookupKey],"ERROR"),""), "")</f>
        <v/>
      </c>
      <c r="AA45" s="2" t="str">
        <f t="shared" si="1"/>
        <v/>
      </c>
      <c r="AB45" s="2" t="str">
        <f t="shared" si="2"/>
        <v/>
      </c>
      <c r="AC45" s="2" t="str">
        <f t="shared" si="3"/>
        <v/>
      </c>
      <c r="AE45" s="7"/>
      <c r="AF45" s="4" t="str">
        <f t="shared" ca="1" si="4"/>
        <v/>
      </c>
      <c r="AG45" s="4"/>
      <c r="AH45" s="3" t="str">
        <f t="shared" si="5"/>
        <v/>
      </c>
      <c r="AI45" s="3" t="str">
        <f>IF($A45="","",IF((AND($A45="ADD",OR(AH45="",AH45="In Use"))),"5",(_xlfn.XLOOKUP(AH45,ud_asset_status[lookupValue],ud_asset_status[lookupKey],""))))</f>
        <v/>
      </c>
      <c r="AJ45" s="7"/>
      <c r="AL45" s="3" t="str">
        <f>IF($A45="ADD",IF(NOT(ISBLANK(AK45)),_xlfn.XLOOKUP(AK45,ar_replace_reason[lookupValue],ar_replace_reason[lookupKey],"ERROR"),""), "")</f>
        <v/>
      </c>
      <c r="AM45" s="3" t="str">
        <f t="shared" si="6"/>
        <v/>
      </c>
      <c r="AN45" s="3" t="str">
        <f>IF($A45="","",IF((AND($A45="ADD",OR(AM45="",AM45="Queenstown-Lakes District Council"))),"70",(_xlfn.XLOOKUP(AM45,ud_organisation_owner[lookupValue],ud_organisation_owner[lookupKey],""))))</f>
        <v/>
      </c>
      <c r="AO45" s="3" t="str">
        <f t="shared" si="7"/>
        <v/>
      </c>
      <c r="AP45" s="3" t="str">
        <f>IF($A45="","",IF((AND($A45="ADD",OR(AO45="",AO45="Queenstown-Lakes District Council"))),"70",(_xlfn.XLOOKUP(AO45,ud_organisation_owner[lookupValue],ud_organisation_owner[lookupKey],""))))</f>
        <v/>
      </c>
      <c r="AQ45" s="3" t="str">
        <f t="shared" si="8"/>
        <v/>
      </c>
      <c r="AR45" s="3" t="str">
        <f>IF($A45="","",IF((AND($A45="ADD",OR(AQ45="",AQ45="Local Authority"))),"17",(_xlfn.XLOOKUP(AQ45,ud_sub_organisation[lookupValue],ud_sub_organisation[lookupKey],""))))</f>
        <v/>
      </c>
      <c r="AS45" s="3" t="str">
        <f t="shared" si="9"/>
        <v/>
      </c>
      <c r="AT45" s="3" t="str">
        <f>IF($A45="","",IF((AND($A45="ADD",OR(AS45="",AS45="Vested assets"))),"12",(_xlfn.XLOOKUP(AS45,ud_work_origin[lookupValue],ud_work_origin[lookupKey],""))))</f>
        <v/>
      </c>
      <c r="AU45" s="8"/>
      <c r="AV45" s="2" t="str">
        <f t="shared" si="10"/>
        <v/>
      </c>
      <c r="AW45" s="3" t="str">
        <f t="shared" si="11"/>
        <v/>
      </c>
      <c r="AX45" s="3" t="str">
        <f>IF($A45="","",IF((AND($A45="ADD",OR(AW45="",AW45="Excellent"))),"1",(_xlfn.XLOOKUP(AW45,condition[lookupValue],condition[lookupKey],""))))</f>
        <v/>
      </c>
      <c r="AY45" s="7" t="str">
        <f t="shared" si="12"/>
        <v/>
      </c>
      <c r="AZ45" s="9"/>
    </row>
    <row r="46" spans="2:52">
      <c r="B46" s="4"/>
      <c r="D46" s="3" t="str">
        <f>IF($A46="ADD",IF(NOT(ISBLANK(C46)),_xlfn.XLOOKUP(C46,roadnames[lookupValue],roadnames[lookupKey],"ERROR"),""), "")</f>
        <v/>
      </c>
      <c r="E46" s="4"/>
      <c r="F46" s="4"/>
      <c r="G46" s="6"/>
      <c r="H46" s="6"/>
      <c r="J46" s="3" t="str">
        <f>IF($A46="ADD",IF(NOT(ISBLANK(I46)),_xlfn.XLOOKUP(I46,side[lookupValue],side[lookupKey],"ERROR"),""), "")</f>
        <v/>
      </c>
      <c r="K46" s="8"/>
      <c r="L46" s="8"/>
      <c r="M46" s="8"/>
      <c r="N46" s="6" t="str">
        <f t="shared" si="0"/>
        <v/>
      </c>
      <c r="O46" s="4"/>
      <c r="Q46" s="3" t="str">
        <f>IF($A46="ADD",IF(NOT(ISBLANK(P46)),_xlfn.XLOOKUP(P46,len_adjust_rsn[lookupValue],len_adjust_rsn[lookupKey],"ERROR"),""), "")</f>
        <v/>
      </c>
      <c r="R46" s="8"/>
      <c r="T46" s="3" t="str">
        <f>IF($A46="ADD",IF(NOT(ISBLANK(S46)),_xlfn.XLOOKUP(S46,ud_placement[lookupValue],ud_placement[lookupKey],"ERROR"),""), "")</f>
        <v/>
      </c>
      <c r="V46" s="3" t="str">
        <f>IF($A46="ADD",IF(NOT(ISBLANK(U46)),_xlfn.XLOOKUP(U46,ud_wall_type[lookupValue],ud_wall_type[lookupKey],"ERROR"),""), "")</f>
        <v/>
      </c>
      <c r="X46" s="3" t="str">
        <f>IF($A46="ADD",IF(NOT(ISBLANK(W46)),_xlfn.XLOOKUP(W46,ud_fence_style[lookupValue],ud_fence_style[lookupKey],"ERROR"),""), "")</f>
        <v/>
      </c>
      <c r="Z46" s="3" t="str">
        <f>IF($A46="ADD",IF(NOT(ISBLANK(Y46)),_xlfn.XLOOKUP(Y46,wall_material[lookupValue],wall_material[lookupKey],"ERROR"),""), "")</f>
        <v/>
      </c>
      <c r="AA46" s="2" t="str">
        <f t="shared" si="1"/>
        <v/>
      </c>
      <c r="AB46" s="2" t="str">
        <f t="shared" si="2"/>
        <v/>
      </c>
      <c r="AC46" s="2" t="str">
        <f t="shared" si="3"/>
        <v/>
      </c>
      <c r="AE46" s="7"/>
      <c r="AF46" s="4" t="str">
        <f t="shared" ca="1" si="4"/>
        <v/>
      </c>
      <c r="AG46" s="4"/>
      <c r="AH46" s="3" t="str">
        <f t="shared" si="5"/>
        <v/>
      </c>
      <c r="AI46" s="3" t="str">
        <f>IF($A46="","",IF((AND($A46="ADD",OR(AH46="",AH46="In Use"))),"5",(_xlfn.XLOOKUP(AH46,ud_asset_status[lookupValue],ud_asset_status[lookupKey],""))))</f>
        <v/>
      </c>
      <c r="AJ46" s="7"/>
      <c r="AL46" s="3" t="str">
        <f>IF($A46="ADD",IF(NOT(ISBLANK(AK46)),_xlfn.XLOOKUP(AK46,ar_replace_reason[lookupValue],ar_replace_reason[lookupKey],"ERROR"),""), "")</f>
        <v/>
      </c>
      <c r="AM46" s="3" t="str">
        <f t="shared" si="6"/>
        <v/>
      </c>
      <c r="AN46" s="3" t="str">
        <f>IF($A46="","",IF((AND($A46="ADD",OR(AM46="",AM46="Queenstown-Lakes District Council"))),"70",(_xlfn.XLOOKUP(AM46,ud_organisation_owner[lookupValue],ud_organisation_owner[lookupKey],""))))</f>
        <v/>
      </c>
      <c r="AO46" s="3" t="str">
        <f t="shared" si="7"/>
        <v/>
      </c>
      <c r="AP46" s="3" t="str">
        <f>IF($A46="","",IF((AND($A46="ADD",OR(AO46="",AO46="Queenstown-Lakes District Council"))),"70",(_xlfn.XLOOKUP(AO46,ud_organisation_owner[lookupValue],ud_organisation_owner[lookupKey],""))))</f>
        <v/>
      </c>
      <c r="AQ46" s="3" t="str">
        <f t="shared" si="8"/>
        <v/>
      </c>
      <c r="AR46" s="3" t="str">
        <f>IF($A46="","",IF((AND($A46="ADD",OR(AQ46="",AQ46="Local Authority"))),"17",(_xlfn.XLOOKUP(AQ46,ud_sub_organisation[lookupValue],ud_sub_organisation[lookupKey],""))))</f>
        <v/>
      </c>
      <c r="AS46" s="3" t="str">
        <f t="shared" si="9"/>
        <v/>
      </c>
      <c r="AT46" s="3" t="str">
        <f>IF($A46="","",IF((AND($A46="ADD",OR(AS46="",AS46="Vested assets"))),"12",(_xlfn.XLOOKUP(AS46,ud_work_origin[lookupValue],ud_work_origin[lookupKey],""))))</f>
        <v/>
      </c>
      <c r="AU46" s="8"/>
      <c r="AV46" s="2" t="str">
        <f t="shared" si="10"/>
        <v/>
      </c>
      <c r="AW46" s="3" t="str">
        <f t="shared" si="11"/>
        <v/>
      </c>
      <c r="AX46" s="3" t="str">
        <f>IF($A46="","",IF((AND($A46="ADD",OR(AW46="",AW46="Excellent"))),"1",(_xlfn.XLOOKUP(AW46,condition[lookupValue],condition[lookupKey],""))))</f>
        <v/>
      </c>
      <c r="AY46" s="7" t="str">
        <f t="shared" si="12"/>
        <v/>
      </c>
      <c r="AZ46" s="9"/>
    </row>
    <row r="47" spans="2:52">
      <c r="B47" s="4"/>
      <c r="D47" s="3" t="str">
        <f>IF($A47="ADD",IF(NOT(ISBLANK(C47)),_xlfn.XLOOKUP(C47,roadnames[lookupValue],roadnames[lookupKey],"ERROR"),""), "")</f>
        <v/>
      </c>
      <c r="E47" s="4"/>
      <c r="F47" s="4"/>
      <c r="G47" s="6"/>
      <c r="H47" s="6"/>
      <c r="J47" s="3" t="str">
        <f>IF($A47="ADD",IF(NOT(ISBLANK(I47)),_xlfn.XLOOKUP(I47,side[lookupValue],side[lookupKey],"ERROR"),""), "")</f>
        <v/>
      </c>
      <c r="K47" s="8"/>
      <c r="L47" s="8"/>
      <c r="M47" s="8"/>
      <c r="N47" s="6" t="str">
        <f t="shared" si="0"/>
        <v/>
      </c>
      <c r="O47" s="4"/>
      <c r="Q47" s="3" t="str">
        <f>IF($A47="ADD",IF(NOT(ISBLANK(P47)),_xlfn.XLOOKUP(P47,len_adjust_rsn[lookupValue],len_adjust_rsn[lookupKey],"ERROR"),""), "")</f>
        <v/>
      </c>
      <c r="R47" s="8"/>
      <c r="T47" s="3" t="str">
        <f>IF($A47="ADD",IF(NOT(ISBLANK(S47)),_xlfn.XLOOKUP(S47,ud_placement[lookupValue],ud_placement[lookupKey],"ERROR"),""), "")</f>
        <v/>
      </c>
      <c r="V47" s="3" t="str">
        <f>IF($A47="ADD",IF(NOT(ISBLANK(U47)),_xlfn.XLOOKUP(U47,ud_wall_type[lookupValue],ud_wall_type[lookupKey],"ERROR"),""), "")</f>
        <v/>
      </c>
      <c r="X47" s="3" t="str">
        <f>IF($A47="ADD",IF(NOT(ISBLANK(W47)),_xlfn.XLOOKUP(W47,ud_fence_style[lookupValue],ud_fence_style[lookupKey],"ERROR"),""), "")</f>
        <v/>
      </c>
      <c r="Z47" s="3" t="str">
        <f>IF($A47="ADD",IF(NOT(ISBLANK(Y47)),_xlfn.XLOOKUP(Y47,wall_material[lookupValue],wall_material[lookupKey],"ERROR"),""), "")</f>
        <v/>
      </c>
      <c r="AA47" s="2" t="str">
        <f t="shared" si="1"/>
        <v/>
      </c>
      <c r="AB47" s="2" t="str">
        <f t="shared" si="2"/>
        <v/>
      </c>
      <c r="AC47" s="2" t="str">
        <f t="shared" si="3"/>
        <v/>
      </c>
      <c r="AE47" s="7"/>
      <c r="AF47" s="4" t="str">
        <f t="shared" ca="1" si="4"/>
        <v/>
      </c>
      <c r="AG47" s="4"/>
      <c r="AH47" s="3" t="str">
        <f t="shared" si="5"/>
        <v/>
      </c>
      <c r="AI47" s="3" t="str">
        <f>IF($A47="","",IF((AND($A47="ADD",OR(AH47="",AH47="In Use"))),"5",(_xlfn.XLOOKUP(AH47,ud_asset_status[lookupValue],ud_asset_status[lookupKey],""))))</f>
        <v/>
      </c>
      <c r="AJ47" s="7"/>
      <c r="AL47" s="3" t="str">
        <f>IF($A47="ADD",IF(NOT(ISBLANK(AK47)),_xlfn.XLOOKUP(AK47,ar_replace_reason[lookupValue],ar_replace_reason[lookupKey],"ERROR"),""), "")</f>
        <v/>
      </c>
      <c r="AM47" s="3" t="str">
        <f t="shared" si="6"/>
        <v/>
      </c>
      <c r="AN47" s="3" t="str">
        <f>IF($A47="","",IF((AND($A47="ADD",OR(AM47="",AM47="Queenstown-Lakes District Council"))),"70",(_xlfn.XLOOKUP(AM47,ud_organisation_owner[lookupValue],ud_organisation_owner[lookupKey],""))))</f>
        <v/>
      </c>
      <c r="AO47" s="3" t="str">
        <f t="shared" si="7"/>
        <v/>
      </c>
      <c r="AP47" s="3" t="str">
        <f>IF($A47="","",IF((AND($A47="ADD",OR(AO47="",AO47="Queenstown-Lakes District Council"))),"70",(_xlfn.XLOOKUP(AO47,ud_organisation_owner[lookupValue],ud_organisation_owner[lookupKey],""))))</f>
        <v/>
      </c>
      <c r="AQ47" s="3" t="str">
        <f t="shared" si="8"/>
        <v/>
      </c>
      <c r="AR47" s="3" t="str">
        <f>IF($A47="","",IF((AND($A47="ADD",OR(AQ47="",AQ47="Local Authority"))),"17",(_xlfn.XLOOKUP(AQ47,ud_sub_organisation[lookupValue],ud_sub_organisation[lookupKey],""))))</f>
        <v/>
      </c>
      <c r="AS47" s="3" t="str">
        <f t="shared" si="9"/>
        <v/>
      </c>
      <c r="AT47" s="3" t="str">
        <f>IF($A47="","",IF((AND($A47="ADD",OR(AS47="",AS47="Vested assets"))),"12",(_xlfn.XLOOKUP(AS47,ud_work_origin[lookupValue],ud_work_origin[lookupKey],""))))</f>
        <v/>
      </c>
      <c r="AU47" s="8"/>
      <c r="AV47" s="2" t="str">
        <f t="shared" si="10"/>
        <v/>
      </c>
      <c r="AW47" s="3" t="str">
        <f t="shared" si="11"/>
        <v/>
      </c>
      <c r="AX47" s="3" t="str">
        <f>IF($A47="","",IF((AND($A47="ADD",OR(AW47="",AW47="Excellent"))),"1",(_xlfn.XLOOKUP(AW47,condition[lookupValue],condition[lookupKey],""))))</f>
        <v/>
      </c>
      <c r="AY47" s="7" t="str">
        <f t="shared" si="12"/>
        <v/>
      </c>
      <c r="AZ47" s="9"/>
    </row>
    <row r="48" spans="2:52">
      <c r="B48" s="4"/>
      <c r="D48" s="3" t="str">
        <f>IF($A48="ADD",IF(NOT(ISBLANK(C48)),_xlfn.XLOOKUP(C48,roadnames[lookupValue],roadnames[lookupKey],"ERROR"),""), "")</f>
        <v/>
      </c>
      <c r="E48" s="4"/>
      <c r="F48" s="4"/>
      <c r="G48" s="6"/>
      <c r="H48" s="6"/>
      <c r="J48" s="3" t="str">
        <f>IF($A48="ADD",IF(NOT(ISBLANK(I48)),_xlfn.XLOOKUP(I48,side[lookupValue],side[lookupKey],"ERROR"),""), "")</f>
        <v/>
      </c>
      <c r="K48" s="8"/>
      <c r="L48" s="8"/>
      <c r="M48" s="8"/>
      <c r="N48" s="6" t="str">
        <f t="shared" si="0"/>
        <v/>
      </c>
      <c r="O48" s="4"/>
      <c r="Q48" s="3" t="str">
        <f>IF($A48="ADD",IF(NOT(ISBLANK(P48)),_xlfn.XLOOKUP(P48,len_adjust_rsn[lookupValue],len_adjust_rsn[lookupKey],"ERROR"),""), "")</f>
        <v/>
      </c>
      <c r="R48" s="8"/>
      <c r="T48" s="3" t="str">
        <f>IF($A48="ADD",IF(NOT(ISBLANK(S48)),_xlfn.XLOOKUP(S48,ud_placement[lookupValue],ud_placement[lookupKey],"ERROR"),""), "")</f>
        <v/>
      </c>
      <c r="V48" s="3" t="str">
        <f>IF($A48="ADD",IF(NOT(ISBLANK(U48)),_xlfn.XLOOKUP(U48,ud_wall_type[lookupValue],ud_wall_type[lookupKey],"ERROR"),""), "")</f>
        <v/>
      </c>
      <c r="X48" s="3" t="str">
        <f>IF($A48="ADD",IF(NOT(ISBLANK(W48)),_xlfn.XLOOKUP(W48,ud_fence_style[lookupValue],ud_fence_style[lookupKey],"ERROR"),""), "")</f>
        <v/>
      </c>
      <c r="Z48" s="3" t="str">
        <f>IF($A48="ADD",IF(NOT(ISBLANK(Y48)),_xlfn.XLOOKUP(Y48,wall_material[lookupValue],wall_material[lookupKey],"ERROR"),""), "")</f>
        <v/>
      </c>
      <c r="AA48" s="2" t="str">
        <f t="shared" si="1"/>
        <v/>
      </c>
      <c r="AB48" s="2" t="str">
        <f t="shared" si="2"/>
        <v/>
      </c>
      <c r="AC48" s="2" t="str">
        <f t="shared" si="3"/>
        <v/>
      </c>
      <c r="AE48" s="7"/>
      <c r="AF48" s="4" t="str">
        <f t="shared" ca="1" si="4"/>
        <v/>
      </c>
      <c r="AG48" s="4"/>
      <c r="AH48" s="3" t="str">
        <f t="shared" si="5"/>
        <v/>
      </c>
      <c r="AI48" s="3" t="str">
        <f>IF($A48="","",IF((AND($A48="ADD",OR(AH48="",AH48="In Use"))),"5",(_xlfn.XLOOKUP(AH48,ud_asset_status[lookupValue],ud_asset_status[lookupKey],""))))</f>
        <v/>
      </c>
      <c r="AJ48" s="7"/>
      <c r="AL48" s="3" t="str">
        <f>IF($A48="ADD",IF(NOT(ISBLANK(AK48)),_xlfn.XLOOKUP(AK48,ar_replace_reason[lookupValue],ar_replace_reason[lookupKey],"ERROR"),""), "")</f>
        <v/>
      </c>
      <c r="AM48" s="3" t="str">
        <f t="shared" si="6"/>
        <v/>
      </c>
      <c r="AN48" s="3" t="str">
        <f>IF($A48="","",IF((AND($A48="ADD",OR(AM48="",AM48="Queenstown-Lakes District Council"))),"70",(_xlfn.XLOOKUP(AM48,ud_organisation_owner[lookupValue],ud_organisation_owner[lookupKey],""))))</f>
        <v/>
      </c>
      <c r="AO48" s="3" t="str">
        <f t="shared" si="7"/>
        <v/>
      </c>
      <c r="AP48" s="3" t="str">
        <f>IF($A48="","",IF((AND($A48="ADD",OR(AO48="",AO48="Queenstown-Lakes District Council"))),"70",(_xlfn.XLOOKUP(AO48,ud_organisation_owner[lookupValue],ud_organisation_owner[lookupKey],""))))</f>
        <v/>
      </c>
      <c r="AQ48" s="3" t="str">
        <f t="shared" si="8"/>
        <v/>
      </c>
      <c r="AR48" s="3" t="str">
        <f>IF($A48="","",IF((AND($A48="ADD",OR(AQ48="",AQ48="Local Authority"))),"17",(_xlfn.XLOOKUP(AQ48,ud_sub_organisation[lookupValue],ud_sub_organisation[lookupKey],""))))</f>
        <v/>
      </c>
      <c r="AS48" s="3" t="str">
        <f t="shared" si="9"/>
        <v/>
      </c>
      <c r="AT48" s="3" t="str">
        <f>IF($A48="","",IF((AND($A48="ADD",OR(AS48="",AS48="Vested assets"))),"12",(_xlfn.XLOOKUP(AS48,ud_work_origin[lookupValue],ud_work_origin[lookupKey],""))))</f>
        <v/>
      </c>
      <c r="AU48" s="8"/>
      <c r="AV48" s="2" t="str">
        <f t="shared" si="10"/>
        <v/>
      </c>
      <c r="AW48" s="3" t="str">
        <f t="shared" si="11"/>
        <v/>
      </c>
      <c r="AX48" s="3" t="str">
        <f>IF($A48="","",IF((AND($A48="ADD",OR(AW48="",AW48="Excellent"))),"1",(_xlfn.XLOOKUP(AW48,condition[lookupValue],condition[lookupKey],""))))</f>
        <v/>
      </c>
      <c r="AY48" s="7" t="str">
        <f t="shared" si="12"/>
        <v/>
      </c>
      <c r="AZ48" s="9"/>
    </row>
    <row r="49" spans="2:52">
      <c r="B49" s="4"/>
      <c r="D49" s="3" t="str">
        <f>IF($A49="ADD",IF(NOT(ISBLANK(C49)),_xlfn.XLOOKUP(C49,roadnames[lookupValue],roadnames[lookupKey],"ERROR"),""), "")</f>
        <v/>
      </c>
      <c r="E49" s="4"/>
      <c r="F49" s="4"/>
      <c r="G49" s="6"/>
      <c r="H49" s="6"/>
      <c r="J49" s="3" t="str">
        <f>IF($A49="ADD",IF(NOT(ISBLANK(I49)),_xlfn.XLOOKUP(I49,side[lookupValue],side[lookupKey],"ERROR"),""), "")</f>
        <v/>
      </c>
      <c r="K49" s="8"/>
      <c r="L49" s="8"/>
      <c r="M49" s="8"/>
      <c r="N49" s="6" t="str">
        <f t="shared" si="0"/>
        <v/>
      </c>
      <c r="O49" s="4"/>
      <c r="Q49" s="3" t="str">
        <f>IF($A49="ADD",IF(NOT(ISBLANK(P49)),_xlfn.XLOOKUP(P49,len_adjust_rsn[lookupValue],len_adjust_rsn[lookupKey],"ERROR"),""), "")</f>
        <v/>
      </c>
      <c r="R49" s="8"/>
      <c r="T49" s="3" t="str">
        <f>IF($A49="ADD",IF(NOT(ISBLANK(S49)),_xlfn.XLOOKUP(S49,ud_placement[lookupValue],ud_placement[lookupKey],"ERROR"),""), "")</f>
        <v/>
      </c>
      <c r="V49" s="3" t="str">
        <f>IF($A49="ADD",IF(NOT(ISBLANK(U49)),_xlfn.XLOOKUP(U49,ud_wall_type[lookupValue],ud_wall_type[lookupKey],"ERROR"),""), "")</f>
        <v/>
      </c>
      <c r="X49" s="3" t="str">
        <f>IF($A49="ADD",IF(NOT(ISBLANK(W49)),_xlfn.XLOOKUP(W49,ud_fence_style[lookupValue],ud_fence_style[lookupKey],"ERROR"),""), "")</f>
        <v/>
      </c>
      <c r="Z49" s="3" t="str">
        <f>IF($A49="ADD",IF(NOT(ISBLANK(Y49)),_xlfn.XLOOKUP(Y49,wall_material[lookupValue],wall_material[lookupKey],"ERROR"),""), "")</f>
        <v/>
      </c>
      <c r="AA49" s="2" t="str">
        <f t="shared" si="1"/>
        <v/>
      </c>
      <c r="AB49" s="2" t="str">
        <f t="shared" si="2"/>
        <v/>
      </c>
      <c r="AC49" s="2" t="str">
        <f t="shared" si="3"/>
        <v/>
      </c>
      <c r="AE49" s="7"/>
      <c r="AF49" s="4" t="str">
        <f t="shared" ca="1" si="4"/>
        <v/>
      </c>
      <c r="AG49" s="4"/>
      <c r="AH49" s="3" t="str">
        <f t="shared" si="5"/>
        <v/>
      </c>
      <c r="AI49" s="3" t="str">
        <f>IF($A49="","",IF((AND($A49="ADD",OR(AH49="",AH49="In Use"))),"5",(_xlfn.XLOOKUP(AH49,ud_asset_status[lookupValue],ud_asset_status[lookupKey],""))))</f>
        <v/>
      </c>
      <c r="AJ49" s="7"/>
      <c r="AL49" s="3" t="str">
        <f>IF($A49="ADD",IF(NOT(ISBLANK(AK49)),_xlfn.XLOOKUP(AK49,ar_replace_reason[lookupValue],ar_replace_reason[lookupKey],"ERROR"),""), "")</f>
        <v/>
      </c>
      <c r="AM49" s="3" t="str">
        <f t="shared" si="6"/>
        <v/>
      </c>
      <c r="AN49" s="3" t="str">
        <f>IF($A49="","",IF((AND($A49="ADD",OR(AM49="",AM49="Queenstown-Lakes District Council"))),"70",(_xlfn.XLOOKUP(AM49,ud_organisation_owner[lookupValue],ud_organisation_owner[lookupKey],""))))</f>
        <v/>
      </c>
      <c r="AO49" s="3" t="str">
        <f t="shared" si="7"/>
        <v/>
      </c>
      <c r="AP49" s="3" t="str">
        <f>IF($A49="","",IF((AND($A49="ADD",OR(AO49="",AO49="Queenstown-Lakes District Council"))),"70",(_xlfn.XLOOKUP(AO49,ud_organisation_owner[lookupValue],ud_organisation_owner[lookupKey],""))))</f>
        <v/>
      </c>
      <c r="AQ49" s="3" t="str">
        <f t="shared" si="8"/>
        <v/>
      </c>
      <c r="AR49" s="3" t="str">
        <f>IF($A49="","",IF((AND($A49="ADD",OR(AQ49="",AQ49="Local Authority"))),"17",(_xlfn.XLOOKUP(AQ49,ud_sub_organisation[lookupValue],ud_sub_organisation[lookupKey],""))))</f>
        <v/>
      </c>
      <c r="AS49" s="3" t="str">
        <f t="shared" si="9"/>
        <v/>
      </c>
      <c r="AT49" s="3" t="str">
        <f>IF($A49="","",IF((AND($A49="ADD",OR(AS49="",AS49="Vested assets"))),"12",(_xlfn.XLOOKUP(AS49,ud_work_origin[lookupValue],ud_work_origin[lookupKey],""))))</f>
        <v/>
      </c>
      <c r="AU49" s="8"/>
      <c r="AV49" s="2" t="str">
        <f t="shared" si="10"/>
        <v/>
      </c>
      <c r="AW49" s="3" t="str">
        <f t="shared" si="11"/>
        <v/>
      </c>
      <c r="AX49" s="3" t="str">
        <f>IF($A49="","",IF((AND($A49="ADD",OR(AW49="",AW49="Excellent"))),"1",(_xlfn.XLOOKUP(AW49,condition[lookupValue],condition[lookupKey],""))))</f>
        <v/>
      </c>
      <c r="AY49" s="7" t="str">
        <f t="shared" si="12"/>
        <v/>
      </c>
      <c r="AZ49" s="9"/>
    </row>
    <row r="50" spans="2:52">
      <c r="B50" s="4"/>
      <c r="D50" s="3" t="str">
        <f>IF($A50="ADD",IF(NOT(ISBLANK(C50)),_xlfn.XLOOKUP(C50,roadnames[lookupValue],roadnames[lookupKey],"ERROR"),""), "")</f>
        <v/>
      </c>
      <c r="E50" s="4"/>
      <c r="F50" s="4"/>
      <c r="G50" s="6"/>
      <c r="H50" s="6"/>
      <c r="J50" s="3" t="str">
        <f>IF($A50="ADD",IF(NOT(ISBLANK(I50)),_xlfn.XLOOKUP(I50,side[lookupValue],side[lookupKey],"ERROR"),""), "")</f>
        <v/>
      </c>
      <c r="K50" s="8"/>
      <c r="L50" s="8"/>
      <c r="M50" s="8"/>
      <c r="N50" s="6" t="str">
        <f t="shared" si="0"/>
        <v/>
      </c>
      <c r="O50" s="4"/>
      <c r="Q50" s="3" t="str">
        <f>IF($A50="ADD",IF(NOT(ISBLANK(P50)),_xlfn.XLOOKUP(P50,len_adjust_rsn[lookupValue],len_adjust_rsn[lookupKey],"ERROR"),""), "")</f>
        <v/>
      </c>
      <c r="R50" s="8"/>
      <c r="T50" s="3" t="str">
        <f>IF($A50="ADD",IF(NOT(ISBLANK(S50)),_xlfn.XLOOKUP(S50,ud_placement[lookupValue],ud_placement[lookupKey],"ERROR"),""), "")</f>
        <v/>
      </c>
      <c r="V50" s="3" t="str">
        <f>IF($A50="ADD",IF(NOT(ISBLANK(U50)),_xlfn.XLOOKUP(U50,ud_wall_type[lookupValue],ud_wall_type[lookupKey],"ERROR"),""), "")</f>
        <v/>
      </c>
      <c r="X50" s="3" t="str">
        <f>IF($A50="ADD",IF(NOT(ISBLANK(W50)),_xlfn.XLOOKUP(W50,ud_fence_style[lookupValue],ud_fence_style[lookupKey],"ERROR"),""), "")</f>
        <v/>
      </c>
      <c r="Z50" s="3" t="str">
        <f>IF($A50="ADD",IF(NOT(ISBLANK(Y50)),_xlfn.XLOOKUP(Y50,wall_material[lookupValue],wall_material[lookupKey],"ERROR"),""), "")</f>
        <v/>
      </c>
      <c r="AA50" s="2" t="str">
        <f t="shared" si="1"/>
        <v/>
      </c>
      <c r="AB50" s="2" t="str">
        <f t="shared" si="2"/>
        <v/>
      </c>
      <c r="AC50" s="2" t="str">
        <f t="shared" si="3"/>
        <v/>
      </c>
      <c r="AE50" s="7"/>
      <c r="AF50" s="4" t="str">
        <f t="shared" ca="1" si="4"/>
        <v/>
      </c>
      <c r="AG50" s="4"/>
      <c r="AH50" s="3" t="str">
        <f t="shared" si="5"/>
        <v/>
      </c>
      <c r="AI50" s="3" t="str">
        <f>IF($A50="","",IF((AND($A50="ADD",OR(AH50="",AH50="In Use"))),"5",(_xlfn.XLOOKUP(AH50,ud_asset_status[lookupValue],ud_asset_status[lookupKey],""))))</f>
        <v/>
      </c>
      <c r="AJ50" s="7"/>
      <c r="AL50" s="3" t="str">
        <f>IF($A50="ADD",IF(NOT(ISBLANK(AK50)),_xlfn.XLOOKUP(AK50,ar_replace_reason[lookupValue],ar_replace_reason[lookupKey],"ERROR"),""), "")</f>
        <v/>
      </c>
      <c r="AM50" s="3" t="str">
        <f t="shared" si="6"/>
        <v/>
      </c>
      <c r="AN50" s="3" t="str">
        <f>IF($A50="","",IF((AND($A50="ADD",OR(AM50="",AM50="Queenstown-Lakes District Council"))),"70",(_xlfn.XLOOKUP(AM50,ud_organisation_owner[lookupValue],ud_organisation_owner[lookupKey],""))))</f>
        <v/>
      </c>
      <c r="AO50" s="3" t="str">
        <f t="shared" si="7"/>
        <v/>
      </c>
      <c r="AP50" s="3" t="str">
        <f>IF($A50="","",IF((AND($A50="ADD",OR(AO50="",AO50="Queenstown-Lakes District Council"))),"70",(_xlfn.XLOOKUP(AO50,ud_organisation_owner[lookupValue],ud_organisation_owner[lookupKey],""))))</f>
        <v/>
      </c>
      <c r="AQ50" s="3" t="str">
        <f t="shared" si="8"/>
        <v/>
      </c>
      <c r="AR50" s="3" t="str">
        <f>IF($A50="","",IF((AND($A50="ADD",OR(AQ50="",AQ50="Local Authority"))),"17",(_xlfn.XLOOKUP(AQ50,ud_sub_organisation[lookupValue],ud_sub_organisation[lookupKey],""))))</f>
        <v/>
      </c>
      <c r="AS50" s="3" t="str">
        <f t="shared" si="9"/>
        <v/>
      </c>
      <c r="AT50" s="3" t="str">
        <f>IF($A50="","",IF((AND($A50="ADD",OR(AS50="",AS50="Vested assets"))),"12",(_xlfn.XLOOKUP(AS50,ud_work_origin[lookupValue],ud_work_origin[lookupKey],""))))</f>
        <v/>
      </c>
      <c r="AU50" s="8"/>
      <c r="AV50" s="2" t="str">
        <f t="shared" si="10"/>
        <v/>
      </c>
      <c r="AW50" s="3" t="str">
        <f t="shared" si="11"/>
        <v/>
      </c>
      <c r="AX50" s="3" t="str">
        <f>IF($A50="","",IF((AND($A50="ADD",OR(AW50="",AW50="Excellent"))),"1",(_xlfn.XLOOKUP(AW50,condition[lookupValue],condition[lookupKey],""))))</f>
        <v/>
      </c>
      <c r="AY50" s="7" t="str">
        <f t="shared" si="12"/>
        <v/>
      </c>
      <c r="AZ50" s="9"/>
    </row>
    <row r="51" spans="2:52">
      <c r="B51" s="4"/>
      <c r="D51" s="3" t="str">
        <f>IF($A51="ADD",IF(NOT(ISBLANK(C51)),_xlfn.XLOOKUP(C51,roadnames[lookupValue],roadnames[lookupKey],"ERROR"),""), "")</f>
        <v/>
      </c>
      <c r="E51" s="4"/>
      <c r="F51" s="4"/>
      <c r="G51" s="6"/>
      <c r="H51" s="6"/>
      <c r="J51" s="3" t="str">
        <f>IF($A51="ADD",IF(NOT(ISBLANK(I51)),_xlfn.XLOOKUP(I51,side[lookupValue],side[lookupKey],"ERROR"),""), "")</f>
        <v/>
      </c>
      <c r="K51" s="8"/>
      <c r="L51" s="8"/>
      <c r="M51" s="8"/>
      <c r="N51" s="6" t="str">
        <f t="shared" si="0"/>
        <v/>
      </c>
      <c r="O51" s="4"/>
      <c r="Q51" s="3" t="str">
        <f>IF($A51="ADD",IF(NOT(ISBLANK(P51)),_xlfn.XLOOKUP(P51,len_adjust_rsn[lookupValue],len_adjust_rsn[lookupKey],"ERROR"),""), "")</f>
        <v/>
      </c>
      <c r="R51" s="8"/>
      <c r="T51" s="3" t="str">
        <f>IF($A51="ADD",IF(NOT(ISBLANK(S51)),_xlfn.XLOOKUP(S51,ud_placement[lookupValue],ud_placement[lookupKey],"ERROR"),""), "")</f>
        <v/>
      </c>
      <c r="V51" s="3" t="str">
        <f>IF($A51="ADD",IF(NOT(ISBLANK(U51)),_xlfn.XLOOKUP(U51,ud_wall_type[lookupValue],ud_wall_type[lookupKey],"ERROR"),""), "")</f>
        <v/>
      </c>
      <c r="X51" s="3" t="str">
        <f>IF($A51="ADD",IF(NOT(ISBLANK(W51)),_xlfn.XLOOKUP(W51,ud_fence_style[lookupValue],ud_fence_style[lookupKey],"ERROR"),""), "")</f>
        <v/>
      </c>
      <c r="Z51" s="3" t="str">
        <f>IF($A51="ADD",IF(NOT(ISBLANK(Y51)),_xlfn.XLOOKUP(Y51,wall_material[lookupValue],wall_material[lookupKey],"ERROR"),""), "")</f>
        <v/>
      </c>
      <c r="AA51" s="2" t="str">
        <f t="shared" si="1"/>
        <v/>
      </c>
      <c r="AB51" s="2" t="str">
        <f t="shared" si="2"/>
        <v/>
      </c>
      <c r="AC51" s="2" t="str">
        <f t="shared" si="3"/>
        <v/>
      </c>
      <c r="AE51" s="7"/>
      <c r="AF51" s="4" t="str">
        <f t="shared" ca="1" si="4"/>
        <v/>
      </c>
      <c r="AG51" s="4"/>
      <c r="AH51" s="3" t="str">
        <f t="shared" si="5"/>
        <v/>
      </c>
      <c r="AI51" s="3" t="str">
        <f>IF($A51="","",IF((AND($A51="ADD",OR(AH51="",AH51="In Use"))),"5",(_xlfn.XLOOKUP(AH51,ud_asset_status[lookupValue],ud_asset_status[lookupKey],""))))</f>
        <v/>
      </c>
      <c r="AJ51" s="7"/>
      <c r="AL51" s="3" t="str">
        <f>IF($A51="ADD",IF(NOT(ISBLANK(AK51)),_xlfn.XLOOKUP(AK51,ar_replace_reason[lookupValue],ar_replace_reason[lookupKey],"ERROR"),""), "")</f>
        <v/>
      </c>
      <c r="AM51" s="3" t="str">
        <f t="shared" si="6"/>
        <v/>
      </c>
      <c r="AN51" s="3" t="str">
        <f>IF($A51="","",IF((AND($A51="ADD",OR(AM51="",AM51="Queenstown-Lakes District Council"))),"70",(_xlfn.XLOOKUP(AM51,ud_organisation_owner[lookupValue],ud_organisation_owner[lookupKey],""))))</f>
        <v/>
      </c>
      <c r="AO51" s="3" t="str">
        <f t="shared" si="7"/>
        <v/>
      </c>
      <c r="AP51" s="3" t="str">
        <f>IF($A51="","",IF((AND($A51="ADD",OR(AO51="",AO51="Queenstown-Lakes District Council"))),"70",(_xlfn.XLOOKUP(AO51,ud_organisation_owner[lookupValue],ud_organisation_owner[lookupKey],""))))</f>
        <v/>
      </c>
      <c r="AQ51" s="3" t="str">
        <f t="shared" si="8"/>
        <v/>
      </c>
      <c r="AR51" s="3" t="str">
        <f>IF($A51="","",IF((AND($A51="ADD",OR(AQ51="",AQ51="Local Authority"))),"17",(_xlfn.XLOOKUP(AQ51,ud_sub_organisation[lookupValue],ud_sub_organisation[lookupKey],""))))</f>
        <v/>
      </c>
      <c r="AS51" s="3" t="str">
        <f t="shared" si="9"/>
        <v/>
      </c>
      <c r="AT51" s="3" t="str">
        <f>IF($A51="","",IF((AND($A51="ADD",OR(AS51="",AS51="Vested assets"))),"12",(_xlfn.XLOOKUP(AS51,ud_work_origin[lookupValue],ud_work_origin[lookupKey],""))))</f>
        <v/>
      </c>
      <c r="AU51" s="8"/>
      <c r="AV51" s="2" t="str">
        <f t="shared" si="10"/>
        <v/>
      </c>
      <c r="AW51" s="3" t="str">
        <f t="shared" si="11"/>
        <v/>
      </c>
      <c r="AX51" s="3" t="str">
        <f>IF($A51="","",IF((AND($A51="ADD",OR(AW51="",AW51="Excellent"))),"1",(_xlfn.XLOOKUP(AW51,condition[lookupValue],condition[lookupKey],""))))</f>
        <v/>
      </c>
      <c r="AY51" s="7" t="str">
        <f t="shared" si="12"/>
        <v/>
      </c>
      <c r="AZ51" s="9"/>
    </row>
    <row r="52" spans="2:52">
      <c r="B52" s="4"/>
      <c r="D52" s="3" t="str">
        <f>IF($A52="ADD",IF(NOT(ISBLANK(C52)),_xlfn.XLOOKUP(C52,roadnames[lookupValue],roadnames[lookupKey],"ERROR"),""), "")</f>
        <v/>
      </c>
      <c r="E52" s="4"/>
      <c r="F52" s="4"/>
      <c r="G52" s="6"/>
      <c r="H52" s="6"/>
      <c r="J52" s="3" t="str">
        <f>IF($A52="ADD",IF(NOT(ISBLANK(I52)),_xlfn.XLOOKUP(I52,side[lookupValue],side[lookupKey],"ERROR"),""), "")</f>
        <v/>
      </c>
      <c r="K52" s="8"/>
      <c r="L52" s="8"/>
      <c r="M52" s="8"/>
      <c r="N52" s="6" t="str">
        <f t="shared" si="0"/>
        <v/>
      </c>
      <c r="O52" s="4"/>
      <c r="Q52" s="3" t="str">
        <f>IF($A52="ADD",IF(NOT(ISBLANK(P52)),_xlfn.XLOOKUP(P52,len_adjust_rsn[lookupValue],len_adjust_rsn[lookupKey],"ERROR"),""), "")</f>
        <v/>
      </c>
      <c r="R52" s="8"/>
      <c r="T52" s="3" t="str">
        <f>IF($A52="ADD",IF(NOT(ISBLANK(S52)),_xlfn.XLOOKUP(S52,ud_placement[lookupValue],ud_placement[lookupKey],"ERROR"),""), "")</f>
        <v/>
      </c>
      <c r="V52" s="3" t="str">
        <f>IF($A52="ADD",IF(NOT(ISBLANK(U52)),_xlfn.XLOOKUP(U52,ud_wall_type[lookupValue],ud_wall_type[lookupKey],"ERROR"),""), "")</f>
        <v/>
      </c>
      <c r="X52" s="3" t="str">
        <f>IF($A52="ADD",IF(NOT(ISBLANK(W52)),_xlfn.XLOOKUP(W52,ud_fence_style[lookupValue],ud_fence_style[lookupKey],"ERROR"),""), "")</f>
        <v/>
      </c>
      <c r="Z52" s="3" t="str">
        <f>IF($A52="ADD",IF(NOT(ISBLANK(Y52)),_xlfn.XLOOKUP(Y52,wall_material[lookupValue],wall_material[lookupKey],"ERROR"),""), "")</f>
        <v/>
      </c>
      <c r="AA52" s="2" t="str">
        <f t="shared" si="1"/>
        <v/>
      </c>
      <c r="AB52" s="2" t="str">
        <f t="shared" si="2"/>
        <v/>
      </c>
      <c r="AC52" s="2" t="str">
        <f t="shared" si="3"/>
        <v/>
      </c>
      <c r="AE52" s="7"/>
      <c r="AF52" s="4" t="str">
        <f t="shared" ca="1" si="4"/>
        <v/>
      </c>
      <c r="AG52" s="4"/>
      <c r="AH52" s="3" t="str">
        <f t="shared" si="5"/>
        <v/>
      </c>
      <c r="AI52" s="3" t="str">
        <f>IF($A52="","",IF((AND($A52="ADD",OR(AH52="",AH52="In Use"))),"5",(_xlfn.XLOOKUP(AH52,ud_asset_status[lookupValue],ud_asset_status[lookupKey],""))))</f>
        <v/>
      </c>
      <c r="AJ52" s="7"/>
      <c r="AL52" s="3" t="str">
        <f>IF($A52="ADD",IF(NOT(ISBLANK(AK52)),_xlfn.XLOOKUP(AK52,ar_replace_reason[lookupValue],ar_replace_reason[lookupKey],"ERROR"),""), "")</f>
        <v/>
      </c>
      <c r="AM52" s="3" t="str">
        <f t="shared" si="6"/>
        <v/>
      </c>
      <c r="AN52" s="3" t="str">
        <f>IF($A52="","",IF((AND($A52="ADD",OR(AM52="",AM52="Queenstown-Lakes District Council"))),"70",(_xlfn.XLOOKUP(AM52,ud_organisation_owner[lookupValue],ud_organisation_owner[lookupKey],""))))</f>
        <v/>
      </c>
      <c r="AO52" s="3" t="str">
        <f t="shared" si="7"/>
        <v/>
      </c>
      <c r="AP52" s="3" t="str">
        <f>IF($A52="","",IF((AND($A52="ADD",OR(AO52="",AO52="Queenstown-Lakes District Council"))),"70",(_xlfn.XLOOKUP(AO52,ud_organisation_owner[lookupValue],ud_organisation_owner[lookupKey],""))))</f>
        <v/>
      </c>
      <c r="AQ52" s="3" t="str">
        <f t="shared" si="8"/>
        <v/>
      </c>
      <c r="AR52" s="3" t="str">
        <f>IF($A52="","",IF((AND($A52="ADD",OR(AQ52="",AQ52="Local Authority"))),"17",(_xlfn.XLOOKUP(AQ52,ud_sub_organisation[lookupValue],ud_sub_organisation[lookupKey],""))))</f>
        <v/>
      </c>
      <c r="AS52" s="3" t="str">
        <f t="shared" si="9"/>
        <v/>
      </c>
      <c r="AT52" s="3" t="str">
        <f>IF($A52="","",IF((AND($A52="ADD",OR(AS52="",AS52="Vested assets"))),"12",(_xlfn.XLOOKUP(AS52,ud_work_origin[lookupValue],ud_work_origin[lookupKey],""))))</f>
        <v/>
      </c>
      <c r="AU52" s="8"/>
      <c r="AV52" s="2" t="str">
        <f t="shared" si="10"/>
        <v/>
      </c>
      <c r="AW52" s="3" t="str">
        <f t="shared" si="11"/>
        <v/>
      </c>
      <c r="AX52" s="3" t="str">
        <f>IF($A52="","",IF((AND($A52="ADD",OR(AW52="",AW52="Excellent"))),"1",(_xlfn.XLOOKUP(AW52,condition[lookupValue],condition[lookupKey],""))))</f>
        <v/>
      </c>
      <c r="AY52" s="7" t="str">
        <f t="shared" si="12"/>
        <v/>
      </c>
      <c r="AZ52" s="9"/>
    </row>
    <row r="53" spans="2:52">
      <c r="B53" s="4"/>
      <c r="D53" s="3" t="str">
        <f>IF($A53="ADD",IF(NOT(ISBLANK(C53)),_xlfn.XLOOKUP(C53,roadnames[lookupValue],roadnames[lookupKey],"ERROR"),""), "")</f>
        <v/>
      </c>
      <c r="E53" s="4"/>
      <c r="F53" s="4"/>
      <c r="G53" s="6"/>
      <c r="H53" s="6"/>
      <c r="J53" s="3" t="str">
        <f>IF($A53="ADD",IF(NOT(ISBLANK(I53)),_xlfn.XLOOKUP(I53,side[lookupValue],side[lookupKey],"ERROR"),""), "")</f>
        <v/>
      </c>
      <c r="K53" s="8"/>
      <c r="L53" s="8"/>
      <c r="M53" s="8"/>
      <c r="N53" s="6" t="str">
        <f t="shared" si="0"/>
        <v/>
      </c>
      <c r="O53" s="4"/>
      <c r="Q53" s="3" t="str">
        <f>IF($A53="ADD",IF(NOT(ISBLANK(P53)),_xlfn.XLOOKUP(P53,len_adjust_rsn[lookupValue],len_adjust_rsn[lookupKey],"ERROR"),""), "")</f>
        <v/>
      </c>
      <c r="R53" s="8"/>
      <c r="T53" s="3" t="str">
        <f>IF($A53="ADD",IF(NOT(ISBLANK(S53)),_xlfn.XLOOKUP(S53,ud_placement[lookupValue],ud_placement[lookupKey],"ERROR"),""), "")</f>
        <v/>
      </c>
      <c r="V53" s="3" t="str">
        <f>IF($A53="ADD",IF(NOT(ISBLANK(U53)),_xlfn.XLOOKUP(U53,ud_wall_type[lookupValue],ud_wall_type[lookupKey],"ERROR"),""), "")</f>
        <v/>
      </c>
      <c r="X53" s="3" t="str">
        <f>IF($A53="ADD",IF(NOT(ISBLANK(W53)),_xlfn.XLOOKUP(W53,ud_fence_style[lookupValue],ud_fence_style[lookupKey],"ERROR"),""), "")</f>
        <v/>
      </c>
      <c r="Z53" s="3" t="str">
        <f>IF($A53="ADD",IF(NOT(ISBLANK(Y53)),_xlfn.XLOOKUP(Y53,wall_material[lookupValue],wall_material[lookupKey],"ERROR"),""), "")</f>
        <v/>
      </c>
      <c r="AA53" s="2" t="str">
        <f t="shared" si="1"/>
        <v/>
      </c>
      <c r="AB53" s="2" t="str">
        <f t="shared" si="2"/>
        <v/>
      </c>
      <c r="AC53" s="2" t="str">
        <f t="shared" si="3"/>
        <v/>
      </c>
      <c r="AE53" s="7"/>
      <c r="AF53" s="4" t="str">
        <f t="shared" ca="1" si="4"/>
        <v/>
      </c>
      <c r="AG53" s="4"/>
      <c r="AH53" s="3" t="str">
        <f t="shared" si="5"/>
        <v/>
      </c>
      <c r="AI53" s="3" t="str">
        <f>IF($A53="","",IF((AND($A53="ADD",OR(AH53="",AH53="In Use"))),"5",(_xlfn.XLOOKUP(AH53,ud_asset_status[lookupValue],ud_asset_status[lookupKey],""))))</f>
        <v/>
      </c>
      <c r="AJ53" s="7"/>
      <c r="AL53" s="3" t="str">
        <f>IF($A53="ADD",IF(NOT(ISBLANK(AK53)),_xlfn.XLOOKUP(AK53,ar_replace_reason[lookupValue],ar_replace_reason[lookupKey],"ERROR"),""), "")</f>
        <v/>
      </c>
      <c r="AM53" s="3" t="str">
        <f t="shared" si="6"/>
        <v/>
      </c>
      <c r="AN53" s="3" t="str">
        <f>IF($A53="","",IF((AND($A53="ADD",OR(AM53="",AM53="Queenstown-Lakes District Council"))),"70",(_xlfn.XLOOKUP(AM53,ud_organisation_owner[lookupValue],ud_organisation_owner[lookupKey],""))))</f>
        <v/>
      </c>
      <c r="AO53" s="3" t="str">
        <f t="shared" si="7"/>
        <v/>
      </c>
      <c r="AP53" s="3" t="str">
        <f>IF($A53="","",IF((AND($A53="ADD",OR(AO53="",AO53="Queenstown-Lakes District Council"))),"70",(_xlfn.XLOOKUP(AO53,ud_organisation_owner[lookupValue],ud_organisation_owner[lookupKey],""))))</f>
        <v/>
      </c>
      <c r="AQ53" s="3" t="str">
        <f t="shared" si="8"/>
        <v/>
      </c>
      <c r="AR53" s="3" t="str">
        <f>IF($A53="","",IF((AND($A53="ADD",OR(AQ53="",AQ53="Local Authority"))),"17",(_xlfn.XLOOKUP(AQ53,ud_sub_organisation[lookupValue],ud_sub_organisation[lookupKey],""))))</f>
        <v/>
      </c>
      <c r="AS53" s="3" t="str">
        <f t="shared" si="9"/>
        <v/>
      </c>
      <c r="AT53" s="3" t="str">
        <f>IF($A53="","",IF((AND($A53="ADD",OR(AS53="",AS53="Vested assets"))),"12",(_xlfn.XLOOKUP(AS53,ud_work_origin[lookupValue],ud_work_origin[lookupKey],""))))</f>
        <v/>
      </c>
      <c r="AU53" s="8"/>
      <c r="AV53" s="2" t="str">
        <f t="shared" si="10"/>
        <v/>
      </c>
      <c r="AW53" s="3" t="str">
        <f t="shared" si="11"/>
        <v/>
      </c>
      <c r="AX53" s="3" t="str">
        <f>IF($A53="","",IF((AND($A53="ADD",OR(AW53="",AW53="Excellent"))),"1",(_xlfn.XLOOKUP(AW53,condition[lookupValue],condition[lookupKey],""))))</f>
        <v/>
      </c>
      <c r="AY53" s="7" t="str">
        <f t="shared" si="12"/>
        <v/>
      </c>
      <c r="AZ53" s="9"/>
    </row>
    <row r="54" spans="2:52">
      <c r="B54" s="4"/>
      <c r="D54" s="3" t="str">
        <f>IF($A54="ADD",IF(NOT(ISBLANK(C54)),_xlfn.XLOOKUP(C54,roadnames[lookupValue],roadnames[lookupKey],"ERROR"),""), "")</f>
        <v/>
      </c>
      <c r="E54" s="4"/>
      <c r="F54" s="4"/>
      <c r="G54" s="6"/>
      <c r="H54" s="6"/>
      <c r="J54" s="3" t="str">
        <f>IF($A54="ADD",IF(NOT(ISBLANK(I54)),_xlfn.XLOOKUP(I54,side[lookupValue],side[lookupKey],"ERROR"),""), "")</f>
        <v/>
      </c>
      <c r="K54" s="8"/>
      <c r="L54" s="8"/>
      <c r="M54" s="8"/>
      <c r="N54" s="6" t="str">
        <f t="shared" si="0"/>
        <v/>
      </c>
      <c r="O54" s="4"/>
      <c r="Q54" s="3" t="str">
        <f>IF($A54="ADD",IF(NOT(ISBLANK(P54)),_xlfn.XLOOKUP(P54,len_adjust_rsn[lookupValue],len_adjust_rsn[lookupKey],"ERROR"),""), "")</f>
        <v/>
      </c>
      <c r="R54" s="8"/>
      <c r="T54" s="3" t="str">
        <f>IF($A54="ADD",IF(NOT(ISBLANK(S54)),_xlfn.XLOOKUP(S54,ud_placement[lookupValue],ud_placement[lookupKey],"ERROR"),""), "")</f>
        <v/>
      </c>
      <c r="V54" s="3" t="str">
        <f>IF($A54="ADD",IF(NOT(ISBLANK(U54)),_xlfn.XLOOKUP(U54,ud_wall_type[lookupValue],ud_wall_type[lookupKey],"ERROR"),""), "")</f>
        <v/>
      </c>
      <c r="X54" s="3" t="str">
        <f>IF($A54="ADD",IF(NOT(ISBLANK(W54)),_xlfn.XLOOKUP(W54,ud_fence_style[lookupValue],ud_fence_style[lookupKey],"ERROR"),""), "")</f>
        <v/>
      </c>
      <c r="Z54" s="3" t="str">
        <f>IF($A54="ADD",IF(NOT(ISBLANK(Y54)),_xlfn.XLOOKUP(Y54,wall_material[lookupValue],wall_material[lookupKey],"ERROR"),""), "")</f>
        <v/>
      </c>
      <c r="AA54" s="2" t="str">
        <f t="shared" si="1"/>
        <v/>
      </c>
      <c r="AB54" s="2" t="str">
        <f t="shared" si="2"/>
        <v/>
      </c>
      <c r="AC54" s="2" t="str">
        <f t="shared" si="3"/>
        <v/>
      </c>
      <c r="AE54" s="7"/>
      <c r="AF54" s="4" t="str">
        <f t="shared" ca="1" si="4"/>
        <v/>
      </c>
      <c r="AG54" s="4"/>
      <c r="AH54" s="3" t="str">
        <f t="shared" si="5"/>
        <v/>
      </c>
      <c r="AI54" s="3" t="str">
        <f>IF($A54="","",IF((AND($A54="ADD",OR(AH54="",AH54="In Use"))),"5",(_xlfn.XLOOKUP(AH54,ud_asset_status[lookupValue],ud_asset_status[lookupKey],""))))</f>
        <v/>
      </c>
      <c r="AJ54" s="7"/>
      <c r="AL54" s="3" t="str">
        <f>IF($A54="ADD",IF(NOT(ISBLANK(AK54)),_xlfn.XLOOKUP(AK54,ar_replace_reason[lookupValue],ar_replace_reason[lookupKey],"ERROR"),""), "")</f>
        <v/>
      </c>
      <c r="AM54" s="3" t="str">
        <f t="shared" si="6"/>
        <v/>
      </c>
      <c r="AN54" s="3" t="str">
        <f>IF($A54="","",IF((AND($A54="ADD",OR(AM54="",AM54="Queenstown-Lakes District Council"))),"70",(_xlfn.XLOOKUP(AM54,ud_organisation_owner[lookupValue],ud_organisation_owner[lookupKey],""))))</f>
        <v/>
      </c>
      <c r="AO54" s="3" t="str">
        <f t="shared" si="7"/>
        <v/>
      </c>
      <c r="AP54" s="3" t="str">
        <f>IF($A54="","",IF((AND($A54="ADD",OR(AO54="",AO54="Queenstown-Lakes District Council"))),"70",(_xlfn.XLOOKUP(AO54,ud_organisation_owner[lookupValue],ud_organisation_owner[lookupKey],""))))</f>
        <v/>
      </c>
      <c r="AQ54" s="3" t="str">
        <f t="shared" si="8"/>
        <v/>
      </c>
      <c r="AR54" s="3" t="str">
        <f>IF($A54="","",IF((AND($A54="ADD",OR(AQ54="",AQ54="Local Authority"))),"17",(_xlfn.XLOOKUP(AQ54,ud_sub_organisation[lookupValue],ud_sub_organisation[lookupKey],""))))</f>
        <v/>
      </c>
      <c r="AS54" s="3" t="str">
        <f t="shared" si="9"/>
        <v/>
      </c>
      <c r="AT54" s="3" t="str">
        <f>IF($A54="","",IF((AND($A54="ADD",OR(AS54="",AS54="Vested assets"))),"12",(_xlfn.XLOOKUP(AS54,ud_work_origin[lookupValue],ud_work_origin[lookupKey],""))))</f>
        <v/>
      </c>
      <c r="AU54" s="8"/>
      <c r="AV54" s="2" t="str">
        <f t="shared" si="10"/>
        <v/>
      </c>
      <c r="AW54" s="3" t="str">
        <f t="shared" si="11"/>
        <v/>
      </c>
      <c r="AX54" s="3" t="str">
        <f>IF($A54="","",IF((AND($A54="ADD",OR(AW54="",AW54="Excellent"))),"1",(_xlfn.XLOOKUP(AW54,condition[lookupValue],condition[lookupKey],""))))</f>
        <v/>
      </c>
      <c r="AY54" s="7" t="str">
        <f t="shared" si="12"/>
        <v/>
      </c>
      <c r="AZ54" s="9"/>
    </row>
    <row r="55" spans="2:52">
      <c r="B55" s="4"/>
      <c r="D55" s="3" t="str">
        <f>IF($A55="ADD",IF(NOT(ISBLANK(C55)),_xlfn.XLOOKUP(C55,roadnames[lookupValue],roadnames[lookupKey],"ERROR"),""), "")</f>
        <v/>
      </c>
      <c r="E55" s="4"/>
      <c r="F55" s="4"/>
      <c r="G55" s="6"/>
      <c r="H55" s="6"/>
      <c r="J55" s="3" t="str">
        <f>IF($A55="ADD",IF(NOT(ISBLANK(I55)),_xlfn.XLOOKUP(I55,side[lookupValue],side[lookupKey],"ERROR"),""), "")</f>
        <v/>
      </c>
      <c r="K55" s="8"/>
      <c r="L55" s="8"/>
      <c r="M55" s="8"/>
      <c r="N55" s="6" t="str">
        <f t="shared" si="0"/>
        <v/>
      </c>
      <c r="O55" s="4"/>
      <c r="Q55" s="3" t="str">
        <f>IF($A55="ADD",IF(NOT(ISBLANK(P55)),_xlfn.XLOOKUP(P55,len_adjust_rsn[lookupValue],len_adjust_rsn[lookupKey],"ERROR"),""), "")</f>
        <v/>
      </c>
      <c r="R55" s="8"/>
      <c r="T55" s="3" t="str">
        <f>IF($A55="ADD",IF(NOT(ISBLANK(S55)),_xlfn.XLOOKUP(S55,ud_placement[lookupValue],ud_placement[lookupKey],"ERROR"),""), "")</f>
        <v/>
      </c>
      <c r="V55" s="3" t="str">
        <f>IF($A55="ADD",IF(NOT(ISBLANK(U55)),_xlfn.XLOOKUP(U55,ud_wall_type[lookupValue],ud_wall_type[lookupKey],"ERROR"),""), "")</f>
        <v/>
      </c>
      <c r="X55" s="3" t="str">
        <f>IF($A55="ADD",IF(NOT(ISBLANK(W55)),_xlfn.XLOOKUP(W55,ud_fence_style[lookupValue],ud_fence_style[lookupKey],"ERROR"),""), "")</f>
        <v/>
      </c>
      <c r="Z55" s="3" t="str">
        <f>IF($A55="ADD",IF(NOT(ISBLANK(Y55)),_xlfn.XLOOKUP(Y55,wall_material[lookupValue],wall_material[lookupKey],"ERROR"),""), "")</f>
        <v/>
      </c>
      <c r="AA55" s="2" t="str">
        <f t="shared" si="1"/>
        <v/>
      </c>
      <c r="AB55" s="2" t="str">
        <f t="shared" si="2"/>
        <v/>
      </c>
      <c r="AC55" s="2" t="str">
        <f t="shared" si="3"/>
        <v/>
      </c>
      <c r="AE55" s="7"/>
      <c r="AF55" s="4" t="str">
        <f t="shared" ca="1" si="4"/>
        <v/>
      </c>
      <c r="AG55" s="4"/>
      <c r="AH55" s="3" t="str">
        <f t="shared" si="5"/>
        <v/>
      </c>
      <c r="AI55" s="3" t="str">
        <f>IF($A55="","",IF((AND($A55="ADD",OR(AH55="",AH55="In Use"))),"5",(_xlfn.XLOOKUP(AH55,ud_asset_status[lookupValue],ud_asset_status[lookupKey],""))))</f>
        <v/>
      </c>
      <c r="AJ55" s="7"/>
      <c r="AL55" s="3" t="str">
        <f>IF($A55="ADD",IF(NOT(ISBLANK(AK55)),_xlfn.XLOOKUP(AK55,ar_replace_reason[lookupValue],ar_replace_reason[lookupKey],"ERROR"),""), "")</f>
        <v/>
      </c>
      <c r="AM55" s="3" t="str">
        <f t="shared" si="6"/>
        <v/>
      </c>
      <c r="AN55" s="3" t="str">
        <f>IF($A55="","",IF((AND($A55="ADD",OR(AM55="",AM55="Queenstown-Lakes District Council"))),"70",(_xlfn.XLOOKUP(AM55,ud_organisation_owner[lookupValue],ud_organisation_owner[lookupKey],""))))</f>
        <v/>
      </c>
      <c r="AO55" s="3" t="str">
        <f t="shared" si="7"/>
        <v/>
      </c>
      <c r="AP55" s="3" t="str">
        <f>IF($A55="","",IF((AND($A55="ADD",OR(AO55="",AO55="Queenstown-Lakes District Council"))),"70",(_xlfn.XLOOKUP(AO55,ud_organisation_owner[lookupValue],ud_organisation_owner[lookupKey],""))))</f>
        <v/>
      </c>
      <c r="AQ55" s="3" t="str">
        <f t="shared" si="8"/>
        <v/>
      </c>
      <c r="AR55" s="3" t="str">
        <f>IF($A55="","",IF((AND($A55="ADD",OR(AQ55="",AQ55="Local Authority"))),"17",(_xlfn.XLOOKUP(AQ55,ud_sub_organisation[lookupValue],ud_sub_organisation[lookupKey],""))))</f>
        <v/>
      </c>
      <c r="AS55" s="3" t="str">
        <f t="shared" si="9"/>
        <v/>
      </c>
      <c r="AT55" s="3" t="str">
        <f>IF($A55="","",IF((AND($A55="ADD",OR(AS55="",AS55="Vested assets"))),"12",(_xlfn.XLOOKUP(AS55,ud_work_origin[lookupValue],ud_work_origin[lookupKey],""))))</f>
        <v/>
      </c>
      <c r="AU55" s="8"/>
      <c r="AV55" s="2" t="str">
        <f t="shared" si="10"/>
        <v/>
      </c>
      <c r="AW55" s="3" t="str">
        <f t="shared" si="11"/>
        <v/>
      </c>
      <c r="AX55" s="3" t="str">
        <f>IF($A55="","",IF((AND($A55="ADD",OR(AW55="",AW55="Excellent"))),"1",(_xlfn.XLOOKUP(AW55,condition[lookupValue],condition[lookupKey],""))))</f>
        <v/>
      </c>
      <c r="AY55" s="7" t="str">
        <f t="shared" si="12"/>
        <v/>
      </c>
      <c r="AZ55" s="9"/>
    </row>
    <row r="56" spans="2:52">
      <c r="B56" s="4"/>
      <c r="D56" s="3" t="str">
        <f>IF($A56="ADD",IF(NOT(ISBLANK(C56)),_xlfn.XLOOKUP(C56,roadnames[lookupValue],roadnames[lookupKey],"ERROR"),""), "")</f>
        <v/>
      </c>
      <c r="E56" s="4"/>
      <c r="F56" s="4"/>
      <c r="G56" s="6"/>
      <c r="H56" s="6"/>
      <c r="J56" s="3" t="str">
        <f>IF($A56="ADD",IF(NOT(ISBLANK(I56)),_xlfn.XLOOKUP(I56,side[lookupValue],side[lookupKey],"ERROR"),""), "")</f>
        <v/>
      </c>
      <c r="K56" s="8"/>
      <c r="L56" s="8"/>
      <c r="M56" s="8"/>
      <c r="N56" s="6" t="str">
        <f t="shared" si="0"/>
        <v/>
      </c>
      <c r="O56" s="4"/>
      <c r="Q56" s="3" t="str">
        <f>IF($A56="ADD",IF(NOT(ISBLANK(P56)),_xlfn.XLOOKUP(P56,len_adjust_rsn[lookupValue],len_adjust_rsn[lookupKey],"ERROR"),""), "")</f>
        <v/>
      </c>
      <c r="R56" s="8"/>
      <c r="T56" s="3" t="str">
        <f>IF($A56="ADD",IF(NOT(ISBLANK(S56)),_xlfn.XLOOKUP(S56,ud_placement[lookupValue],ud_placement[lookupKey],"ERROR"),""), "")</f>
        <v/>
      </c>
      <c r="V56" s="3" t="str">
        <f>IF($A56="ADD",IF(NOT(ISBLANK(U56)),_xlfn.XLOOKUP(U56,ud_wall_type[lookupValue],ud_wall_type[lookupKey],"ERROR"),""), "")</f>
        <v/>
      </c>
      <c r="X56" s="3" t="str">
        <f>IF($A56="ADD",IF(NOT(ISBLANK(W56)),_xlfn.XLOOKUP(W56,ud_fence_style[lookupValue],ud_fence_style[lookupKey],"ERROR"),""), "")</f>
        <v/>
      </c>
      <c r="Z56" s="3" t="str">
        <f>IF($A56="ADD",IF(NOT(ISBLANK(Y56)),_xlfn.XLOOKUP(Y56,wall_material[lookupValue],wall_material[lookupKey],"ERROR"),""), "")</f>
        <v/>
      </c>
      <c r="AA56" s="2" t="str">
        <f t="shared" si="1"/>
        <v/>
      </c>
      <c r="AB56" s="2" t="str">
        <f t="shared" si="2"/>
        <v/>
      </c>
      <c r="AC56" s="2" t="str">
        <f t="shared" si="3"/>
        <v/>
      </c>
      <c r="AE56" s="7"/>
      <c r="AF56" s="4" t="str">
        <f t="shared" ca="1" si="4"/>
        <v/>
      </c>
      <c r="AG56" s="4"/>
      <c r="AH56" s="3" t="str">
        <f t="shared" si="5"/>
        <v/>
      </c>
      <c r="AI56" s="3" t="str">
        <f>IF($A56="","",IF((AND($A56="ADD",OR(AH56="",AH56="In Use"))),"5",(_xlfn.XLOOKUP(AH56,ud_asset_status[lookupValue],ud_asset_status[lookupKey],""))))</f>
        <v/>
      </c>
      <c r="AJ56" s="7"/>
      <c r="AL56" s="3" t="str">
        <f>IF($A56="ADD",IF(NOT(ISBLANK(AK56)),_xlfn.XLOOKUP(AK56,ar_replace_reason[lookupValue],ar_replace_reason[lookupKey],"ERROR"),""), "")</f>
        <v/>
      </c>
      <c r="AM56" s="3" t="str">
        <f t="shared" si="6"/>
        <v/>
      </c>
      <c r="AN56" s="3" t="str">
        <f>IF($A56="","",IF((AND($A56="ADD",OR(AM56="",AM56="Queenstown-Lakes District Council"))),"70",(_xlfn.XLOOKUP(AM56,ud_organisation_owner[lookupValue],ud_organisation_owner[lookupKey],""))))</f>
        <v/>
      </c>
      <c r="AO56" s="3" t="str">
        <f t="shared" si="7"/>
        <v/>
      </c>
      <c r="AP56" s="3" t="str">
        <f>IF($A56="","",IF((AND($A56="ADD",OR(AO56="",AO56="Queenstown-Lakes District Council"))),"70",(_xlfn.XLOOKUP(AO56,ud_organisation_owner[lookupValue],ud_organisation_owner[lookupKey],""))))</f>
        <v/>
      </c>
      <c r="AQ56" s="3" t="str">
        <f t="shared" si="8"/>
        <v/>
      </c>
      <c r="AR56" s="3" t="str">
        <f>IF($A56="","",IF((AND($A56="ADD",OR(AQ56="",AQ56="Local Authority"))),"17",(_xlfn.XLOOKUP(AQ56,ud_sub_organisation[lookupValue],ud_sub_organisation[lookupKey],""))))</f>
        <v/>
      </c>
      <c r="AS56" s="3" t="str">
        <f t="shared" si="9"/>
        <v/>
      </c>
      <c r="AT56" s="3" t="str">
        <f>IF($A56="","",IF((AND($A56="ADD",OR(AS56="",AS56="Vested assets"))),"12",(_xlfn.XLOOKUP(AS56,ud_work_origin[lookupValue],ud_work_origin[lookupKey],""))))</f>
        <v/>
      </c>
      <c r="AU56" s="8"/>
      <c r="AV56" s="2" t="str">
        <f t="shared" si="10"/>
        <v/>
      </c>
      <c r="AW56" s="3" t="str">
        <f t="shared" si="11"/>
        <v/>
      </c>
      <c r="AX56" s="3" t="str">
        <f>IF($A56="","",IF((AND($A56="ADD",OR(AW56="",AW56="Excellent"))),"1",(_xlfn.XLOOKUP(AW56,condition[lookupValue],condition[lookupKey],""))))</f>
        <v/>
      </c>
      <c r="AY56" s="7" t="str">
        <f t="shared" si="12"/>
        <v/>
      </c>
      <c r="AZ56" s="9"/>
    </row>
    <row r="57" spans="2:52">
      <c r="B57" s="4"/>
      <c r="D57" s="3" t="str">
        <f>IF($A57="ADD",IF(NOT(ISBLANK(C57)),_xlfn.XLOOKUP(C57,roadnames[lookupValue],roadnames[lookupKey],"ERROR"),""), "")</f>
        <v/>
      </c>
      <c r="E57" s="4"/>
      <c r="F57" s="4"/>
      <c r="G57" s="6"/>
      <c r="H57" s="6"/>
      <c r="J57" s="3" t="str">
        <f>IF($A57="ADD",IF(NOT(ISBLANK(I57)),_xlfn.XLOOKUP(I57,side[lookupValue],side[lookupKey],"ERROR"),""), "")</f>
        <v/>
      </c>
      <c r="K57" s="8"/>
      <c r="L57" s="8"/>
      <c r="M57" s="8"/>
      <c r="N57" s="6" t="str">
        <f t="shared" si="0"/>
        <v/>
      </c>
      <c r="O57" s="4"/>
      <c r="Q57" s="3" t="str">
        <f>IF($A57="ADD",IF(NOT(ISBLANK(P57)),_xlfn.XLOOKUP(P57,len_adjust_rsn[lookupValue],len_adjust_rsn[lookupKey],"ERROR"),""), "")</f>
        <v/>
      </c>
      <c r="R57" s="8"/>
      <c r="T57" s="3" t="str">
        <f>IF($A57="ADD",IF(NOT(ISBLANK(S57)),_xlfn.XLOOKUP(S57,ud_placement[lookupValue],ud_placement[lookupKey],"ERROR"),""), "")</f>
        <v/>
      </c>
      <c r="V57" s="3" t="str">
        <f>IF($A57="ADD",IF(NOT(ISBLANK(U57)),_xlfn.XLOOKUP(U57,ud_wall_type[lookupValue],ud_wall_type[lookupKey],"ERROR"),""), "")</f>
        <v/>
      </c>
      <c r="X57" s="3" t="str">
        <f>IF($A57="ADD",IF(NOT(ISBLANK(W57)),_xlfn.XLOOKUP(W57,ud_fence_style[lookupValue],ud_fence_style[lookupKey],"ERROR"),""), "")</f>
        <v/>
      </c>
      <c r="Z57" s="3" t="str">
        <f>IF($A57="ADD",IF(NOT(ISBLANK(Y57)),_xlfn.XLOOKUP(Y57,wall_material[lookupValue],wall_material[lookupKey],"ERROR"),""), "")</f>
        <v/>
      </c>
      <c r="AA57" s="2" t="str">
        <f t="shared" si="1"/>
        <v/>
      </c>
      <c r="AB57" s="2" t="str">
        <f t="shared" si="2"/>
        <v/>
      </c>
      <c r="AC57" s="2" t="str">
        <f t="shared" si="3"/>
        <v/>
      </c>
      <c r="AE57" s="7"/>
      <c r="AF57" s="4" t="str">
        <f t="shared" ca="1" si="4"/>
        <v/>
      </c>
      <c r="AG57" s="4"/>
      <c r="AH57" s="3" t="str">
        <f t="shared" si="5"/>
        <v/>
      </c>
      <c r="AI57" s="3" t="str">
        <f>IF($A57="","",IF((AND($A57="ADD",OR(AH57="",AH57="In Use"))),"5",(_xlfn.XLOOKUP(AH57,ud_asset_status[lookupValue],ud_asset_status[lookupKey],""))))</f>
        <v/>
      </c>
      <c r="AJ57" s="7"/>
      <c r="AL57" s="3" t="str">
        <f>IF($A57="ADD",IF(NOT(ISBLANK(AK57)),_xlfn.XLOOKUP(AK57,ar_replace_reason[lookupValue],ar_replace_reason[lookupKey],"ERROR"),""), "")</f>
        <v/>
      </c>
      <c r="AM57" s="3" t="str">
        <f t="shared" si="6"/>
        <v/>
      </c>
      <c r="AN57" s="3" t="str">
        <f>IF($A57="","",IF((AND($A57="ADD",OR(AM57="",AM57="Queenstown-Lakes District Council"))),"70",(_xlfn.XLOOKUP(AM57,ud_organisation_owner[lookupValue],ud_organisation_owner[lookupKey],""))))</f>
        <v/>
      </c>
      <c r="AO57" s="3" t="str">
        <f t="shared" si="7"/>
        <v/>
      </c>
      <c r="AP57" s="3" t="str">
        <f>IF($A57="","",IF((AND($A57="ADD",OR(AO57="",AO57="Queenstown-Lakes District Council"))),"70",(_xlfn.XLOOKUP(AO57,ud_organisation_owner[lookupValue],ud_organisation_owner[lookupKey],""))))</f>
        <v/>
      </c>
      <c r="AQ57" s="3" t="str">
        <f t="shared" si="8"/>
        <v/>
      </c>
      <c r="AR57" s="3" t="str">
        <f>IF($A57="","",IF((AND($A57="ADD",OR(AQ57="",AQ57="Local Authority"))),"17",(_xlfn.XLOOKUP(AQ57,ud_sub_organisation[lookupValue],ud_sub_organisation[lookupKey],""))))</f>
        <v/>
      </c>
      <c r="AS57" s="3" t="str">
        <f t="shared" si="9"/>
        <v/>
      </c>
      <c r="AT57" s="3" t="str">
        <f>IF($A57="","",IF((AND($A57="ADD",OR(AS57="",AS57="Vested assets"))),"12",(_xlfn.XLOOKUP(AS57,ud_work_origin[lookupValue],ud_work_origin[lookupKey],""))))</f>
        <v/>
      </c>
      <c r="AU57" s="8"/>
      <c r="AV57" s="2" t="str">
        <f t="shared" si="10"/>
        <v/>
      </c>
      <c r="AW57" s="3" t="str">
        <f t="shared" si="11"/>
        <v/>
      </c>
      <c r="AX57" s="3" t="str">
        <f>IF($A57="","",IF((AND($A57="ADD",OR(AW57="",AW57="Excellent"))),"1",(_xlfn.XLOOKUP(AW57,condition[lookupValue],condition[lookupKey],""))))</f>
        <v/>
      </c>
      <c r="AY57" s="7" t="str">
        <f t="shared" si="12"/>
        <v/>
      </c>
      <c r="AZ57" s="9"/>
    </row>
    <row r="58" spans="2:52">
      <c r="B58" s="4"/>
      <c r="D58" s="3" t="str">
        <f>IF($A58="ADD",IF(NOT(ISBLANK(C58)),_xlfn.XLOOKUP(C58,roadnames[lookupValue],roadnames[lookupKey],"ERROR"),""), "")</f>
        <v/>
      </c>
      <c r="E58" s="4"/>
      <c r="F58" s="4"/>
      <c r="G58" s="6"/>
      <c r="H58" s="6"/>
      <c r="J58" s="3" t="str">
        <f>IF($A58="ADD",IF(NOT(ISBLANK(I58)),_xlfn.XLOOKUP(I58,side[lookupValue],side[lookupKey],"ERROR"),""), "")</f>
        <v/>
      </c>
      <c r="K58" s="8"/>
      <c r="L58" s="8"/>
      <c r="M58" s="8"/>
      <c r="N58" s="6" t="str">
        <f t="shared" si="0"/>
        <v/>
      </c>
      <c r="O58" s="4"/>
      <c r="Q58" s="3" t="str">
        <f>IF($A58="ADD",IF(NOT(ISBLANK(P58)),_xlfn.XLOOKUP(P58,len_adjust_rsn[lookupValue],len_adjust_rsn[lookupKey],"ERROR"),""), "")</f>
        <v/>
      </c>
      <c r="R58" s="8"/>
      <c r="T58" s="3" t="str">
        <f>IF($A58="ADD",IF(NOT(ISBLANK(S58)),_xlfn.XLOOKUP(S58,ud_placement[lookupValue],ud_placement[lookupKey],"ERROR"),""), "")</f>
        <v/>
      </c>
      <c r="V58" s="3" t="str">
        <f>IF($A58="ADD",IF(NOT(ISBLANK(U58)),_xlfn.XLOOKUP(U58,ud_wall_type[lookupValue],ud_wall_type[lookupKey],"ERROR"),""), "")</f>
        <v/>
      </c>
      <c r="X58" s="3" t="str">
        <f>IF($A58="ADD",IF(NOT(ISBLANK(W58)),_xlfn.XLOOKUP(W58,ud_fence_style[lookupValue],ud_fence_style[lookupKey],"ERROR"),""), "")</f>
        <v/>
      </c>
      <c r="Z58" s="3" t="str">
        <f>IF($A58="ADD",IF(NOT(ISBLANK(Y58)),_xlfn.XLOOKUP(Y58,wall_material[lookupValue],wall_material[lookupKey],"ERROR"),""), "")</f>
        <v/>
      </c>
      <c r="AA58" s="2" t="str">
        <f t="shared" si="1"/>
        <v/>
      </c>
      <c r="AB58" s="2" t="str">
        <f t="shared" si="2"/>
        <v/>
      </c>
      <c r="AC58" s="2" t="str">
        <f t="shared" si="3"/>
        <v/>
      </c>
      <c r="AE58" s="7"/>
      <c r="AF58" s="4" t="str">
        <f t="shared" ca="1" si="4"/>
        <v/>
      </c>
      <c r="AG58" s="4"/>
      <c r="AH58" s="3" t="str">
        <f t="shared" si="5"/>
        <v/>
      </c>
      <c r="AI58" s="3" t="str">
        <f>IF($A58="","",IF((AND($A58="ADD",OR(AH58="",AH58="In Use"))),"5",(_xlfn.XLOOKUP(AH58,ud_asset_status[lookupValue],ud_asset_status[lookupKey],""))))</f>
        <v/>
      </c>
      <c r="AJ58" s="7"/>
      <c r="AL58" s="3" t="str">
        <f>IF($A58="ADD",IF(NOT(ISBLANK(AK58)),_xlfn.XLOOKUP(AK58,ar_replace_reason[lookupValue],ar_replace_reason[lookupKey],"ERROR"),""), "")</f>
        <v/>
      </c>
      <c r="AM58" s="3" t="str">
        <f t="shared" si="6"/>
        <v/>
      </c>
      <c r="AN58" s="3" t="str">
        <f>IF($A58="","",IF((AND($A58="ADD",OR(AM58="",AM58="Queenstown-Lakes District Council"))),"70",(_xlfn.XLOOKUP(AM58,ud_organisation_owner[lookupValue],ud_organisation_owner[lookupKey],""))))</f>
        <v/>
      </c>
      <c r="AO58" s="3" t="str">
        <f t="shared" si="7"/>
        <v/>
      </c>
      <c r="AP58" s="3" t="str">
        <f>IF($A58="","",IF((AND($A58="ADD",OR(AO58="",AO58="Queenstown-Lakes District Council"))),"70",(_xlfn.XLOOKUP(AO58,ud_organisation_owner[lookupValue],ud_organisation_owner[lookupKey],""))))</f>
        <v/>
      </c>
      <c r="AQ58" s="3" t="str">
        <f t="shared" si="8"/>
        <v/>
      </c>
      <c r="AR58" s="3" t="str">
        <f>IF($A58="","",IF((AND($A58="ADD",OR(AQ58="",AQ58="Local Authority"))),"17",(_xlfn.XLOOKUP(AQ58,ud_sub_organisation[lookupValue],ud_sub_organisation[lookupKey],""))))</f>
        <v/>
      </c>
      <c r="AS58" s="3" t="str">
        <f t="shared" si="9"/>
        <v/>
      </c>
      <c r="AT58" s="3" t="str">
        <f>IF($A58="","",IF((AND($A58="ADD",OR(AS58="",AS58="Vested assets"))),"12",(_xlfn.XLOOKUP(AS58,ud_work_origin[lookupValue],ud_work_origin[lookupKey],""))))</f>
        <v/>
      </c>
      <c r="AU58" s="8"/>
      <c r="AV58" s="2" t="str">
        <f t="shared" si="10"/>
        <v/>
      </c>
      <c r="AW58" s="3" t="str">
        <f t="shared" si="11"/>
        <v/>
      </c>
      <c r="AX58" s="3" t="str">
        <f>IF($A58="","",IF((AND($A58="ADD",OR(AW58="",AW58="Excellent"))),"1",(_xlfn.XLOOKUP(AW58,condition[lookupValue],condition[lookupKey],""))))</f>
        <v/>
      </c>
      <c r="AY58" s="7" t="str">
        <f t="shared" si="12"/>
        <v/>
      </c>
      <c r="AZ58" s="9"/>
    </row>
    <row r="59" spans="2:52">
      <c r="B59" s="4"/>
      <c r="D59" s="3" t="str">
        <f>IF($A59="ADD",IF(NOT(ISBLANK(C59)),_xlfn.XLOOKUP(C59,roadnames[lookupValue],roadnames[lookupKey],"ERROR"),""), "")</f>
        <v/>
      </c>
      <c r="E59" s="4"/>
      <c r="F59" s="4"/>
      <c r="G59" s="6"/>
      <c r="H59" s="6"/>
      <c r="J59" s="3" t="str">
        <f>IF($A59="ADD",IF(NOT(ISBLANK(I59)),_xlfn.XLOOKUP(I59,side[lookupValue],side[lookupKey],"ERROR"),""), "")</f>
        <v/>
      </c>
      <c r="K59" s="8"/>
      <c r="L59" s="8"/>
      <c r="M59" s="8"/>
      <c r="N59" s="6" t="str">
        <f t="shared" si="0"/>
        <v/>
      </c>
      <c r="O59" s="4"/>
      <c r="Q59" s="3" t="str">
        <f>IF($A59="ADD",IF(NOT(ISBLANK(P59)),_xlfn.XLOOKUP(P59,len_adjust_rsn[lookupValue],len_adjust_rsn[lookupKey],"ERROR"),""), "")</f>
        <v/>
      </c>
      <c r="R59" s="8"/>
      <c r="T59" s="3" t="str">
        <f>IF($A59="ADD",IF(NOT(ISBLANK(S59)),_xlfn.XLOOKUP(S59,ud_placement[lookupValue],ud_placement[lookupKey],"ERROR"),""), "")</f>
        <v/>
      </c>
      <c r="V59" s="3" t="str">
        <f>IF($A59="ADD",IF(NOT(ISBLANK(U59)),_xlfn.XLOOKUP(U59,ud_wall_type[lookupValue],ud_wall_type[lookupKey],"ERROR"),""), "")</f>
        <v/>
      </c>
      <c r="X59" s="3" t="str">
        <f>IF($A59="ADD",IF(NOT(ISBLANK(W59)),_xlfn.XLOOKUP(W59,ud_fence_style[lookupValue],ud_fence_style[lookupKey],"ERROR"),""), "")</f>
        <v/>
      </c>
      <c r="Z59" s="3" t="str">
        <f>IF($A59="ADD",IF(NOT(ISBLANK(Y59)),_xlfn.XLOOKUP(Y59,wall_material[lookupValue],wall_material[lookupKey],"ERROR"),""), "")</f>
        <v/>
      </c>
      <c r="AA59" s="2" t="str">
        <f t="shared" si="1"/>
        <v/>
      </c>
      <c r="AB59" s="2" t="str">
        <f t="shared" si="2"/>
        <v/>
      </c>
      <c r="AC59" s="2" t="str">
        <f t="shared" si="3"/>
        <v/>
      </c>
      <c r="AE59" s="7"/>
      <c r="AF59" s="4" t="str">
        <f t="shared" ca="1" si="4"/>
        <v/>
      </c>
      <c r="AG59" s="4"/>
      <c r="AH59" s="3" t="str">
        <f t="shared" si="5"/>
        <v/>
      </c>
      <c r="AI59" s="3" t="str">
        <f>IF($A59="","",IF((AND($A59="ADD",OR(AH59="",AH59="In Use"))),"5",(_xlfn.XLOOKUP(AH59,ud_asset_status[lookupValue],ud_asset_status[lookupKey],""))))</f>
        <v/>
      </c>
      <c r="AJ59" s="7"/>
      <c r="AL59" s="3" t="str">
        <f>IF($A59="ADD",IF(NOT(ISBLANK(AK59)),_xlfn.XLOOKUP(AK59,ar_replace_reason[lookupValue],ar_replace_reason[lookupKey],"ERROR"),""), "")</f>
        <v/>
      </c>
      <c r="AM59" s="3" t="str">
        <f t="shared" si="6"/>
        <v/>
      </c>
      <c r="AN59" s="3" t="str">
        <f>IF($A59="","",IF((AND($A59="ADD",OR(AM59="",AM59="Queenstown-Lakes District Council"))),"70",(_xlfn.XLOOKUP(AM59,ud_organisation_owner[lookupValue],ud_organisation_owner[lookupKey],""))))</f>
        <v/>
      </c>
      <c r="AO59" s="3" t="str">
        <f t="shared" si="7"/>
        <v/>
      </c>
      <c r="AP59" s="3" t="str">
        <f>IF($A59="","",IF((AND($A59="ADD",OR(AO59="",AO59="Queenstown-Lakes District Council"))),"70",(_xlfn.XLOOKUP(AO59,ud_organisation_owner[lookupValue],ud_organisation_owner[lookupKey],""))))</f>
        <v/>
      </c>
      <c r="AQ59" s="3" t="str">
        <f t="shared" si="8"/>
        <v/>
      </c>
      <c r="AR59" s="3" t="str">
        <f>IF($A59="","",IF((AND($A59="ADD",OR(AQ59="",AQ59="Local Authority"))),"17",(_xlfn.XLOOKUP(AQ59,ud_sub_organisation[lookupValue],ud_sub_organisation[lookupKey],""))))</f>
        <v/>
      </c>
      <c r="AS59" s="3" t="str">
        <f t="shared" si="9"/>
        <v/>
      </c>
      <c r="AT59" s="3" t="str">
        <f>IF($A59="","",IF((AND($A59="ADD",OR(AS59="",AS59="Vested assets"))),"12",(_xlfn.XLOOKUP(AS59,ud_work_origin[lookupValue],ud_work_origin[lookupKey],""))))</f>
        <v/>
      </c>
      <c r="AU59" s="8"/>
      <c r="AV59" s="2" t="str">
        <f t="shared" si="10"/>
        <v/>
      </c>
      <c r="AW59" s="3" t="str">
        <f t="shared" si="11"/>
        <v/>
      </c>
      <c r="AX59" s="3" t="str">
        <f>IF($A59="","",IF((AND($A59="ADD",OR(AW59="",AW59="Excellent"))),"1",(_xlfn.XLOOKUP(AW59,condition[lookupValue],condition[lookupKey],""))))</f>
        <v/>
      </c>
      <c r="AY59" s="7" t="str">
        <f t="shared" si="12"/>
        <v/>
      </c>
      <c r="AZ59" s="9"/>
    </row>
    <row r="60" spans="2:52">
      <c r="B60" s="4"/>
      <c r="D60" s="3" t="str">
        <f>IF($A60="ADD",IF(NOT(ISBLANK(C60)),_xlfn.XLOOKUP(C60,roadnames[lookupValue],roadnames[lookupKey],"ERROR"),""), "")</f>
        <v/>
      </c>
      <c r="E60" s="4"/>
      <c r="F60" s="4"/>
      <c r="G60" s="6"/>
      <c r="H60" s="6"/>
      <c r="J60" s="3" t="str">
        <f>IF($A60="ADD",IF(NOT(ISBLANK(I60)),_xlfn.XLOOKUP(I60,side[lookupValue],side[lookupKey],"ERROR"),""), "")</f>
        <v/>
      </c>
      <c r="K60" s="8"/>
      <c r="L60" s="8"/>
      <c r="M60" s="8"/>
      <c r="N60" s="6" t="str">
        <f t="shared" si="0"/>
        <v/>
      </c>
      <c r="O60" s="4"/>
      <c r="Q60" s="3" t="str">
        <f>IF($A60="ADD",IF(NOT(ISBLANK(P60)),_xlfn.XLOOKUP(P60,len_adjust_rsn[lookupValue],len_adjust_rsn[lookupKey],"ERROR"),""), "")</f>
        <v/>
      </c>
      <c r="R60" s="8"/>
      <c r="T60" s="3" t="str">
        <f>IF($A60="ADD",IF(NOT(ISBLANK(S60)),_xlfn.XLOOKUP(S60,ud_placement[lookupValue],ud_placement[lookupKey],"ERROR"),""), "")</f>
        <v/>
      </c>
      <c r="V60" s="3" t="str">
        <f>IF($A60="ADD",IF(NOT(ISBLANK(U60)),_xlfn.XLOOKUP(U60,ud_wall_type[lookupValue],ud_wall_type[lookupKey],"ERROR"),""), "")</f>
        <v/>
      </c>
      <c r="X60" s="3" t="str">
        <f>IF($A60="ADD",IF(NOT(ISBLANK(W60)),_xlfn.XLOOKUP(W60,ud_fence_style[lookupValue],ud_fence_style[lookupKey],"ERROR"),""), "")</f>
        <v/>
      </c>
      <c r="Z60" s="3" t="str">
        <f>IF($A60="ADD",IF(NOT(ISBLANK(Y60)),_xlfn.XLOOKUP(Y60,wall_material[lookupValue],wall_material[lookupKey],"ERROR"),""), "")</f>
        <v/>
      </c>
      <c r="AA60" s="2" t="str">
        <f t="shared" si="1"/>
        <v/>
      </c>
      <c r="AB60" s="2" t="str">
        <f t="shared" si="2"/>
        <v/>
      </c>
      <c r="AC60" s="2" t="str">
        <f t="shared" si="3"/>
        <v/>
      </c>
      <c r="AE60" s="7"/>
      <c r="AF60" s="4" t="str">
        <f t="shared" ca="1" si="4"/>
        <v/>
      </c>
      <c r="AG60" s="4"/>
      <c r="AH60" s="3" t="str">
        <f t="shared" si="5"/>
        <v/>
      </c>
      <c r="AI60" s="3" t="str">
        <f>IF($A60="","",IF((AND($A60="ADD",OR(AH60="",AH60="In Use"))),"5",(_xlfn.XLOOKUP(AH60,ud_asset_status[lookupValue],ud_asset_status[lookupKey],""))))</f>
        <v/>
      </c>
      <c r="AJ60" s="7"/>
      <c r="AL60" s="3" t="str">
        <f>IF($A60="ADD",IF(NOT(ISBLANK(AK60)),_xlfn.XLOOKUP(AK60,ar_replace_reason[lookupValue],ar_replace_reason[lookupKey],"ERROR"),""), "")</f>
        <v/>
      </c>
      <c r="AM60" s="3" t="str">
        <f t="shared" si="6"/>
        <v/>
      </c>
      <c r="AN60" s="3" t="str">
        <f>IF($A60="","",IF((AND($A60="ADD",OR(AM60="",AM60="Queenstown-Lakes District Council"))),"70",(_xlfn.XLOOKUP(AM60,ud_organisation_owner[lookupValue],ud_organisation_owner[lookupKey],""))))</f>
        <v/>
      </c>
      <c r="AO60" s="3" t="str">
        <f t="shared" si="7"/>
        <v/>
      </c>
      <c r="AP60" s="3" t="str">
        <f>IF($A60="","",IF((AND($A60="ADD",OR(AO60="",AO60="Queenstown-Lakes District Council"))),"70",(_xlfn.XLOOKUP(AO60,ud_organisation_owner[lookupValue],ud_organisation_owner[lookupKey],""))))</f>
        <v/>
      </c>
      <c r="AQ60" s="3" t="str">
        <f t="shared" si="8"/>
        <v/>
      </c>
      <c r="AR60" s="3" t="str">
        <f>IF($A60="","",IF((AND($A60="ADD",OR(AQ60="",AQ60="Local Authority"))),"17",(_xlfn.XLOOKUP(AQ60,ud_sub_organisation[lookupValue],ud_sub_organisation[lookupKey],""))))</f>
        <v/>
      </c>
      <c r="AS60" s="3" t="str">
        <f t="shared" si="9"/>
        <v/>
      </c>
      <c r="AT60" s="3" t="str">
        <f>IF($A60="","",IF((AND($A60="ADD",OR(AS60="",AS60="Vested assets"))),"12",(_xlfn.XLOOKUP(AS60,ud_work_origin[lookupValue],ud_work_origin[lookupKey],""))))</f>
        <v/>
      </c>
      <c r="AU60" s="8"/>
      <c r="AV60" s="2" t="str">
        <f t="shared" si="10"/>
        <v/>
      </c>
      <c r="AW60" s="3" t="str">
        <f t="shared" si="11"/>
        <v/>
      </c>
      <c r="AX60" s="3" t="str">
        <f>IF($A60="","",IF((AND($A60="ADD",OR(AW60="",AW60="Excellent"))),"1",(_xlfn.XLOOKUP(AW60,condition[lookupValue],condition[lookupKey],""))))</f>
        <v/>
      </c>
      <c r="AY60" s="7" t="str">
        <f t="shared" si="12"/>
        <v/>
      </c>
      <c r="AZ60" s="9"/>
    </row>
    <row r="61" spans="2:52">
      <c r="B61" s="4"/>
      <c r="D61" s="3" t="str">
        <f>IF($A61="ADD",IF(NOT(ISBLANK(C61)),_xlfn.XLOOKUP(C61,roadnames[lookupValue],roadnames[lookupKey],"ERROR"),""), "")</f>
        <v/>
      </c>
      <c r="E61" s="4"/>
      <c r="F61" s="4"/>
      <c r="G61" s="6"/>
      <c r="H61" s="6"/>
      <c r="J61" s="3" t="str">
        <f>IF($A61="ADD",IF(NOT(ISBLANK(I61)),_xlfn.XLOOKUP(I61,side[lookupValue],side[lookupKey],"ERROR"),""), "")</f>
        <v/>
      </c>
      <c r="K61" s="8"/>
      <c r="L61" s="8"/>
      <c r="M61" s="8"/>
      <c r="N61" s="6" t="str">
        <f t="shared" si="0"/>
        <v/>
      </c>
      <c r="O61" s="4"/>
      <c r="Q61" s="3" t="str">
        <f>IF($A61="ADD",IF(NOT(ISBLANK(P61)),_xlfn.XLOOKUP(P61,len_adjust_rsn[lookupValue],len_adjust_rsn[lookupKey],"ERROR"),""), "")</f>
        <v/>
      </c>
      <c r="R61" s="8"/>
      <c r="T61" s="3" t="str">
        <f>IF($A61="ADD",IF(NOT(ISBLANK(S61)),_xlfn.XLOOKUP(S61,ud_placement[lookupValue],ud_placement[lookupKey],"ERROR"),""), "")</f>
        <v/>
      </c>
      <c r="V61" s="3" t="str">
        <f>IF($A61="ADD",IF(NOT(ISBLANK(U61)),_xlfn.XLOOKUP(U61,ud_wall_type[lookupValue],ud_wall_type[lookupKey],"ERROR"),""), "")</f>
        <v/>
      </c>
      <c r="X61" s="3" t="str">
        <f>IF($A61="ADD",IF(NOT(ISBLANK(W61)),_xlfn.XLOOKUP(W61,ud_fence_style[lookupValue],ud_fence_style[lookupKey],"ERROR"),""), "")</f>
        <v/>
      </c>
      <c r="Z61" s="3" t="str">
        <f>IF($A61="ADD",IF(NOT(ISBLANK(Y61)),_xlfn.XLOOKUP(Y61,wall_material[lookupValue],wall_material[lookupKey],"ERROR"),""), "")</f>
        <v/>
      </c>
      <c r="AA61" s="2" t="str">
        <f t="shared" si="1"/>
        <v/>
      </c>
      <c r="AB61" s="2" t="str">
        <f t="shared" si="2"/>
        <v/>
      </c>
      <c r="AC61" s="2" t="str">
        <f t="shared" si="3"/>
        <v/>
      </c>
      <c r="AE61" s="7"/>
      <c r="AF61" s="4" t="str">
        <f t="shared" ca="1" si="4"/>
        <v/>
      </c>
      <c r="AG61" s="4"/>
      <c r="AH61" s="3" t="str">
        <f t="shared" si="5"/>
        <v/>
      </c>
      <c r="AI61" s="3" t="str">
        <f>IF($A61="","",IF((AND($A61="ADD",OR(AH61="",AH61="In Use"))),"5",(_xlfn.XLOOKUP(AH61,ud_asset_status[lookupValue],ud_asset_status[lookupKey],""))))</f>
        <v/>
      </c>
      <c r="AJ61" s="7"/>
      <c r="AL61" s="3" t="str">
        <f>IF($A61="ADD",IF(NOT(ISBLANK(AK61)),_xlfn.XLOOKUP(AK61,ar_replace_reason[lookupValue],ar_replace_reason[lookupKey],"ERROR"),""), "")</f>
        <v/>
      </c>
      <c r="AM61" s="3" t="str">
        <f t="shared" si="6"/>
        <v/>
      </c>
      <c r="AN61" s="3" t="str">
        <f>IF($A61="","",IF((AND($A61="ADD",OR(AM61="",AM61="Queenstown-Lakes District Council"))),"70",(_xlfn.XLOOKUP(AM61,ud_organisation_owner[lookupValue],ud_organisation_owner[lookupKey],""))))</f>
        <v/>
      </c>
      <c r="AO61" s="3" t="str">
        <f t="shared" si="7"/>
        <v/>
      </c>
      <c r="AP61" s="3" t="str">
        <f>IF($A61="","",IF((AND($A61="ADD",OR(AO61="",AO61="Queenstown-Lakes District Council"))),"70",(_xlfn.XLOOKUP(AO61,ud_organisation_owner[lookupValue],ud_organisation_owner[lookupKey],""))))</f>
        <v/>
      </c>
      <c r="AQ61" s="3" t="str">
        <f t="shared" si="8"/>
        <v/>
      </c>
      <c r="AR61" s="3" t="str">
        <f>IF($A61="","",IF((AND($A61="ADD",OR(AQ61="",AQ61="Local Authority"))),"17",(_xlfn.XLOOKUP(AQ61,ud_sub_organisation[lookupValue],ud_sub_organisation[lookupKey],""))))</f>
        <v/>
      </c>
      <c r="AS61" s="3" t="str">
        <f t="shared" si="9"/>
        <v/>
      </c>
      <c r="AT61" s="3" t="str">
        <f>IF($A61="","",IF((AND($A61="ADD",OR(AS61="",AS61="Vested assets"))),"12",(_xlfn.XLOOKUP(AS61,ud_work_origin[lookupValue],ud_work_origin[lookupKey],""))))</f>
        <v/>
      </c>
      <c r="AU61" s="8"/>
      <c r="AV61" s="2" t="str">
        <f t="shared" si="10"/>
        <v/>
      </c>
      <c r="AW61" s="3" t="str">
        <f t="shared" si="11"/>
        <v/>
      </c>
      <c r="AX61" s="3" t="str">
        <f>IF($A61="","",IF((AND($A61="ADD",OR(AW61="",AW61="Excellent"))),"1",(_xlfn.XLOOKUP(AW61,condition[lookupValue],condition[lookupKey],""))))</f>
        <v/>
      </c>
      <c r="AY61" s="7" t="str">
        <f t="shared" si="12"/>
        <v/>
      </c>
      <c r="AZ61" s="9"/>
    </row>
    <row r="62" spans="2:52">
      <c r="B62" s="4"/>
      <c r="D62" s="3" t="str">
        <f>IF($A62="ADD",IF(NOT(ISBLANK(C62)),_xlfn.XLOOKUP(C62,roadnames[lookupValue],roadnames[lookupKey],"ERROR"),""), "")</f>
        <v/>
      </c>
      <c r="E62" s="4"/>
      <c r="F62" s="4"/>
      <c r="G62" s="6"/>
      <c r="H62" s="6"/>
      <c r="J62" s="3" t="str">
        <f>IF($A62="ADD",IF(NOT(ISBLANK(I62)),_xlfn.XLOOKUP(I62,side[lookupValue],side[lookupKey],"ERROR"),""), "")</f>
        <v/>
      </c>
      <c r="K62" s="8"/>
      <c r="L62" s="8"/>
      <c r="M62" s="8"/>
      <c r="N62" s="6" t="str">
        <f t="shared" si="0"/>
        <v/>
      </c>
      <c r="O62" s="4"/>
      <c r="Q62" s="3" t="str">
        <f>IF($A62="ADD",IF(NOT(ISBLANK(P62)),_xlfn.XLOOKUP(P62,len_adjust_rsn[lookupValue],len_adjust_rsn[lookupKey],"ERROR"),""), "")</f>
        <v/>
      </c>
      <c r="R62" s="8"/>
      <c r="T62" s="3" t="str">
        <f>IF($A62="ADD",IF(NOT(ISBLANK(S62)),_xlfn.XLOOKUP(S62,ud_placement[lookupValue],ud_placement[lookupKey],"ERROR"),""), "")</f>
        <v/>
      </c>
      <c r="V62" s="3" t="str">
        <f>IF($A62="ADD",IF(NOT(ISBLANK(U62)),_xlfn.XLOOKUP(U62,ud_wall_type[lookupValue],ud_wall_type[lookupKey],"ERROR"),""), "")</f>
        <v/>
      </c>
      <c r="X62" s="3" t="str">
        <f>IF($A62="ADD",IF(NOT(ISBLANK(W62)),_xlfn.XLOOKUP(W62,ud_fence_style[lookupValue],ud_fence_style[lookupKey],"ERROR"),""), "")</f>
        <v/>
      </c>
      <c r="Z62" s="3" t="str">
        <f>IF($A62="ADD",IF(NOT(ISBLANK(Y62)),_xlfn.XLOOKUP(Y62,wall_material[lookupValue],wall_material[lookupKey],"ERROR"),""), "")</f>
        <v/>
      </c>
      <c r="AA62" s="2" t="str">
        <f t="shared" si="1"/>
        <v/>
      </c>
      <c r="AB62" s="2" t="str">
        <f t="shared" si="2"/>
        <v/>
      </c>
      <c r="AC62" s="2" t="str">
        <f t="shared" si="3"/>
        <v/>
      </c>
      <c r="AE62" s="7"/>
      <c r="AF62" s="4" t="str">
        <f t="shared" ca="1" si="4"/>
        <v/>
      </c>
      <c r="AG62" s="4"/>
      <c r="AH62" s="3" t="str">
        <f t="shared" si="5"/>
        <v/>
      </c>
      <c r="AI62" s="3" t="str">
        <f>IF($A62="","",IF((AND($A62="ADD",OR(AH62="",AH62="In Use"))),"5",(_xlfn.XLOOKUP(AH62,ud_asset_status[lookupValue],ud_asset_status[lookupKey],""))))</f>
        <v/>
      </c>
      <c r="AJ62" s="7"/>
      <c r="AL62" s="3" t="str">
        <f>IF($A62="ADD",IF(NOT(ISBLANK(AK62)),_xlfn.XLOOKUP(AK62,ar_replace_reason[lookupValue],ar_replace_reason[lookupKey],"ERROR"),""), "")</f>
        <v/>
      </c>
      <c r="AM62" s="3" t="str">
        <f t="shared" si="6"/>
        <v/>
      </c>
      <c r="AN62" s="3" t="str">
        <f>IF($A62="","",IF((AND($A62="ADD",OR(AM62="",AM62="Queenstown-Lakes District Council"))),"70",(_xlfn.XLOOKUP(AM62,ud_organisation_owner[lookupValue],ud_organisation_owner[lookupKey],""))))</f>
        <v/>
      </c>
      <c r="AO62" s="3" t="str">
        <f t="shared" si="7"/>
        <v/>
      </c>
      <c r="AP62" s="3" t="str">
        <f>IF($A62="","",IF((AND($A62="ADD",OR(AO62="",AO62="Queenstown-Lakes District Council"))),"70",(_xlfn.XLOOKUP(AO62,ud_organisation_owner[lookupValue],ud_organisation_owner[lookupKey],""))))</f>
        <v/>
      </c>
      <c r="AQ62" s="3" t="str">
        <f t="shared" si="8"/>
        <v/>
      </c>
      <c r="AR62" s="3" t="str">
        <f>IF($A62="","",IF((AND($A62="ADD",OR(AQ62="",AQ62="Local Authority"))),"17",(_xlfn.XLOOKUP(AQ62,ud_sub_organisation[lookupValue],ud_sub_organisation[lookupKey],""))))</f>
        <v/>
      </c>
      <c r="AS62" s="3" t="str">
        <f t="shared" si="9"/>
        <v/>
      </c>
      <c r="AT62" s="3" t="str">
        <f>IF($A62="","",IF((AND($A62="ADD",OR(AS62="",AS62="Vested assets"))),"12",(_xlfn.XLOOKUP(AS62,ud_work_origin[lookupValue],ud_work_origin[lookupKey],""))))</f>
        <v/>
      </c>
      <c r="AU62" s="8"/>
      <c r="AV62" s="2" t="str">
        <f t="shared" si="10"/>
        <v/>
      </c>
      <c r="AW62" s="3" t="str">
        <f t="shared" si="11"/>
        <v/>
      </c>
      <c r="AX62" s="3" t="str">
        <f>IF($A62="","",IF((AND($A62="ADD",OR(AW62="",AW62="Excellent"))),"1",(_xlfn.XLOOKUP(AW62,condition[lookupValue],condition[lookupKey],""))))</f>
        <v/>
      </c>
      <c r="AY62" s="7" t="str">
        <f t="shared" si="12"/>
        <v/>
      </c>
      <c r="AZ62" s="9"/>
    </row>
    <row r="63" spans="2:52">
      <c r="B63" s="4"/>
      <c r="D63" s="3" t="str">
        <f>IF($A63="ADD",IF(NOT(ISBLANK(C63)),_xlfn.XLOOKUP(C63,roadnames[lookupValue],roadnames[lookupKey],"ERROR"),""), "")</f>
        <v/>
      </c>
      <c r="E63" s="4"/>
      <c r="F63" s="4"/>
      <c r="G63" s="6"/>
      <c r="H63" s="6"/>
      <c r="J63" s="3" t="str">
        <f>IF($A63="ADD",IF(NOT(ISBLANK(I63)),_xlfn.XLOOKUP(I63,side[lookupValue],side[lookupKey],"ERROR"),""), "")</f>
        <v/>
      </c>
      <c r="K63" s="8"/>
      <c r="L63" s="8"/>
      <c r="M63" s="8"/>
      <c r="N63" s="6" t="str">
        <f t="shared" si="0"/>
        <v/>
      </c>
      <c r="O63" s="4"/>
      <c r="Q63" s="3" t="str">
        <f>IF($A63="ADD",IF(NOT(ISBLANK(P63)),_xlfn.XLOOKUP(P63,len_adjust_rsn[lookupValue],len_adjust_rsn[lookupKey],"ERROR"),""), "")</f>
        <v/>
      </c>
      <c r="R63" s="8"/>
      <c r="T63" s="3" t="str">
        <f>IF($A63="ADD",IF(NOT(ISBLANK(S63)),_xlfn.XLOOKUP(S63,ud_placement[lookupValue],ud_placement[lookupKey],"ERROR"),""), "")</f>
        <v/>
      </c>
      <c r="V63" s="3" t="str">
        <f>IF($A63="ADD",IF(NOT(ISBLANK(U63)),_xlfn.XLOOKUP(U63,ud_wall_type[lookupValue],ud_wall_type[lookupKey],"ERROR"),""), "")</f>
        <v/>
      </c>
      <c r="X63" s="3" t="str">
        <f>IF($A63="ADD",IF(NOT(ISBLANK(W63)),_xlfn.XLOOKUP(W63,ud_fence_style[lookupValue],ud_fence_style[lookupKey],"ERROR"),""), "")</f>
        <v/>
      </c>
      <c r="Z63" s="3" t="str">
        <f>IF($A63="ADD",IF(NOT(ISBLANK(Y63)),_xlfn.XLOOKUP(Y63,wall_material[lookupValue],wall_material[lookupKey],"ERROR"),""), "")</f>
        <v/>
      </c>
      <c r="AA63" s="2" t="str">
        <f t="shared" si="1"/>
        <v/>
      </c>
      <c r="AB63" s="2" t="str">
        <f t="shared" si="2"/>
        <v/>
      </c>
      <c r="AC63" s="2" t="str">
        <f t="shared" si="3"/>
        <v/>
      </c>
      <c r="AE63" s="7"/>
      <c r="AF63" s="4" t="str">
        <f t="shared" ca="1" si="4"/>
        <v/>
      </c>
      <c r="AG63" s="4"/>
      <c r="AH63" s="3" t="str">
        <f t="shared" si="5"/>
        <v/>
      </c>
      <c r="AI63" s="3" t="str">
        <f>IF($A63="","",IF((AND($A63="ADD",OR(AH63="",AH63="In Use"))),"5",(_xlfn.XLOOKUP(AH63,ud_asset_status[lookupValue],ud_asset_status[lookupKey],""))))</f>
        <v/>
      </c>
      <c r="AJ63" s="7"/>
      <c r="AL63" s="3" t="str">
        <f>IF($A63="ADD",IF(NOT(ISBLANK(AK63)),_xlfn.XLOOKUP(AK63,ar_replace_reason[lookupValue],ar_replace_reason[lookupKey],"ERROR"),""), "")</f>
        <v/>
      </c>
      <c r="AM63" s="3" t="str">
        <f t="shared" si="6"/>
        <v/>
      </c>
      <c r="AN63" s="3" t="str">
        <f>IF($A63="","",IF((AND($A63="ADD",OR(AM63="",AM63="Queenstown-Lakes District Council"))),"70",(_xlfn.XLOOKUP(AM63,ud_organisation_owner[lookupValue],ud_organisation_owner[lookupKey],""))))</f>
        <v/>
      </c>
      <c r="AO63" s="3" t="str">
        <f t="shared" si="7"/>
        <v/>
      </c>
      <c r="AP63" s="3" t="str">
        <f>IF($A63="","",IF((AND($A63="ADD",OR(AO63="",AO63="Queenstown-Lakes District Council"))),"70",(_xlfn.XLOOKUP(AO63,ud_organisation_owner[lookupValue],ud_organisation_owner[lookupKey],""))))</f>
        <v/>
      </c>
      <c r="AQ63" s="3" t="str">
        <f t="shared" si="8"/>
        <v/>
      </c>
      <c r="AR63" s="3" t="str">
        <f>IF($A63="","",IF((AND($A63="ADD",OR(AQ63="",AQ63="Local Authority"))),"17",(_xlfn.XLOOKUP(AQ63,ud_sub_organisation[lookupValue],ud_sub_organisation[lookupKey],""))))</f>
        <v/>
      </c>
      <c r="AS63" s="3" t="str">
        <f t="shared" si="9"/>
        <v/>
      </c>
      <c r="AT63" s="3" t="str">
        <f>IF($A63="","",IF((AND($A63="ADD",OR(AS63="",AS63="Vested assets"))),"12",(_xlfn.XLOOKUP(AS63,ud_work_origin[lookupValue],ud_work_origin[lookupKey],""))))</f>
        <v/>
      </c>
      <c r="AU63" s="8"/>
      <c r="AV63" s="2" t="str">
        <f t="shared" si="10"/>
        <v/>
      </c>
      <c r="AW63" s="3" t="str">
        <f t="shared" si="11"/>
        <v/>
      </c>
      <c r="AX63" s="3" t="str">
        <f>IF($A63="","",IF((AND($A63="ADD",OR(AW63="",AW63="Excellent"))),"1",(_xlfn.XLOOKUP(AW63,condition[lookupValue],condition[lookupKey],""))))</f>
        <v/>
      </c>
      <c r="AY63" s="7" t="str">
        <f t="shared" si="12"/>
        <v/>
      </c>
      <c r="AZ63" s="9"/>
    </row>
    <row r="64" spans="2:52">
      <c r="B64" s="4"/>
      <c r="D64" s="3" t="str">
        <f>IF($A64="ADD",IF(NOT(ISBLANK(C64)),_xlfn.XLOOKUP(C64,roadnames[lookupValue],roadnames[lookupKey],"ERROR"),""), "")</f>
        <v/>
      </c>
      <c r="E64" s="4"/>
      <c r="F64" s="4"/>
      <c r="G64" s="6"/>
      <c r="H64" s="6"/>
      <c r="J64" s="3" t="str">
        <f>IF($A64="ADD",IF(NOT(ISBLANK(I64)),_xlfn.XLOOKUP(I64,side[lookupValue],side[lookupKey],"ERROR"),""), "")</f>
        <v/>
      </c>
      <c r="K64" s="8"/>
      <c r="L64" s="8"/>
      <c r="M64" s="8"/>
      <c r="N64" s="6" t="str">
        <f t="shared" si="0"/>
        <v/>
      </c>
      <c r="O64" s="4"/>
      <c r="Q64" s="3" t="str">
        <f>IF($A64="ADD",IF(NOT(ISBLANK(P64)),_xlfn.XLOOKUP(P64,len_adjust_rsn[lookupValue],len_adjust_rsn[lookupKey],"ERROR"),""), "")</f>
        <v/>
      </c>
      <c r="R64" s="8"/>
      <c r="T64" s="3" t="str">
        <f>IF($A64="ADD",IF(NOT(ISBLANK(S64)),_xlfn.XLOOKUP(S64,ud_placement[lookupValue],ud_placement[lookupKey],"ERROR"),""), "")</f>
        <v/>
      </c>
      <c r="V64" s="3" t="str">
        <f>IF($A64="ADD",IF(NOT(ISBLANK(U64)),_xlfn.XLOOKUP(U64,ud_wall_type[lookupValue],ud_wall_type[lookupKey],"ERROR"),""), "")</f>
        <v/>
      </c>
      <c r="X64" s="3" t="str">
        <f>IF($A64="ADD",IF(NOT(ISBLANK(W64)),_xlfn.XLOOKUP(W64,ud_fence_style[lookupValue],ud_fence_style[lookupKey],"ERROR"),""), "")</f>
        <v/>
      </c>
      <c r="Z64" s="3" t="str">
        <f>IF($A64="ADD",IF(NOT(ISBLANK(Y64)),_xlfn.XLOOKUP(Y64,wall_material[lookupValue],wall_material[lookupKey],"ERROR"),""), "")</f>
        <v/>
      </c>
      <c r="AA64" s="2" t="str">
        <f t="shared" si="1"/>
        <v/>
      </c>
      <c r="AB64" s="2" t="str">
        <f t="shared" si="2"/>
        <v/>
      </c>
      <c r="AC64" s="2" t="str">
        <f t="shared" si="3"/>
        <v/>
      </c>
      <c r="AE64" s="7"/>
      <c r="AF64" s="4" t="str">
        <f t="shared" ca="1" si="4"/>
        <v/>
      </c>
      <c r="AG64" s="4"/>
      <c r="AH64" s="3" t="str">
        <f t="shared" si="5"/>
        <v/>
      </c>
      <c r="AI64" s="3" t="str">
        <f>IF($A64="","",IF((AND($A64="ADD",OR(AH64="",AH64="In Use"))),"5",(_xlfn.XLOOKUP(AH64,ud_asset_status[lookupValue],ud_asset_status[lookupKey],""))))</f>
        <v/>
      </c>
      <c r="AJ64" s="7"/>
      <c r="AL64" s="3" t="str">
        <f>IF($A64="ADD",IF(NOT(ISBLANK(AK64)),_xlfn.XLOOKUP(AK64,ar_replace_reason[lookupValue],ar_replace_reason[lookupKey],"ERROR"),""), "")</f>
        <v/>
      </c>
      <c r="AM64" s="3" t="str">
        <f t="shared" si="6"/>
        <v/>
      </c>
      <c r="AN64" s="3" t="str">
        <f>IF($A64="","",IF((AND($A64="ADD",OR(AM64="",AM64="Queenstown-Lakes District Council"))),"70",(_xlfn.XLOOKUP(AM64,ud_organisation_owner[lookupValue],ud_organisation_owner[lookupKey],""))))</f>
        <v/>
      </c>
      <c r="AO64" s="3" t="str">
        <f t="shared" si="7"/>
        <v/>
      </c>
      <c r="AP64" s="3" t="str">
        <f>IF($A64="","",IF((AND($A64="ADD",OR(AO64="",AO64="Queenstown-Lakes District Council"))),"70",(_xlfn.XLOOKUP(AO64,ud_organisation_owner[lookupValue],ud_organisation_owner[lookupKey],""))))</f>
        <v/>
      </c>
      <c r="AQ64" s="3" t="str">
        <f t="shared" si="8"/>
        <v/>
      </c>
      <c r="AR64" s="3" t="str">
        <f>IF($A64="","",IF((AND($A64="ADD",OR(AQ64="",AQ64="Local Authority"))),"17",(_xlfn.XLOOKUP(AQ64,ud_sub_organisation[lookupValue],ud_sub_organisation[lookupKey],""))))</f>
        <v/>
      </c>
      <c r="AS64" s="3" t="str">
        <f t="shared" si="9"/>
        <v/>
      </c>
      <c r="AT64" s="3" t="str">
        <f>IF($A64="","",IF((AND($A64="ADD",OR(AS64="",AS64="Vested assets"))),"12",(_xlfn.XLOOKUP(AS64,ud_work_origin[lookupValue],ud_work_origin[lookupKey],""))))</f>
        <v/>
      </c>
      <c r="AU64" s="8"/>
      <c r="AV64" s="2" t="str">
        <f t="shared" si="10"/>
        <v/>
      </c>
      <c r="AW64" s="3" t="str">
        <f t="shared" si="11"/>
        <v/>
      </c>
      <c r="AX64" s="3" t="str">
        <f>IF($A64="","",IF((AND($A64="ADD",OR(AW64="",AW64="Excellent"))),"1",(_xlfn.XLOOKUP(AW64,condition[lookupValue],condition[lookupKey],""))))</f>
        <v/>
      </c>
      <c r="AY64" s="7" t="str">
        <f t="shared" si="12"/>
        <v/>
      </c>
      <c r="AZ64" s="9"/>
    </row>
    <row r="65" spans="2:52">
      <c r="B65" s="4"/>
      <c r="D65" s="3" t="str">
        <f>IF($A65="ADD",IF(NOT(ISBLANK(C65)),_xlfn.XLOOKUP(C65,roadnames[lookupValue],roadnames[lookupKey],"ERROR"),""), "")</f>
        <v/>
      </c>
      <c r="E65" s="4"/>
      <c r="F65" s="4"/>
      <c r="G65" s="6"/>
      <c r="H65" s="6"/>
      <c r="J65" s="3" t="str">
        <f>IF($A65="ADD",IF(NOT(ISBLANK(I65)),_xlfn.XLOOKUP(I65,side[lookupValue],side[lookupKey],"ERROR"),""), "")</f>
        <v/>
      </c>
      <c r="K65" s="8"/>
      <c r="L65" s="8"/>
      <c r="M65" s="8"/>
      <c r="N65" s="6" t="str">
        <f t="shared" si="0"/>
        <v/>
      </c>
      <c r="O65" s="4"/>
      <c r="Q65" s="3" t="str">
        <f>IF($A65="ADD",IF(NOT(ISBLANK(P65)),_xlfn.XLOOKUP(P65,len_adjust_rsn[lookupValue],len_adjust_rsn[lookupKey],"ERROR"),""), "")</f>
        <v/>
      </c>
      <c r="R65" s="8"/>
      <c r="T65" s="3" t="str">
        <f>IF($A65="ADD",IF(NOT(ISBLANK(S65)),_xlfn.XLOOKUP(S65,ud_placement[lookupValue],ud_placement[lookupKey],"ERROR"),""), "")</f>
        <v/>
      </c>
      <c r="V65" s="3" t="str">
        <f>IF($A65="ADD",IF(NOT(ISBLANK(U65)),_xlfn.XLOOKUP(U65,ud_wall_type[lookupValue],ud_wall_type[lookupKey],"ERROR"),""), "")</f>
        <v/>
      </c>
      <c r="X65" s="3" t="str">
        <f>IF($A65="ADD",IF(NOT(ISBLANK(W65)),_xlfn.XLOOKUP(W65,ud_fence_style[lookupValue],ud_fence_style[lookupKey],"ERROR"),""), "")</f>
        <v/>
      </c>
      <c r="Z65" s="3" t="str">
        <f>IF($A65="ADD",IF(NOT(ISBLANK(Y65)),_xlfn.XLOOKUP(Y65,wall_material[lookupValue],wall_material[lookupKey],"ERROR"),""), "")</f>
        <v/>
      </c>
      <c r="AA65" s="2" t="str">
        <f t="shared" si="1"/>
        <v/>
      </c>
      <c r="AB65" s="2" t="str">
        <f t="shared" si="2"/>
        <v/>
      </c>
      <c r="AC65" s="2" t="str">
        <f t="shared" si="3"/>
        <v/>
      </c>
      <c r="AE65" s="7"/>
      <c r="AF65" s="4" t="str">
        <f t="shared" ca="1" si="4"/>
        <v/>
      </c>
      <c r="AG65" s="4"/>
      <c r="AH65" s="3" t="str">
        <f t="shared" si="5"/>
        <v/>
      </c>
      <c r="AI65" s="3" t="str">
        <f>IF($A65="","",IF((AND($A65="ADD",OR(AH65="",AH65="In Use"))),"5",(_xlfn.XLOOKUP(AH65,ud_asset_status[lookupValue],ud_asset_status[lookupKey],""))))</f>
        <v/>
      </c>
      <c r="AJ65" s="7"/>
      <c r="AL65" s="3" t="str">
        <f>IF($A65="ADD",IF(NOT(ISBLANK(AK65)),_xlfn.XLOOKUP(AK65,ar_replace_reason[lookupValue],ar_replace_reason[lookupKey],"ERROR"),""), "")</f>
        <v/>
      </c>
      <c r="AM65" s="3" t="str">
        <f t="shared" si="6"/>
        <v/>
      </c>
      <c r="AN65" s="3" t="str">
        <f>IF($A65="","",IF((AND($A65="ADD",OR(AM65="",AM65="Queenstown-Lakes District Council"))),"70",(_xlfn.XLOOKUP(AM65,ud_organisation_owner[lookupValue],ud_organisation_owner[lookupKey],""))))</f>
        <v/>
      </c>
      <c r="AO65" s="3" t="str">
        <f t="shared" si="7"/>
        <v/>
      </c>
      <c r="AP65" s="3" t="str">
        <f>IF($A65="","",IF((AND($A65="ADD",OR(AO65="",AO65="Queenstown-Lakes District Council"))),"70",(_xlfn.XLOOKUP(AO65,ud_organisation_owner[lookupValue],ud_organisation_owner[lookupKey],""))))</f>
        <v/>
      </c>
      <c r="AQ65" s="3" t="str">
        <f t="shared" si="8"/>
        <v/>
      </c>
      <c r="AR65" s="3" t="str">
        <f>IF($A65="","",IF((AND($A65="ADD",OR(AQ65="",AQ65="Local Authority"))),"17",(_xlfn.XLOOKUP(AQ65,ud_sub_organisation[lookupValue],ud_sub_organisation[lookupKey],""))))</f>
        <v/>
      </c>
      <c r="AS65" s="3" t="str">
        <f t="shared" si="9"/>
        <v/>
      </c>
      <c r="AT65" s="3" t="str">
        <f>IF($A65="","",IF((AND($A65="ADD",OR(AS65="",AS65="Vested assets"))),"12",(_xlfn.XLOOKUP(AS65,ud_work_origin[lookupValue],ud_work_origin[lookupKey],""))))</f>
        <v/>
      </c>
      <c r="AU65" s="8"/>
      <c r="AV65" s="2" t="str">
        <f t="shared" si="10"/>
        <v/>
      </c>
      <c r="AW65" s="3" t="str">
        <f t="shared" si="11"/>
        <v/>
      </c>
      <c r="AX65" s="3" t="str">
        <f>IF($A65="","",IF((AND($A65="ADD",OR(AW65="",AW65="Excellent"))),"1",(_xlfn.XLOOKUP(AW65,condition[lookupValue],condition[lookupKey],""))))</f>
        <v/>
      </c>
      <c r="AY65" s="7" t="str">
        <f t="shared" si="12"/>
        <v/>
      </c>
      <c r="AZ65" s="9"/>
    </row>
    <row r="66" spans="2:52">
      <c r="B66" s="4"/>
      <c r="D66" s="3" t="str">
        <f>IF($A66="ADD",IF(NOT(ISBLANK(C66)),_xlfn.XLOOKUP(C66,roadnames[lookupValue],roadnames[lookupKey],"ERROR"),""), "")</f>
        <v/>
      </c>
      <c r="E66" s="4"/>
      <c r="F66" s="4"/>
      <c r="G66" s="6"/>
      <c r="H66" s="6"/>
      <c r="J66" s="3" t="str">
        <f>IF($A66="ADD",IF(NOT(ISBLANK(I66)),_xlfn.XLOOKUP(I66,side[lookupValue],side[lookupKey],"ERROR"),""), "")</f>
        <v/>
      </c>
      <c r="K66" s="8"/>
      <c r="L66" s="8"/>
      <c r="M66" s="8"/>
      <c r="N66" s="6" t="str">
        <f t="shared" si="0"/>
        <v/>
      </c>
      <c r="O66" s="4"/>
      <c r="Q66" s="3" t="str">
        <f>IF($A66="ADD",IF(NOT(ISBLANK(P66)),_xlfn.XLOOKUP(P66,len_adjust_rsn[lookupValue],len_adjust_rsn[lookupKey],"ERROR"),""), "")</f>
        <v/>
      </c>
      <c r="R66" s="8"/>
      <c r="T66" s="3" t="str">
        <f>IF($A66="ADD",IF(NOT(ISBLANK(S66)),_xlfn.XLOOKUP(S66,ud_placement[lookupValue],ud_placement[lookupKey],"ERROR"),""), "")</f>
        <v/>
      </c>
      <c r="V66" s="3" t="str">
        <f>IF($A66="ADD",IF(NOT(ISBLANK(U66)),_xlfn.XLOOKUP(U66,ud_wall_type[lookupValue],ud_wall_type[lookupKey],"ERROR"),""), "")</f>
        <v/>
      </c>
      <c r="X66" s="3" t="str">
        <f>IF($A66="ADD",IF(NOT(ISBLANK(W66)),_xlfn.XLOOKUP(W66,ud_fence_style[lookupValue],ud_fence_style[lookupKey],"ERROR"),""), "")</f>
        <v/>
      </c>
      <c r="Z66" s="3" t="str">
        <f>IF($A66="ADD",IF(NOT(ISBLANK(Y66)),_xlfn.XLOOKUP(Y66,wall_material[lookupValue],wall_material[lookupKey],"ERROR"),""), "")</f>
        <v/>
      </c>
      <c r="AA66" s="2" t="str">
        <f t="shared" si="1"/>
        <v/>
      </c>
      <c r="AB66" s="2" t="str">
        <f t="shared" si="2"/>
        <v/>
      </c>
      <c r="AC66" s="2" t="str">
        <f t="shared" si="3"/>
        <v/>
      </c>
      <c r="AE66" s="7"/>
      <c r="AF66" s="4" t="str">
        <f t="shared" ca="1" si="4"/>
        <v/>
      </c>
      <c r="AG66" s="4"/>
      <c r="AH66" s="3" t="str">
        <f t="shared" si="5"/>
        <v/>
      </c>
      <c r="AI66" s="3" t="str">
        <f>IF($A66="","",IF((AND($A66="ADD",OR(AH66="",AH66="In Use"))),"5",(_xlfn.XLOOKUP(AH66,ud_asset_status[lookupValue],ud_asset_status[lookupKey],""))))</f>
        <v/>
      </c>
      <c r="AJ66" s="7"/>
      <c r="AL66" s="3" t="str">
        <f>IF($A66="ADD",IF(NOT(ISBLANK(AK66)),_xlfn.XLOOKUP(AK66,ar_replace_reason[lookupValue],ar_replace_reason[lookupKey],"ERROR"),""), "")</f>
        <v/>
      </c>
      <c r="AM66" s="3" t="str">
        <f t="shared" si="6"/>
        <v/>
      </c>
      <c r="AN66" s="3" t="str">
        <f>IF($A66="","",IF((AND($A66="ADD",OR(AM66="",AM66="Queenstown-Lakes District Council"))),"70",(_xlfn.XLOOKUP(AM66,ud_organisation_owner[lookupValue],ud_organisation_owner[lookupKey],""))))</f>
        <v/>
      </c>
      <c r="AO66" s="3" t="str">
        <f t="shared" si="7"/>
        <v/>
      </c>
      <c r="AP66" s="3" t="str">
        <f>IF($A66="","",IF((AND($A66="ADD",OR(AO66="",AO66="Queenstown-Lakes District Council"))),"70",(_xlfn.XLOOKUP(AO66,ud_organisation_owner[lookupValue],ud_organisation_owner[lookupKey],""))))</f>
        <v/>
      </c>
      <c r="AQ66" s="3" t="str">
        <f t="shared" si="8"/>
        <v/>
      </c>
      <c r="AR66" s="3" t="str">
        <f>IF($A66="","",IF((AND($A66="ADD",OR(AQ66="",AQ66="Local Authority"))),"17",(_xlfn.XLOOKUP(AQ66,ud_sub_organisation[lookupValue],ud_sub_organisation[lookupKey],""))))</f>
        <v/>
      </c>
      <c r="AS66" s="3" t="str">
        <f t="shared" si="9"/>
        <v/>
      </c>
      <c r="AT66" s="3" t="str">
        <f>IF($A66="","",IF((AND($A66="ADD",OR(AS66="",AS66="Vested assets"))),"12",(_xlfn.XLOOKUP(AS66,ud_work_origin[lookupValue],ud_work_origin[lookupKey],""))))</f>
        <v/>
      </c>
      <c r="AU66" s="8"/>
      <c r="AV66" s="2" t="str">
        <f t="shared" si="10"/>
        <v/>
      </c>
      <c r="AW66" s="3" t="str">
        <f t="shared" si="11"/>
        <v/>
      </c>
      <c r="AX66" s="3" t="str">
        <f>IF($A66="","",IF((AND($A66="ADD",OR(AW66="",AW66="Excellent"))),"1",(_xlfn.XLOOKUP(AW66,condition[lookupValue],condition[lookupKey],""))))</f>
        <v/>
      </c>
      <c r="AY66" s="7" t="str">
        <f t="shared" si="12"/>
        <v/>
      </c>
      <c r="AZ66" s="9"/>
    </row>
    <row r="67" spans="2:52">
      <c r="B67" s="4"/>
      <c r="D67" s="3" t="str">
        <f>IF($A67="ADD",IF(NOT(ISBLANK(C67)),_xlfn.XLOOKUP(C67,roadnames[lookupValue],roadnames[lookupKey],"ERROR"),""), "")</f>
        <v/>
      </c>
      <c r="E67" s="4"/>
      <c r="F67" s="4"/>
      <c r="G67" s="6"/>
      <c r="H67" s="6"/>
      <c r="J67" s="3" t="str">
        <f>IF($A67="ADD",IF(NOT(ISBLANK(I67)),_xlfn.XLOOKUP(I67,side[lookupValue],side[lookupKey],"ERROR"),""), "")</f>
        <v/>
      </c>
      <c r="K67" s="8"/>
      <c r="L67" s="8"/>
      <c r="M67" s="8"/>
      <c r="N67" s="6" t="str">
        <f t="shared" si="0"/>
        <v/>
      </c>
      <c r="O67" s="4"/>
      <c r="Q67" s="3" t="str">
        <f>IF($A67="ADD",IF(NOT(ISBLANK(P67)),_xlfn.XLOOKUP(P67,len_adjust_rsn[lookupValue],len_adjust_rsn[lookupKey],"ERROR"),""), "")</f>
        <v/>
      </c>
      <c r="R67" s="8"/>
      <c r="T67" s="3" t="str">
        <f>IF($A67="ADD",IF(NOT(ISBLANK(S67)),_xlfn.XLOOKUP(S67,ud_placement[lookupValue],ud_placement[lookupKey],"ERROR"),""), "")</f>
        <v/>
      </c>
      <c r="V67" s="3" t="str">
        <f>IF($A67="ADD",IF(NOT(ISBLANK(U67)),_xlfn.XLOOKUP(U67,ud_wall_type[lookupValue],ud_wall_type[lookupKey],"ERROR"),""), "")</f>
        <v/>
      </c>
      <c r="X67" s="3" t="str">
        <f>IF($A67="ADD",IF(NOT(ISBLANK(W67)),_xlfn.XLOOKUP(W67,ud_fence_style[lookupValue],ud_fence_style[lookupKey],"ERROR"),""), "")</f>
        <v/>
      </c>
      <c r="Z67" s="3" t="str">
        <f>IF($A67="ADD",IF(NOT(ISBLANK(Y67)),_xlfn.XLOOKUP(Y67,wall_material[lookupValue],wall_material[lookupKey],"ERROR"),""), "")</f>
        <v/>
      </c>
      <c r="AA67" s="2" t="str">
        <f t="shared" si="1"/>
        <v/>
      </c>
      <c r="AB67" s="2" t="str">
        <f t="shared" si="2"/>
        <v/>
      </c>
      <c r="AC67" s="2" t="str">
        <f t="shared" si="3"/>
        <v/>
      </c>
      <c r="AE67" s="7"/>
      <c r="AF67" s="4" t="str">
        <f t="shared" ca="1" si="4"/>
        <v/>
      </c>
      <c r="AG67" s="4"/>
      <c r="AH67" s="3" t="str">
        <f t="shared" si="5"/>
        <v/>
      </c>
      <c r="AI67" s="3" t="str">
        <f>IF($A67="","",IF((AND($A67="ADD",OR(AH67="",AH67="In Use"))),"5",(_xlfn.XLOOKUP(AH67,ud_asset_status[lookupValue],ud_asset_status[lookupKey],""))))</f>
        <v/>
      </c>
      <c r="AJ67" s="7"/>
      <c r="AL67" s="3" t="str">
        <f>IF($A67="ADD",IF(NOT(ISBLANK(AK67)),_xlfn.XLOOKUP(AK67,ar_replace_reason[lookupValue],ar_replace_reason[lookupKey],"ERROR"),""), "")</f>
        <v/>
      </c>
      <c r="AM67" s="3" t="str">
        <f t="shared" si="6"/>
        <v/>
      </c>
      <c r="AN67" s="3" t="str">
        <f>IF($A67="","",IF((AND($A67="ADD",OR(AM67="",AM67="Queenstown-Lakes District Council"))),"70",(_xlfn.XLOOKUP(AM67,ud_organisation_owner[lookupValue],ud_organisation_owner[lookupKey],""))))</f>
        <v/>
      </c>
      <c r="AO67" s="3" t="str">
        <f t="shared" si="7"/>
        <v/>
      </c>
      <c r="AP67" s="3" t="str">
        <f>IF($A67="","",IF((AND($A67="ADD",OR(AO67="",AO67="Queenstown-Lakes District Council"))),"70",(_xlfn.XLOOKUP(AO67,ud_organisation_owner[lookupValue],ud_organisation_owner[lookupKey],""))))</f>
        <v/>
      </c>
      <c r="AQ67" s="3" t="str">
        <f t="shared" si="8"/>
        <v/>
      </c>
      <c r="AR67" s="3" t="str">
        <f>IF($A67="","",IF((AND($A67="ADD",OR(AQ67="",AQ67="Local Authority"))),"17",(_xlfn.XLOOKUP(AQ67,ud_sub_organisation[lookupValue],ud_sub_organisation[lookupKey],""))))</f>
        <v/>
      </c>
      <c r="AS67" s="3" t="str">
        <f t="shared" si="9"/>
        <v/>
      </c>
      <c r="AT67" s="3" t="str">
        <f>IF($A67="","",IF((AND($A67="ADD",OR(AS67="",AS67="Vested assets"))),"12",(_xlfn.XLOOKUP(AS67,ud_work_origin[lookupValue],ud_work_origin[lookupKey],""))))</f>
        <v/>
      </c>
      <c r="AU67" s="8"/>
      <c r="AV67" s="2" t="str">
        <f t="shared" si="10"/>
        <v/>
      </c>
      <c r="AW67" s="3" t="str">
        <f t="shared" si="11"/>
        <v/>
      </c>
      <c r="AX67" s="3" t="str">
        <f>IF($A67="","",IF((AND($A67="ADD",OR(AW67="",AW67="Excellent"))),"1",(_xlfn.XLOOKUP(AW67,condition[lookupValue],condition[lookupKey],""))))</f>
        <v/>
      </c>
      <c r="AY67" s="7" t="str">
        <f t="shared" si="12"/>
        <v/>
      </c>
      <c r="AZ67" s="9"/>
    </row>
    <row r="68" spans="2:52">
      <c r="B68" s="4"/>
      <c r="D68" s="3" t="str">
        <f>IF($A68="ADD",IF(NOT(ISBLANK(C68)),_xlfn.XLOOKUP(C68,roadnames[lookupValue],roadnames[lookupKey],"ERROR"),""), "")</f>
        <v/>
      </c>
      <c r="E68" s="4"/>
      <c r="F68" s="4"/>
      <c r="G68" s="6"/>
      <c r="H68" s="6"/>
      <c r="J68" s="3" t="str">
        <f>IF($A68="ADD",IF(NOT(ISBLANK(I68)),_xlfn.XLOOKUP(I68,side[lookupValue],side[lookupKey],"ERROR"),""), "")</f>
        <v/>
      </c>
      <c r="K68" s="8"/>
      <c r="L68" s="8"/>
      <c r="M68" s="8"/>
      <c r="N68" s="6" t="str">
        <f t="shared" si="0"/>
        <v/>
      </c>
      <c r="O68" s="4"/>
      <c r="Q68" s="3" t="str">
        <f>IF($A68="ADD",IF(NOT(ISBLANK(P68)),_xlfn.XLOOKUP(P68,len_adjust_rsn[lookupValue],len_adjust_rsn[lookupKey],"ERROR"),""), "")</f>
        <v/>
      </c>
      <c r="R68" s="8"/>
      <c r="T68" s="3" t="str">
        <f>IF($A68="ADD",IF(NOT(ISBLANK(S68)),_xlfn.XLOOKUP(S68,ud_placement[lookupValue],ud_placement[lookupKey],"ERROR"),""), "")</f>
        <v/>
      </c>
      <c r="V68" s="3" t="str">
        <f>IF($A68="ADD",IF(NOT(ISBLANK(U68)),_xlfn.XLOOKUP(U68,ud_wall_type[lookupValue],ud_wall_type[lookupKey],"ERROR"),""), "")</f>
        <v/>
      </c>
      <c r="X68" s="3" t="str">
        <f>IF($A68="ADD",IF(NOT(ISBLANK(W68)),_xlfn.XLOOKUP(W68,ud_fence_style[lookupValue],ud_fence_style[lookupKey],"ERROR"),""), "")</f>
        <v/>
      </c>
      <c r="Z68" s="3" t="str">
        <f>IF($A68="ADD",IF(NOT(ISBLANK(Y68)),_xlfn.XLOOKUP(Y68,wall_material[lookupValue],wall_material[lookupKey],"ERROR"),""), "")</f>
        <v/>
      </c>
      <c r="AA68" s="2" t="str">
        <f t="shared" si="1"/>
        <v/>
      </c>
      <c r="AB68" s="2" t="str">
        <f t="shared" si="2"/>
        <v/>
      </c>
      <c r="AC68" s="2" t="str">
        <f t="shared" si="3"/>
        <v/>
      </c>
      <c r="AE68" s="7"/>
      <c r="AF68" s="4" t="str">
        <f t="shared" ca="1" si="4"/>
        <v/>
      </c>
      <c r="AG68" s="4"/>
      <c r="AH68" s="3" t="str">
        <f t="shared" si="5"/>
        <v/>
      </c>
      <c r="AI68" s="3" t="str">
        <f>IF($A68="","",IF((AND($A68="ADD",OR(AH68="",AH68="In Use"))),"5",(_xlfn.XLOOKUP(AH68,ud_asset_status[lookupValue],ud_asset_status[lookupKey],""))))</f>
        <v/>
      </c>
      <c r="AJ68" s="7"/>
      <c r="AL68" s="3" t="str">
        <f>IF($A68="ADD",IF(NOT(ISBLANK(AK68)),_xlfn.XLOOKUP(AK68,ar_replace_reason[lookupValue],ar_replace_reason[lookupKey],"ERROR"),""), "")</f>
        <v/>
      </c>
      <c r="AM68" s="3" t="str">
        <f t="shared" si="6"/>
        <v/>
      </c>
      <c r="AN68" s="3" t="str">
        <f>IF($A68="","",IF((AND($A68="ADD",OR(AM68="",AM68="Queenstown-Lakes District Council"))),"70",(_xlfn.XLOOKUP(AM68,ud_organisation_owner[lookupValue],ud_organisation_owner[lookupKey],""))))</f>
        <v/>
      </c>
      <c r="AO68" s="3" t="str">
        <f t="shared" si="7"/>
        <v/>
      </c>
      <c r="AP68" s="3" t="str">
        <f>IF($A68="","",IF((AND($A68="ADD",OR(AO68="",AO68="Queenstown-Lakes District Council"))),"70",(_xlfn.XLOOKUP(AO68,ud_organisation_owner[lookupValue],ud_organisation_owner[lookupKey],""))))</f>
        <v/>
      </c>
      <c r="AQ68" s="3" t="str">
        <f t="shared" si="8"/>
        <v/>
      </c>
      <c r="AR68" s="3" t="str">
        <f>IF($A68="","",IF((AND($A68="ADD",OR(AQ68="",AQ68="Local Authority"))),"17",(_xlfn.XLOOKUP(AQ68,ud_sub_organisation[lookupValue],ud_sub_organisation[lookupKey],""))))</f>
        <v/>
      </c>
      <c r="AS68" s="3" t="str">
        <f t="shared" si="9"/>
        <v/>
      </c>
      <c r="AT68" s="3" t="str">
        <f>IF($A68="","",IF((AND($A68="ADD",OR(AS68="",AS68="Vested assets"))),"12",(_xlfn.XLOOKUP(AS68,ud_work_origin[lookupValue],ud_work_origin[lookupKey],""))))</f>
        <v/>
      </c>
      <c r="AU68" s="8"/>
      <c r="AV68" s="2" t="str">
        <f t="shared" si="10"/>
        <v/>
      </c>
      <c r="AW68" s="3" t="str">
        <f t="shared" si="11"/>
        <v/>
      </c>
      <c r="AX68" s="3" t="str">
        <f>IF($A68="","",IF((AND($A68="ADD",OR(AW68="",AW68="Excellent"))),"1",(_xlfn.XLOOKUP(AW68,condition[lookupValue],condition[lookupKey],""))))</f>
        <v/>
      </c>
      <c r="AY68" s="7" t="str">
        <f t="shared" si="12"/>
        <v/>
      </c>
      <c r="AZ68" s="9"/>
    </row>
    <row r="69" spans="2:52">
      <c r="B69" s="4"/>
      <c r="D69" s="3" t="str">
        <f>IF($A69="ADD",IF(NOT(ISBLANK(C69)),_xlfn.XLOOKUP(C69,roadnames[lookupValue],roadnames[lookupKey],"ERROR"),""), "")</f>
        <v/>
      </c>
      <c r="E69" s="4"/>
      <c r="F69" s="4"/>
      <c r="G69" s="6"/>
      <c r="H69" s="6"/>
      <c r="J69" s="3" t="str">
        <f>IF($A69="ADD",IF(NOT(ISBLANK(I69)),_xlfn.XLOOKUP(I69,side[lookupValue],side[lookupKey],"ERROR"),""), "")</f>
        <v/>
      </c>
      <c r="K69" s="8"/>
      <c r="L69" s="8"/>
      <c r="M69" s="8"/>
      <c r="N69" s="6" t="str">
        <f t="shared" si="0"/>
        <v/>
      </c>
      <c r="O69" s="4"/>
      <c r="Q69" s="3" t="str">
        <f>IF($A69="ADD",IF(NOT(ISBLANK(P69)),_xlfn.XLOOKUP(P69,len_adjust_rsn[lookupValue],len_adjust_rsn[lookupKey],"ERROR"),""), "")</f>
        <v/>
      </c>
      <c r="R69" s="8"/>
      <c r="T69" s="3" t="str">
        <f>IF($A69="ADD",IF(NOT(ISBLANK(S69)),_xlfn.XLOOKUP(S69,ud_placement[lookupValue],ud_placement[lookupKey],"ERROR"),""), "")</f>
        <v/>
      </c>
      <c r="V69" s="3" t="str">
        <f>IF($A69="ADD",IF(NOT(ISBLANK(U69)),_xlfn.XLOOKUP(U69,ud_wall_type[lookupValue],ud_wall_type[lookupKey],"ERROR"),""), "")</f>
        <v/>
      </c>
      <c r="X69" s="3" t="str">
        <f>IF($A69="ADD",IF(NOT(ISBLANK(W69)),_xlfn.XLOOKUP(W69,ud_fence_style[lookupValue],ud_fence_style[lookupKey],"ERROR"),""), "")</f>
        <v/>
      </c>
      <c r="Z69" s="3" t="str">
        <f>IF($A69="ADD",IF(NOT(ISBLANK(Y69)),_xlfn.XLOOKUP(Y69,wall_material[lookupValue],wall_material[lookupKey],"ERROR"),""), "")</f>
        <v/>
      </c>
      <c r="AA69" s="2" t="str">
        <f t="shared" si="1"/>
        <v/>
      </c>
      <c r="AB69" s="2" t="str">
        <f t="shared" si="2"/>
        <v/>
      </c>
      <c r="AC69" s="2" t="str">
        <f t="shared" si="3"/>
        <v/>
      </c>
      <c r="AE69" s="7"/>
      <c r="AF69" s="4" t="str">
        <f t="shared" ca="1" si="4"/>
        <v/>
      </c>
      <c r="AG69" s="4"/>
      <c r="AH69" s="3" t="str">
        <f t="shared" si="5"/>
        <v/>
      </c>
      <c r="AI69" s="3" t="str">
        <f>IF($A69="","",IF((AND($A69="ADD",OR(AH69="",AH69="In Use"))),"5",(_xlfn.XLOOKUP(AH69,ud_asset_status[lookupValue],ud_asset_status[lookupKey],""))))</f>
        <v/>
      </c>
      <c r="AJ69" s="7"/>
      <c r="AL69" s="3" t="str">
        <f>IF($A69="ADD",IF(NOT(ISBLANK(AK69)),_xlfn.XLOOKUP(AK69,ar_replace_reason[lookupValue],ar_replace_reason[lookupKey],"ERROR"),""), "")</f>
        <v/>
      </c>
      <c r="AM69" s="3" t="str">
        <f t="shared" si="6"/>
        <v/>
      </c>
      <c r="AN69" s="3" t="str">
        <f>IF($A69="","",IF((AND($A69="ADD",OR(AM69="",AM69="Queenstown-Lakes District Council"))),"70",(_xlfn.XLOOKUP(AM69,ud_organisation_owner[lookupValue],ud_organisation_owner[lookupKey],""))))</f>
        <v/>
      </c>
      <c r="AO69" s="3" t="str">
        <f t="shared" si="7"/>
        <v/>
      </c>
      <c r="AP69" s="3" t="str">
        <f>IF($A69="","",IF((AND($A69="ADD",OR(AO69="",AO69="Queenstown-Lakes District Council"))),"70",(_xlfn.XLOOKUP(AO69,ud_organisation_owner[lookupValue],ud_organisation_owner[lookupKey],""))))</f>
        <v/>
      </c>
      <c r="AQ69" s="3" t="str">
        <f t="shared" si="8"/>
        <v/>
      </c>
      <c r="AR69" s="3" t="str">
        <f>IF($A69="","",IF((AND($A69="ADD",OR(AQ69="",AQ69="Local Authority"))),"17",(_xlfn.XLOOKUP(AQ69,ud_sub_organisation[lookupValue],ud_sub_organisation[lookupKey],""))))</f>
        <v/>
      </c>
      <c r="AS69" s="3" t="str">
        <f t="shared" si="9"/>
        <v/>
      </c>
      <c r="AT69" s="3" t="str">
        <f>IF($A69="","",IF((AND($A69="ADD",OR(AS69="",AS69="Vested assets"))),"12",(_xlfn.XLOOKUP(AS69,ud_work_origin[lookupValue],ud_work_origin[lookupKey],""))))</f>
        <v/>
      </c>
      <c r="AU69" s="8"/>
      <c r="AV69" s="2" t="str">
        <f t="shared" si="10"/>
        <v/>
      </c>
      <c r="AW69" s="3" t="str">
        <f t="shared" si="11"/>
        <v/>
      </c>
      <c r="AX69" s="3" t="str">
        <f>IF($A69="","",IF((AND($A69="ADD",OR(AW69="",AW69="Excellent"))),"1",(_xlfn.XLOOKUP(AW69,condition[lookupValue],condition[lookupKey],""))))</f>
        <v/>
      </c>
      <c r="AY69" s="7" t="str">
        <f t="shared" si="12"/>
        <v/>
      </c>
      <c r="AZ69" s="9"/>
    </row>
    <row r="70" spans="2:52">
      <c r="B70" s="4"/>
      <c r="D70" s="3" t="str">
        <f>IF($A70="ADD",IF(NOT(ISBLANK(C70)),_xlfn.XLOOKUP(C70,roadnames[lookupValue],roadnames[lookupKey],"ERROR"),""), "")</f>
        <v/>
      </c>
      <c r="E70" s="4"/>
      <c r="F70" s="4"/>
      <c r="G70" s="6"/>
      <c r="H70" s="6"/>
      <c r="J70" s="3" t="str">
        <f>IF($A70="ADD",IF(NOT(ISBLANK(I70)),_xlfn.XLOOKUP(I70,side[lookupValue],side[lookupKey],"ERROR"),""), "")</f>
        <v/>
      </c>
      <c r="K70" s="8"/>
      <c r="L70" s="8"/>
      <c r="M70" s="8"/>
      <c r="N70" s="6" t="str">
        <f t="shared" si="0"/>
        <v/>
      </c>
      <c r="O70" s="4"/>
      <c r="Q70" s="3" t="str">
        <f>IF($A70="ADD",IF(NOT(ISBLANK(P70)),_xlfn.XLOOKUP(P70,len_adjust_rsn[lookupValue],len_adjust_rsn[lookupKey],"ERROR"),""), "")</f>
        <v/>
      </c>
      <c r="R70" s="8"/>
      <c r="T70" s="3" t="str">
        <f>IF($A70="ADD",IF(NOT(ISBLANK(S70)),_xlfn.XLOOKUP(S70,ud_placement[lookupValue],ud_placement[lookupKey],"ERROR"),""), "")</f>
        <v/>
      </c>
      <c r="V70" s="3" t="str">
        <f>IF($A70="ADD",IF(NOT(ISBLANK(U70)),_xlfn.XLOOKUP(U70,ud_wall_type[lookupValue],ud_wall_type[lookupKey],"ERROR"),""), "")</f>
        <v/>
      </c>
      <c r="X70" s="3" t="str">
        <f>IF($A70="ADD",IF(NOT(ISBLANK(W70)),_xlfn.XLOOKUP(W70,ud_fence_style[lookupValue],ud_fence_style[lookupKey],"ERROR"),""), "")</f>
        <v/>
      </c>
      <c r="Z70" s="3" t="str">
        <f>IF($A70="ADD",IF(NOT(ISBLANK(Y70)),_xlfn.XLOOKUP(Y70,wall_material[lookupValue],wall_material[lookupKey],"ERROR"),""), "")</f>
        <v/>
      </c>
      <c r="AA70" s="2" t="str">
        <f t="shared" si="1"/>
        <v/>
      </c>
      <c r="AB70" s="2" t="str">
        <f t="shared" si="2"/>
        <v/>
      </c>
      <c r="AC70" s="2" t="str">
        <f t="shared" si="3"/>
        <v/>
      </c>
      <c r="AE70" s="7"/>
      <c r="AF70" s="4" t="str">
        <f t="shared" ca="1" si="4"/>
        <v/>
      </c>
      <c r="AG70" s="4"/>
      <c r="AH70" s="3" t="str">
        <f t="shared" si="5"/>
        <v/>
      </c>
      <c r="AI70" s="3" t="str">
        <f>IF($A70="","",IF((AND($A70="ADD",OR(AH70="",AH70="In Use"))),"5",(_xlfn.XLOOKUP(AH70,ud_asset_status[lookupValue],ud_asset_status[lookupKey],""))))</f>
        <v/>
      </c>
      <c r="AJ70" s="7"/>
      <c r="AL70" s="3" t="str">
        <f>IF($A70="ADD",IF(NOT(ISBLANK(AK70)),_xlfn.XLOOKUP(AK70,ar_replace_reason[lookupValue],ar_replace_reason[lookupKey],"ERROR"),""), "")</f>
        <v/>
      </c>
      <c r="AM70" s="3" t="str">
        <f t="shared" si="6"/>
        <v/>
      </c>
      <c r="AN70" s="3" t="str">
        <f>IF($A70="","",IF((AND($A70="ADD",OR(AM70="",AM70="Queenstown-Lakes District Council"))),"70",(_xlfn.XLOOKUP(AM70,ud_organisation_owner[lookupValue],ud_organisation_owner[lookupKey],""))))</f>
        <v/>
      </c>
      <c r="AO70" s="3" t="str">
        <f t="shared" si="7"/>
        <v/>
      </c>
      <c r="AP70" s="3" t="str">
        <f>IF($A70="","",IF((AND($A70="ADD",OR(AO70="",AO70="Queenstown-Lakes District Council"))),"70",(_xlfn.XLOOKUP(AO70,ud_organisation_owner[lookupValue],ud_organisation_owner[lookupKey],""))))</f>
        <v/>
      </c>
      <c r="AQ70" s="3" t="str">
        <f t="shared" si="8"/>
        <v/>
      </c>
      <c r="AR70" s="3" t="str">
        <f>IF($A70="","",IF((AND($A70="ADD",OR(AQ70="",AQ70="Local Authority"))),"17",(_xlfn.XLOOKUP(AQ70,ud_sub_organisation[lookupValue],ud_sub_organisation[lookupKey],""))))</f>
        <v/>
      </c>
      <c r="AS70" s="3" t="str">
        <f t="shared" si="9"/>
        <v/>
      </c>
      <c r="AT70" s="3" t="str">
        <f>IF($A70="","",IF((AND($A70="ADD",OR(AS70="",AS70="Vested assets"))),"12",(_xlfn.XLOOKUP(AS70,ud_work_origin[lookupValue],ud_work_origin[lookupKey],""))))</f>
        <v/>
      </c>
      <c r="AU70" s="8"/>
      <c r="AV70" s="2" t="str">
        <f t="shared" si="10"/>
        <v/>
      </c>
      <c r="AW70" s="3" t="str">
        <f t="shared" si="11"/>
        <v/>
      </c>
      <c r="AX70" s="3" t="str">
        <f>IF($A70="","",IF((AND($A70="ADD",OR(AW70="",AW70="Excellent"))),"1",(_xlfn.XLOOKUP(AW70,condition[lookupValue],condition[lookupKey],""))))</f>
        <v/>
      </c>
      <c r="AY70" s="7" t="str">
        <f t="shared" si="12"/>
        <v/>
      </c>
      <c r="AZ70" s="9"/>
    </row>
    <row r="71" spans="2:52">
      <c r="B71" s="4"/>
      <c r="D71" s="3" t="str">
        <f>IF($A71="ADD",IF(NOT(ISBLANK(C71)),_xlfn.XLOOKUP(C71,roadnames[lookupValue],roadnames[lookupKey],"ERROR"),""), "")</f>
        <v/>
      </c>
      <c r="E71" s="4"/>
      <c r="F71" s="4"/>
      <c r="G71" s="6"/>
      <c r="H71" s="6"/>
      <c r="J71" s="3" t="str">
        <f>IF($A71="ADD",IF(NOT(ISBLANK(I71)),_xlfn.XLOOKUP(I71,side[lookupValue],side[lookupKey],"ERROR"),""), "")</f>
        <v/>
      </c>
      <c r="K71" s="8"/>
      <c r="L71" s="8"/>
      <c r="M71" s="8"/>
      <c r="N71" s="6" t="str">
        <f t="shared" si="0"/>
        <v/>
      </c>
      <c r="O71" s="4"/>
      <c r="Q71" s="3" t="str">
        <f>IF($A71="ADD",IF(NOT(ISBLANK(P71)),_xlfn.XLOOKUP(P71,len_adjust_rsn[lookupValue],len_adjust_rsn[lookupKey],"ERROR"),""), "")</f>
        <v/>
      </c>
      <c r="R71" s="8"/>
      <c r="T71" s="3" t="str">
        <f>IF($A71="ADD",IF(NOT(ISBLANK(S71)),_xlfn.XLOOKUP(S71,ud_placement[lookupValue],ud_placement[lookupKey],"ERROR"),""), "")</f>
        <v/>
      </c>
      <c r="V71" s="3" t="str">
        <f>IF($A71="ADD",IF(NOT(ISBLANK(U71)),_xlfn.XLOOKUP(U71,ud_wall_type[lookupValue],ud_wall_type[lookupKey],"ERROR"),""), "")</f>
        <v/>
      </c>
      <c r="X71" s="3" t="str">
        <f>IF($A71="ADD",IF(NOT(ISBLANK(W71)),_xlfn.XLOOKUP(W71,ud_fence_style[lookupValue],ud_fence_style[lookupKey],"ERROR"),""), "")</f>
        <v/>
      </c>
      <c r="Z71" s="3" t="str">
        <f>IF($A71="ADD",IF(NOT(ISBLANK(Y71)),_xlfn.XLOOKUP(Y71,wall_material[lookupValue],wall_material[lookupKey],"ERROR"),""), "")</f>
        <v/>
      </c>
      <c r="AA71" s="2" t="str">
        <f t="shared" si="1"/>
        <v/>
      </c>
      <c r="AB71" s="2" t="str">
        <f t="shared" si="2"/>
        <v/>
      </c>
      <c r="AC71" s="2" t="str">
        <f t="shared" si="3"/>
        <v/>
      </c>
      <c r="AE71" s="7"/>
      <c r="AF71" s="4" t="str">
        <f t="shared" ca="1" si="4"/>
        <v/>
      </c>
      <c r="AG71" s="4"/>
      <c r="AH71" s="3" t="str">
        <f t="shared" si="5"/>
        <v/>
      </c>
      <c r="AI71" s="3" t="str">
        <f>IF($A71="","",IF((AND($A71="ADD",OR(AH71="",AH71="In Use"))),"5",(_xlfn.XLOOKUP(AH71,ud_asset_status[lookupValue],ud_asset_status[lookupKey],""))))</f>
        <v/>
      </c>
      <c r="AJ71" s="7"/>
      <c r="AL71" s="3" t="str">
        <f>IF($A71="ADD",IF(NOT(ISBLANK(AK71)),_xlfn.XLOOKUP(AK71,ar_replace_reason[lookupValue],ar_replace_reason[lookupKey],"ERROR"),""), "")</f>
        <v/>
      </c>
      <c r="AM71" s="3" t="str">
        <f t="shared" si="6"/>
        <v/>
      </c>
      <c r="AN71" s="3" t="str">
        <f>IF($A71="","",IF((AND($A71="ADD",OR(AM71="",AM71="Queenstown-Lakes District Council"))),"70",(_xlfn.XLOOKUP(AM71,ud_organisation_owner[lookupValue],ud_organisation_owner[lookupKey],""))))</f>
        <v/>
      </c>
      <c r="AO71" s="3" t="str">
        <f t="shared" si="7"/>
        <v/>
      </c>
      <c r="AP71" s="3" t="str">
        <f>IF($A71="","",IF((AND($A71="ADD",OR(AO71="",AO71="Queenstown-Lakes District Council"))),"70",(_xlfn.XLOOKUP(AO71,ud_organisation_owner[lookupValue],ud_organisation_owner[lookupKey],""))))</f>
        <v/>
      </c>
      <c r="AQ71" s="3" t="str">
        <f t="shared" si="8"/>
        <v/>
      </c>
      <c r="AR71" s="3" t="str">
        <f>IF($A71="","",IF((AND($A71="ADD",OR(AQ71="",AQ71="Local Authority"))),"17",(_xlfn.XLOOKUP(AQ71,ud_sub_organisation[lookupValue],ud_sub_organisation[lookupKey],""))))</f>
        <v/>
      </c>
      <c r="AS71" s="3" t="str">
        <f t="shared" si="9"/>
        <v/>
      </c>
      <c r="AT71" s="3" t="str">
        <f>IF($A71="","",IF((AND($A71="ADD",OR(AS71="",AS71="Vested assets"))),"12",(_xlfn.XLOOKUP(AS71,ud_work_origin[lookupValue],ud_work_origin[lookupKey],""))))</f>
        <v/>
      </c>
      <c r="AU71" s="8"/>
      <c r="AV71" s="2" t="str">
        <f t="shared" si="10"/>
        <v/>
      </c>
      <c r="AW71" s="3" t="str">
        <f t="shared" si="11"/>
        <v/>
      </c>
      <c r="AX71" s="3" t="str">
        <f>IF($A71="","",IF((AND($A71="ADD",OR(AW71="",AW71="Excellent"))),"1",(_xlfn.XLOOKUP(AW71,condition[lookupValue],condition[lookupKey],""))))</f>
        <v/>
      </c>
      <c r="AY71" s="7" t="str">
        <f t="shared" si="12"/>
        <v/>
      </c>
      <c r="AZ71" s="9"/>
    </row>
    <row r="72" spans="2:52">
      <c r="B72" s="4"/>
      <c r="D72" s="3" t="str">
        <f>IF($A72="ADD",IF(NOT(ISBLANK(C72)),_xlfn.XLOOKUP(C72,roadnames[lookupValue],roadnames[lookupKey],"ERROR"),""), "")</f>
        <v/>
      </c>
      <c r="E72" s="4"/>
      <c r="F72" s="4"/>
      <c r="G72" s="6"/>
      <c r="H72" s="6"/>
      <c r="J72" s="3" t="str">
        <f>IF($A72="ADD",IF(NOT(ISBLANK(I72)),_xlfn.XLOOKUP(I72,side[lookupValue],side[lookupKey],"ERROR"),""), "")</f>
        <v/>
      </c>
      <c r="K72" s="8"/>
      <c r="L72" s="8"/>
      <c r="M72" s="8"/>
      <c r="N72" s="6" t="str">
        <f t="shared" si="0"/>
        <v/>
      </c>
      <c r="O72" s="4"/>
      <c r="Q72" s="3" t="str">
        <f>IF($A72="ADD",IF(NOT(ISBLANK(P72)),_xlfn.XLOOKUP(P72,len_adjust_rsn[lookupValue],len_adjust_rsn[lookupKey],"ERROR"),""), "")</f>
        <v/>
      </c>
      <c r="R72" s="8"/>
      <c r="T72" s="3" t="str">
        <f>IF($A72="ADD",IF(NOT(ISBLANK(S72)),_xlfn.XLOOKUP(S72,ud_placement[lookupValue],ud_placement[lookupKey],"ERROR"),""), "")</f>
        <v/>
      </c>
      <c r="V72" s="3" t="str">
        <f>IF($A72="ADD",IF(NOT(ISBLANK(U72)),_xlfn.XLOOKUP(U72,ud_wall_type[lookupValue],ud_wall_type[lookupKey],"ERROR"),""), "")</f>
        <v/>
      </c>
      <c r="X72" s="3" t="str">
        <f>IF($A72="ADD",IF(NOT(ISBLANK(W72)),_xlfn.XLOOKUP(W72,ud_fence_style[lookupValue],ud_fence_style[lookupKey],"ERROR"),""), "")</f>
        <v/>
      </c>
      <c r="Z72" s="3" t="str">
        <f>IF($A72="ADD",IF(NOT(ISBLANK(Y72)),_xlfn.XLOOKUP(Y72,wall_material[lookupValue],wall_material[lookupKey],"ERROR"),""), "")</f>
        <v/>
      </c>
      <c r="AA72" s="2" t="str">
        <f t="shared" si="1"/>
        <v/>
      </c>
      <c r="AB72" s="2" t="str">
        <f t="shared" si="2"/>
        <v/>
      </c>
      <c r="AC72" s="2" t="str">
        <f t="shared" si="3"/>
        <v/>
      </c>
      <c r="AE72" s="7"/>
      <c r="AF72" s="4" t="str">
        <f t="shared" ca="1" si="4"/>
        <v/>
      </c>
      <c r="AG72" s="4"/>
      <c r="AH72" s="3" t="str">
        <f t="shared" si="5"/>
        <v/>
      </c>
      <c r="AI72" s="3" t="str">
        <f>IF($A72="","",IF((AND($A72="ADD",OR(AH72="",AH72="In Use"))),"5",(_xlfn.XLOOKUP(AH72,ud_asset_status[lookupValue],ud_asset_status[lookupKey],""))))</f>
        <v/>
      </c>
      <c r="AJ72" s="7"/>
      <c r="AL72" s="3" t="str">
        <f>IF($A72="ADD",IF(NOT(ISBLANK(AK72)),_xlfn.XLOOKUP(AK72,ar_replace_reason[lookupValue],ar_replace_reason[lookupKey],"ERROR"),""), "")</f>
        <v/>
      </c>
      <c r="AM72" s="3" t="str">
        <f t="shared" si="6"/>
        <v/>
      </c>
      <c r="AN72" s="3" t="str">
        <f>IF($A72="","",IF((AND($A72="ADD",OR(AM72="",AM72="Queenstown-Lakes District Council"))),"70",(_xlfn.XLOOKUP(AM72,ud_organisation_owner[lookupValue],ud_organisation_owner[lookupKey],""))))</f>
        <v/>
      </c>
      <c r="AO72" s="3" t="str">
        <f t="shared" si="7"/>
        <v/>
      </c>
      <c r="AP72" s="3" t="str">
        <f>IF($A72="","",IF((AND($A72="ADD",OR(AO72="",AO72="Queenstown-Lakes District Council"))),"70",(_xlfn.XLOOKUP(AO72,ud_organisation_owner[lookupValue],ud_organisation_owner[lookupKey],""))))</f>
        <v/>
      </c>
      <c r="AQ72" s="3" t="str">
        <f t="shared" si="8"/>
        <v/>
      </c>
      <c r="AR72" s="3" t="str">
        <f>IF($A72="","",IF((AND($A72="ADD",OR(AQ72="",AQ72="Local Authority"))),"17",(_xlfn.XLOOKUP(AQ72,ud_sub_organisation[lookupValue],ud_sub_organisation[lookupKey],""))))</f>
        <v/>
      </c>
      <c r="AS72" s="3" t="str">
        <f t="shared" si="9"/>
        <v/>
      </c>
      <c r="AT72" s="3" t="str">
        <f>IF($A72="","",IF((AND($A72="ADD",OR(AS72="",AS72="Vested assets"))),"12",(_xlfn.XLOOKUP(AS72,ud_work_origin[lookupValue],ud_work_origin[lookupKey],""))))</f>
        <v/>
      </c>
      <c r="AU72" s="8"/>
      <c r="AV72" s="2" t="str">
        <f t="shared" si="10"/>
        <v/>
      </c>
      <c r="AW72" s="3" t="str">
        <f t="shared" si="11"/>
        <v/>
      </c>
      <c r="AX72" s="3" t="str">
        <f>IF($A72="","",IF((AND($A72="ADD",OR(AW72="",AW72="Excellent"))),"1",(_xlfn.XLOOKUP(AW72,condition[lookupValue],condition[lookupKey],""))))</f>
        <v/>
      </c>
      <c r="AY72" s="7" t="str">
        <f t="shared" si="12"/>
        <v/>
      </c>
      <c r="AZ72" s="9"/>
    </row>
    <row r="73" spans="2:52">
      <c r="B73" s="4"/>
      <c r="D73" s="3" t="str">
        <f>IF($A73="ADD",IF(NOT(ISBLANK(C73)),_xlfn.XLOOKUP(C73,roadnames[lookupValue],roadnames[lookupKey],"ERROR"),""), "")</f>
        <v/>
      </c>
      <c r="E73" s="4"/>
      <c r="F73" s="4"/>
      <c r="G73" s="6"/>
      <c r="H73" s="6"/>
      <c r="J73" s="3" t="str">
        <f>IF($A73="ADD",IF(NOT(ISBLANK(I73)),_xlfn.XLOOKUP(I73,side[lookupValue],side[lookupKey],"ERROR"),""), "")</f>
        <v/>
      </c>
      <c r="K73" s="8"/>
      <c r="L73" s="8"/>
      <c r="M73" s="8"/>
      <c r="N73" s="6" t="str">
        <f t="shared" si="0"/>
        <v/>
      </c>
      <c r="O73" s="4"/>
      <c r="Q73" s="3" t="str">
        <f>IF($A73="ADD",IF(NOT(ISBLANK(P73)),_xlfn.XLOOKUP(P73,len_adjust_rsn[lookupValue],len_adjust_rsn[lookupKey],"ERROR"),""), "")</f>
        <v/>
      </c>
      <c r="R73" s="8"/>
      <c r="T73" s="3" t="str">
        <f>IF($A73="ADD",IF(NOT(ISBLANK(S73)),_xlfn.XLOOKUP(S73,ud_placement[lookupValue],ud_placement[lookupKey],"ERROR"),""), "")</f>
        <v/>
      </c>
      <c r="V73" s="3" t="str">
        <f>IF($A73="ADD",IF(NOT(ISBLANK(U73)),_xlfn.XLOOKUP(U73,ud_wall_type[lookupValue],ud_wall_type[lookupKey],"ERROR"),""), "")</f>
        <v/>
      </c>
      <c r="X73" s="3" t="str">
        <f>IF($A73="ADD",IF(NOT(ISBLANK(W73)),_xlfn.XLOOKUP(W73,ud_fence_style[lookupValue],ud_fence_style[lookupKey],"ERROR"),""), "")</f>
        <v/>
      </c>
      <c r="Z73" s="3" t="str">
        <f>IF($A73="ADD",IF(NOT(ISBLANK(Y73)),_xlfn.XLOOKUP(Y73,wall_material[lookupValue],wall_material[lookupKey],"ERROR"),""), "")</f>
        <v/>
      </c>
      <c r="AA73" s="2" t="str">
        <f t="shared" si="1"/>
        <v/>
      </c>
      <c r="AB73" s="2" t="str">
        <f t="shared" si="2"/>
        <v/>
      </c>
      <c r="AC73" s="2" t="str">
        <f t="shared" si="3"/>
        <v/>
      </c>
      <c r="AE73" s="7"/>
      <c r="AF73" s="4" t="str">
        <f t="shared" ca="1" si="4"/>
        <v/>
      </c>
      <c r="AG73" s="4"/>
      <c r="AH73" s="3" t="str">
        <f t="shared" si="5"/>
        <v/>
      </c>
      <c r="AI73" s="3" t="str">
        <f>IF($A73="","",IF((AND($A73="ADD",OR(AH73="",AH73="In Use"))),"5",(_xlfn.XLOOKUP(AH73,ud_asset_status[lookupValue],ud_asset_status[lookupKey],""))))</f>
        <v/>
      </c>
      <c r="AJ73" s="7"/>
      <c r="AL73" s="3" t="str">
        <f>IF($A73="ADD",IF(NOT(ISBLANK(AK73)),_xlfn.XLOOKUP(AK73,ar_replace_reason[lookupValue],ar_replace_reason[lookupKey],"ERROR"),""), "")</f>
        <v/>
      </c>
      <c r="AM73" s="3" t="str">
        <f t="shared" si="6"/>
        <v/>
      </c>
      <c r="AN73" s="3" t="str">
        <f>IF($A73="","",IF((AND($A73="ADD",OR(AM73="",AM73="Queenstown-Lakes District Council"))),"70",(_xlfn.XLOOKUP(AM73,ud_organisation_owner[lookupValue],ud_organisation_owner[lookupKey],""))))</f>
        <v/>
      </c>
      <c r="AO73" s="3" t="str">
        <f t="shared" si="7"/>
        <v/>
      </c>
      <c r="AP73" s="3" t="str">
        <f>IF($A73="","",IF((AND($A73="ADD",OR(AO73="",AO73="Queenstown-Lakes District Council"))),"70",(_xlfn.XLOOKUP(AO73,ud_organisation_owner[lookupValue],ud_organisation_owner[lookupKey],""))))</f>
        <v/>
      </c>
      <c r="AQ73" s="3" t="str">
        <f t="shared" si="8"/>
        <v/>
      </c>
      <c r="AR73" s="3" t="str">
        <f>IF($A73="","",IF((AND($A73="ADD",OR(AQ73="",AQ73="Local Authority"))),"17",(_xlfn.XLOOKUP(AQ73,ud_sub_organisation[lookupValue],ud_sub_organisation[lookupKey],""))))</f>
        <v/>
      </c>
      <c r="AS73" s="3" t="str">
        <f t="shared" si="9"/>
        <v/>
      </c>
      <c r="AT73" s="3" t="str">
        <f>IF($A73="","",IF((AND($A73="ADD",OR(AS73="",AS73="Vested assets"))),"12",(_xlfn.XLOOKUP(AS73,ud_work_origin[lookupValue],ud_work_origin[lookupKey],""))))</f>
        <v/>
      </c>
      <c r="AU73" s="8"/>
      <c r="AV73" s="2" t="str">
        <f t="shared" si="10"/>
        <v/>
      </c>
      <c r="AW73" s="3" t="str">
        <f t="shared" si="11"/>
        <v/>
      </c>
      <c r="AX73" s="3" t="str">
        <f>IF($A73="","",IF((AND($A73="ADD",OR(AW73="",AW73="Excellent"))),"1",(_xlfn.XLOOKUP(AW73,condition[lookupValue],condition[lookupKey],""))))</f>
        <v/>
      </c>
      <c r="AY73" s="7" t="str">
        <f t="shared" si="12"/>
        <v/>
      </c>
      <c r="AZ73" s="9"/>
    </row>
    <row r="74" spans="2:52">
      <c r="B74" s="4"/>
      <c r="D74" s="3" t="str">
        <f>IF($A74="ADD",IF(NOT(ISBLANK(C74)),_xlfn.XLOOKUP(C74,roadnames[lookupValue],roadnames[lookupKey],"ERROR"),""), "")</f>
        <v/>
      </c>
      <c r="E74" s="4"/>
      <c r="F74" s="4"/>
      <c r="G74" s="6"/>
      <c r="H74" s="6"/>
      <c r="J74" s="3" t="str">
        <f>IF($A74="ADD",IF(NOT(ISBLANK(I74)),_xlfn.XLOOKUP(I74,side[lookupValue],side[lookupKey],"ERROR"),""), "")</f>
        <v/>
      </c>
      <c r="K74" s="8"/>
      <c r="L74" s="8"/>
      <c r="M74" s="8"/>
      <c r="N74" s="6" t="str">
        <f t="shared" si="0"/>
        <v/>
      </c>
      <c r="O74" s="4"/>
      <c r="Q74" s="3" t="str">
        <f>IF($A74="ADD",IF(NOT(ISBLANK(P74)),_xlfn.XLOOKUP(P74,len_adjust_rsn[lookupValue],len_adjust_rsn[lookupKey],"ERROR"),""), "")</f>
        <v/>
      </c>
      <c r="R74" s="8"/>
      <c r="T74" s="3" t="str">
        <f>IF($A74="ADD",IF(NOT(ISBLANK(S74)),_xlfn.XLOOKUP(S74,ud_placement[lookupValue],ud_placement[lookupKey],"ERROR"),""), "")</f>
        <v/>
      </c>
      <c r="V74" s="3" t="str">
        <f>IF($A74="ADD",IF(NOT(ISBLANK(U74)),_xlfn.XLOOKUP(U74,ud_wall_type[lookupValue],ud_wall_type[lookupKey],"ERROR"),""), "")</f>
        <v/>
      </c>
      <c r="X74" s="3" t="str">
        <f>IF($A74="ADD",IF(NOT(ISBLANK(W74)),_xlfn.XLOOKUP(W74,ud_fence_style[lookupValue],ud_fence_style[lookupKey],"ERROR"),""), "")</f>
        <v/>
      </c>
      <c r="Z74" s="3" t="str">
        <f>IF($A74="ADD",IF(NOT(ISBLANK(Y74)),_xlfn.XLOOKUP(Y74,wall_material[lookupValue],wall_material[lookupKey],"ERROR"),""), "")</f>
        <v/>
      </c>
      <c r="AA74" s="2" t="str">
        <f t="shared" si="1"/>
        <v/>
      </c>
      <c r="AB74" s="2" t="str">
        <f t="shared" si="2"/>
        <v/>
      </c>
      <c r="AC74" s="2" t="str">
        <f t="shared" si="3"/>
        <v/>
      </c>
      <c r="AE74" s="7"/>
      <c r="AF74" s="4" t="str">
        <f t="shared" ca="1" si="4"/>
        <v/>
      </c>
      <c r="AG74" s="4"/>
      <c r="AH74" s="3" t="str">
        <f t="shared" si="5"/>
        <v/>
      </c>
      <c r="AI74" s="3" t="str">
        <f>IF($A74="","",IF((AND($A74="ADD",OR(AH74="",AH74="In Use"))),"5",(_xlfn.XLOOKUP(AH74,ud_asset_status[lookupValue],ud_asset_status[lookupKey],""))))</f>
        <v/>
      </c>
      <c r="AJ74" s="7"/>
      <c r="AL74" s="3" t="str">
        <f>IF($A74="ADD",IF(NOT(ISBLANK(AK74)),_xlfn.XLOOKUP(AK74,ar_replace_reason[lookupValue],ar_replace_reason[lookupKey],"ERROR"),""), "")</f>
        <v/>
      </c>
      <c r="AM74" s="3" t="str">
        <f t="shared" si="6"/>
        <v/>
      </c>
      <c r="AN74" s="3" t="str">
        <f>IF($A74="","",IF((AND($A74="ADD",OR(AM74="",AM74="Queenstown-Lakes District Council"))),"70",(_xlfn.XLOOKUP(AM74,ud_organisation_owner[lookupValue],ud_organisation_owner[lookupKey],""))))</f>
        <v/>
      </c>
      <c r="AO74" s="3" t="str">
        <f t="shared" si="7"/>
        <v/>
      </c>
      <c r="AP74" s="3" t="str">
        <f>IF($A74="","",IF((AND($A74="ADD",OR(AO74="",AO74="Queenstown-Lakes District Council"))),"70",(_xlfn.XLOOKUP(AO74,ud_organisation_owner[lookupValue],ud_organisation_owner[lookupKey],""))))</f>
        <v/>
      </c>
      <c r="AQ74" s="3" t="str">
        <f t="shared" si="8"/>
        <v/>
      </c>
      <c r="AR74" s="3" t="str">
        <f>IF($A74="","",IF((AND($A74="ADD",OR(AQ74="",AQ74="Local Authority"))),"17",(_xlfn.XLOOKUP(AQ74,ud_sub_organisation[lookupValue],ud_sub_organisation[lookupKey],""))))</f>
        <v/>
      </c>
      <c r="AS74" s="3" t="str">
        <f t="shared" si="9"/>
        <v/>
      </c>
      <c r="AT74" s="3" t="str">
        <f>IF($A74="","",IF((AND($A74="ADD",OR(AS74="",AS74="Vested assets"))),"12",(_xlfn.XLOOKUP(AS74,ud_work_origin[lookupValue],ud_work_origin[lookupKey],""))))</f>
        <v/>
      </c>
      <c r="AU74" s="8"/>
      <c r="AV74" s="2" t="str">
        <f t="shared" si="10"/>
        <v/>
      </c>
      <c r="AW74" s="3" t="str">
        <f t="shared" si="11"/>
        <v/>
      </c>
      <c r="AX74" s="3" t="str">
        <f>IF($A74="","",IF((AND($A74="ADD",OR(AW74="",AW74="Excellent"))),"1",(_xlfn.XLOOKUP(AW74,condition[lookupValue],condition[lookupKey],""))))</f>
        <v/>
      </c>
      <c r="AY74" s="7" t="str">
        <f t="shared" si="12"/>
        <v/>
      </c>
      <c r="AZ74" s="9"/>
    </row>
    <row r="75" spans="2:52">
      <c r="B75" s="4"/>
      <c r="D75" s="3" t="str">
        <f>IF($A75="ADD",IF(NOT(ISBLANK(C75)),_xlfn.XLOOKUP(C75,roadnames[lookupValue],roadnames[lookupKey],"ERROR"),""), "")</f>
        <v/>
      </c>
      <c r="E75" s="4"/>
      <c r="F75" s="4"/>
      <c r="G75" s="6"/>
      <c r="H75" s="6"/>
      <c r="J75" s="3" t="str">
        <f>IF($A75="ADD",IF(NOT(ISBLANK(I75)),_xlfn.XLOOKUP(I75,side[lookupValue],side[lookupKey],"ERROR"),""), "")</f>
        <v/>
      </c>
      <c r="K75" s="8"/>
      <c r="L75" s="8"/>
      <c r="M75" s="8"/>
      <c r="N75" s="6" t="str">
        <f t="shared" ref="N75:N100" si="13">IF(F75&lt;&gt;"",F75-E75,"")</f>
        <v/>
      </c>
      <c r="O75" s="4"/>
      <c r="Q75" s="3" t="str">
        <f>IF($A75="ADD",IF(NOT(ISBLANK(P75)),_xlfn.XLOOKUP(P75,len_adjust_rsn[lookupValue],len_adjust_rsn[lookupKey],"ERROR"),""), "")</f>
        <v/>
      </c>
      <c r="R75" s="8"/>
      <c r="T75" s="3" t="str">
        <f>IF($A75="ADD",IF(NOT(ISBLANK(S75)),_xlfn.XLOOKUP(S75,ud_placement[lookupValue],ud_placement[lookupKey],"ERROR"),""), "")</f>
        <v/>
      </c>
      <c r="V75" s="3" t="str">
        <f>IF($A75="ADD",IF(NOT(ISBLANK(U75)),_xlfn.XLOOKUP(U75,ud_wall_type[lookupValue],ud_wall_type[lookupKey],"ERROR"),""), "")</f>
        <v/>
      </c>
      <c r="X75" s="3" t="str">
        <f>IF($A75="ADD",IF(NOT(ISBLANK(W75)),_xlfn.XLOOKUP(W75,ud_fence_style[lookupValue],ud_fence_style[lookupKey],"ERROR"),""), "")</f>
        <v/>
      </c>
      <c r="Z75" s="3" t="str">
        <f>IF($A75="ADD",IF(NOT(ISBLANK(Y75)),_xlfn.XLOOKUP(Y75,wall_material[lookupValue],wall_material[lookupKey],"ERROR"),""), "")</f>
        <v/>
      </c>
      <c r="AA75" s="2" t="str">
        <f t="shared" ref="AA75:AA100" si="14">IF(ISBLANK(U75),"",IF(U75="Fence",FALSE,""))</f>
        <v/>
      </c>
      <c r="AB75" s="2" t="str">
        <f t="shared" ref="AB75:AB100" si="15">IF(ISBLANK(U75),"",IF(U75="Fence",FALSE,""))</f>
        <v/>
      </c>
      <c r="AC75" s="2" t="str">
        <f t="shared" ref="AC75:AC100" si="16">IF(ISBLANK(U75),"",IF(U75="Fence",FALSE,""))</f>
        <v/>
      </c>
      <c r="AE75" s="7"/>
      <c r="AF75" s="4" t="str">
        <f t="shared" ref="AF75:AF100" ca="1" si="17">IF(AE75&lt;&gt;"", DATEDIF(AE75, TODAY(),"Y"),"")</f>
        <v/>
      </c>
      <c r="AG75" s="4"/>
      <c r="AH75" s="3" t="str">
        <f t="shared" ref="AH75:AH100" si="18">IF($A75="ADD","In Use","")</f>
        <v/>
      </c>
      <c r="AI75" s="3" t="str">
        <f>IF($A75="","",IF((AND($A75="ADD",OR(AH75="",AH75="In Use"))),"5",(_xlfn.XLOOKUP(AH75,ud_asset_status[lookupValue],ud_asset_status[lookupKey],""))))</f>
        <v/>
      </c>
      <c r="AJ75" s="7"/>
      <c r="AL75" s="3" t="str">
        <f>IF($A75="ADD",IF(NOT(ISBLANK(AK75)),_xlfn.XLOOKUP(AK75,ar_replace_reason[lookupValue],ar_replace_reason[lookupKey],"ERROR"),""), "")</f>
        <v/>
      </c>
      <c r="AM75" s="3" t="str">
        <f t="shared" ref="AM75:AM100" si="19">IF($A75="ADD","Queenstown-Lakes District Council","")</f>
        <v/>
      </c>
      <c r="AN75" s="3" t="str">
        <f>IF($A75="","",IF((AND($A75="ADD",OR(AM75="",AM75="Queenstown-Lakes District Council"))),"70",(_xlfn.XLOOKUP(AM75,ud_organisation_owner[lookupValue],ud_organisation_owner[lookupKey],""))))</f>
        <v/>
      </c>
      <c r="AO75" s="3" t="str">
        <f t="shared" ref="AO75:AO100" si="20">IF($A75="ADD","Queenstown-Lakes District Council","")</f>
        <v/>
      </c>
      <c r="AP75" s="3" t="str">
        <f>IF($A75="","",IF((AND($A75="ADD",OR(AO75="",AO75="Queenstown-Lakes District Council"))),"70",(_xlfn.XLOOKUP(AO75,ud_organisation_owner[lookupValue],ud_organisation_owner[lookupKey],""))))</f>
        <v/>
      </c>
      <c r="AQ75" s="3" t="str">
        <f t="shared" ref="AQ75:AQ100" si="21">IF($A75="ADD","Local Authority","")</f>
        <v/>
      </c>
      <c r="AR75" s="3" t="str">
        <f>IF($A75="","",IF((AND($A75="ADD",OR(AQ75="",AQ75="Local Authority"))),"17",(_xlfn.XLOOKUP(AQ75,ud_sub_organisation[lookupValue],ud_sub_organisation[lookupKey],""))))</f>
        <v/>
      </c>
      <c r="AS75" s="3" t="str">
        <f t="shared" ref="AS75:AS100" si="22">IF($A75="ADD","Vested assets","")</f>
        <v/>
      </c>
      <c r="AT75" s="3" t="str">
        <f>IF($A75="","",IF((AND($A75="ADD",OR(AS75="",AS75="Vested assets"))),"12",(_xlfn.XLOOKUP(AS75,ud_work_origin[lookupValue],ud_work_origin[lookupKey],""))))</f>
        <v/>
      </c>
      <c r="AU75" s="8"/>
      <c r="AV75" s="2" t="str">
        <f t="shared" ref="AV75:AV100" si="23">IF($A75="ADD","TRUE","")</f>
        <v/>
      </c>
      <c r="AW75" s="3" t="str">
        <f t="shared" ref="AW75:AW100" si="24">IF($A75="ADD","Excellent","")</f>
        <v/>
      </c>
      <c r="AX75" s="3" t="str">
        <f>IF($A75="","",IF((AND($A75="ADD",OR(AW75="",AW75="Excellent"))),"1",(_xlfn.XLOOKUP(AW75,condition[lookupValue],condition[lookupKey],""))))</f>
        <v/>
      </c>
      <c r="AY75" s="7" t="str">
        <f t="shared" ref="AY75:AY100" si="25">IF(AE75&lt;&gt;"",AE75,"")</f>
        <v/>
      </c>
      <c r="AZ75" s="9"/>
    </row>
    <row r="76" spans="2:52">
      <c r="B76" s="4"/>
      <c r="D76" s="3" t="str">
        <f>IF($A76="ADD",IF(NOT(ISBLANK(C76)),_xlfn.XLOOKUP(C76,roadnames[lookupValue],roadnames[lookupKey],"ERROR"),""), "")</f>
        <v/>
      </c>
      <c r="E76" s="4"/>
      <c r="F76" s="4"/>
      <c r="G76" s="6"/>
      <c r="H76" s="6"/>
      <c r="J76" s="3" t="str">
        <f>IF($A76="ADD",IF(NOT(ISBLANK(I76)),_xlfn.XLOOKUP(I76,side[lookupValue],side[lookupKey],"ERROR"),""), "")</f>
        <v/>
      </c>
      <c r="K76" s="8"/>
      <c r="L76" s="8"/>
      <c r="M76" s="8"/>
      <c r="N76" s="6" t="str">
        <f t="shared" si="13"/>
        <v/>
      </c>
      <c r="O76" s="4"/>
      <c r="Q76" s="3" t="str">
        <f>IF($A76="ADD",IF(NOT(ISBLANK(P76)),_xlfn.XLOOKUP(P76,len_adjust_rsn[lookupValue],len_adjust_rsn[lookupKey],"ERROR"),""), "")</f>
        <v/>
      </c>
      <c r="R76" s="8"/>
      <c r="T76" s="3" t="str">
        <f>IF($A76="ADD",IF(NOT(ISBLANK(S76)),_xlfn.XLOOKUP(S76,ud_placement[lookupValue],ud_placement[lookupKey],"ERROR"),""), "")</f>
        <v/>
      </c>
      <c r="V76" s="3" t="str">
        <f>IF($A76="ADD",IF(NOT(ISBLANK(U76)),_xlfn.XLOOKUP(U76,ud_wall_type[lookupValue],ud_wall_type[lookupKey],"ERROR"),""), "")</f>
        <v/>
      </c>
      <c r="X76" s="3" t="str">
        <f>IF($A76="ADD",IF(NOT(ISBLANK(W76)),_xlfn.XLOOKUP(W76,ud_fence_style[lookupValue],ud_fence_style[lookupKey],"ERROR"),""), "")</f>
        <v/>
      </c>
      <c r="Z76" s="3" t="str">
        <f>IF($A76="ADD",IF(NOT(ISBLANK(Y76)),_xlfn.XLOOKUP(Y76,wall_material[lookupValue],wall_material[lookupKey],"ERROR"),""), "")</f>
        <v/>
      </c>
      <c r="AA76" s="2" t="str">
        <f t="shared" si="14"/>
        <v/>
      </c>
      <c r="AB76" s="2" t="str">
        <f t="shared" si="15"/>
        <v/>
      </c>
      <c r="AC76" s="2" t="str">
        <f t="shared" si="16"/>
        <v/>
      </c>
      <c r="AE76" s="7"/>
      <c r="AF76" s="4" t="str">
        <f t="shared" ca="1" si="17"/>
        <v/>
      </c>
      <c r="AG76" s="4"/>
      <c r="AH76" s="3" t="str">
        <f t="shared" si="18"/>
        <v/>
      </c>
      <c r="AI76" s="3" t="str">
        <f>IF($A76="","",IF((AND($A76="ADD",OR(AH76="",AH76="In Use"))),"5",(_xlfn.XLOOKUP(AH76,ud_asset_status[lookupValue],ud_asset_status[lookupKey],""))))</f>
        <v/>
      </c>
      <c r="AJ76" s="7"/>
      <c r="AL76" s="3" t="str">
        <f>IF($A76="ADD",IF(NOT(ISBLANK(AK76)),_xlfn.XLOOKUP(AK76,ar_replace_reason[lookupValue],ar_replace_reason[lookupKey],"ERROR"),""), "")</f>
        <v/>
      </c>
      <c r="AM76" s="3" t="str">
        <f t="shared" si="19"/>
        <v/>
      </c>
      <c r="AN76" s="3" t="str">
        <f>IF($A76="","",IF((AND($A76="ADD",OR(AM76="",AM76="Queenstown-Lakes District Council"))),"70",(_xlfn.XLOOKUP(AM76,ud_organisation_owner[lookupValue],ud_organisation_owner[lookupKey],""))))</f>
        <v/>
      </c>
      <c r="AO76" s="3" t="str">
        <f t="shared" si="20"/>
        <v/>
      </c>
      <c r="AP76" s="3" t="str">
        <f>IF($A76="","",IF((AND($A76="ADD",OR(AO76="",AO76="Queenstown-Lakes District Council"))),"70",(_xlfn.XLOOKUP(AO76,ud_organisation_owner[lookupValue],ud_organisation_owner[lookupKey],""))))</f>
        <v/>
      </c>
      <c r="AQ76" s="3" t="str">
        <f t="shared" si="21"/>
        <v/>
      </c>
      <c r="AR76" s="3" t="str">
        <f>IF($A76="","",IF((AND($A76="ADD",OR(AQ76="",AQ76="Local Authority"))),"17",(_xlfn.XLOOKUP(AQ76,ud_sub_organisation[lookupValue],ud_sub_organisation[lookupKey],""))))</f>
        <v/>
      </c>
      <c r="AS76" s="3" t="str">
        <f t="shared" si="22"/>
        <v/>
      </c>
      <c r="AT76" s="3" t="str">
        <f>IF($A76="","",IF((AND($A76="ADD",OR(AS76="",AS76="Vested assets"))),"12",(_xlfn.XLOOKUP(AS76,ud_work_origin[lookupValue],ud_work_origin[lookupKey],""))))</f>
        <v/>
      </c>
      <c r="AU76" s="8"/>
      <c r="AV76" s="2" t="str">
        <f t="shared" si="23"/>
        <v/>
      </c>
      <c r="AW76" s="3" t="str">
        <f t="shared" si="24"/>
        <v/>
      </c>
      <c r="AX76" s="3" t="str">
        <f>IF($A76="","",IF((AND($A76="ADD",OR(AW76="",AW76="Excellent"))),"1",(_xlfn.XLOOKUP(AW76,condition[lookupValue],condition[lookupKey],""))))</f>
        <v/>
      </c>
      <c r="AY76" s="7" t="str">
        <f t="shared" si="25"/>
        <v/>
      </c>
      <c r="AZ76" s="9"/>
    </row>
    <row r="77" spans="2:52">
      <c r="B77" s="4"/>
      <c r="D77" s="3" t="str">
        <f>IF($A77="ADD",IF(NOT(ISBLANK(C77)),_xlfn.XLOOKUP(C77,roadnames[lookupValue],roadnames[lookupKey],"ERROR"),""), "")</f>
        <v/>
      </c>
      <c r="E77" s="4"/>
      <c r="F77" s="4"/>
      <c r="G77" s="6"/>
      <c r="H77" s="6"/>
      <c r="J77" s="3" t="str">
        <f>IF($A77="ADD",IF(NOT(ISBLANK(I77)),_xlfn.XLOOKUP(I77,side[lookupValue],side[lookupKey],"ERROR"),""), "")</f>
        <v/>
      </c>
      <c r="K77" s="8"/>
      <c r="L77" s="8"/>
      <c r="M77" s="8"/>
      <c r="N77" s="6" t="str">
        <f t="shared" si="13"/>
        <v/>
      </c>
      <c r="O77" s="4"/>
      <c r="Q77" s="3" t="str">
        <f>IF($A77="ADD",IF(NOT(ISBLANK(P77)),_xlfn.XLOOKUP(P77,len_adjust_rsn[lookupValue],len_adjust_rsn[lookupKey],"ERROR"),""), "")</f>
        <v/>
      </c>
      <c r="R77" s="8"/>
      <c r="T77" s="3" t="str">
        <f>IF($A77="ADD",IF(NOT(ISBLANK(S77)),_xlfn.XLOOKUP(S77,ud_placement[lookupValue],ud_placement[lookupKey],"ERROR"),""), "")</f>
        <v/>
      </c>
      <c r="V77" s="3" t="str">
        <f>IF($A77="ADD",IF(NOT(ISBLANK(U77)),_xlfn.XLOOKUP(U77,ud_wall_type[lookupValue],ud_wall_type[lookupKey],"ERROR"),""), "")</f>
        <v/>
      </c>
      <c r="X77" s="3" t="str">
        <f>IF($A77="ADD",IF(NOT(ISBLANK(W77)),_xlfn.XLOOKUP(W77,ud_fence_style[lookupValue],ud_fence_style[lookupKey],"ERROR"),""), "")</f>
        <v/>
      </c>
      <c r="Z77" s="3" t="str">
        <f>IF($A77="ADD",IF(NOT(ISBLANK(Y77)),_xlfn.XLOOKUP(Y77,wall_material[lookupValue],wall_material[lookupKey],"ERROR"),""), "")</f>
        <v/>
      </c>
      <c r="AA77" s="2" t="str">
        <f t="shared" si="14"/>
        <v/>
      </c>
      <c r="AB77" s="2" t="str">
        <f t="shared" si="15"/>
        <v/>
      </c>
      <c r="AC77" s="2" t="str">
        <f t="shared" si="16"/>
        <v/>
      </c>
      <c r="AE77" s="7"/>
      <c r="AF77" s="4" t="str">
        <f t="shared" ca="1" si="17"/>
        <v/>
      </c>
      <c r="AG77" s="4"/>
      <c r="AH77" s="3" t="str">
        <f t="shared" si="18"/>
        <v/>
      </c>
      <c r="AI77" s="3" t="str">
        <f>IF($A77="","",IF((AND($A77="ADD",OR(AH77="",AH77="In Use"))),"5",(_xlfn.XLOOKUP(AH77,ud_asset_status[lookupValue],ud_asset_status[lookupKey],""))))</f>
        <v/>
      </c>
      <c r="AJ77" s="7"/>
      <c r="AL77" s="3" t="str">
        <f>IF($A77="ADD",IF(NOT(ISBLANK(AK77)),_xlfn.XLOOKUP(AK77,ar_replace_reason[lookupValue],ar_replace_reason[lookupKey],"ERROR"),""), "")</f>
        <v/>
      </c>
      <c r="AM77" s="3" t="str">
        <f t="shared" si="19"/>
        <v/>
      </c>
      <c r="AN77" s="3" t="str">
        <f>IF($A77="","",IF((AND($A77="ADD",OR(AM77="",AM77="Queenstown-Lakes District Council"))),"70",(_xlfn.XLOOKUP(AM77,ud_organisation_owner[lookupValue],ud_organisation_owner[lookupKey],""))))</f>
        <v/>
      </c>
      <c r="AO77" s="3" t="str">
        <f t="shared" si="20"/>
        <v/>
      </c>
      <c r="AP77" s="3" t="str">
        <f>IF($A77="","",IF((AND($A77="ADD",OR(AO77="",AO77="Queenstown-Lakes District Council"))),"70",(_xlfn.XLOOKUP(AO77,ud_organisation_owner[lookupValue],ud_organisation_owner[lookupKey],""))))</f>
        <v/>
      </c>
      <c r="AQ77" s="3" t="str">
        <f t="shared" si="21"/>
        <v/>
      </c>
      <c r="AR77" s="3" t="str">
        <f>IF($A77="","",IF((AND($A77="ADD",OR(AQ77="",AQ77="Local Authority"))),"17",(_xlfn.XLOOKUP(AQ77,ud_sub_organisation[lookupValue],ud_sub_organisation[lookupKey],""))))</f>
        <v/>
      </c>
      <c r="AS77" s="3" t="str">
        <f t="shared" si="22"/>
        <v/>
      </c>
      <c r="AT77" s="3" t="str">
        <f>IF($A77="","",IF((AND($A77="ADD",OR(AS77="",AS77="Vested assets"))),"12",(_xlfn.XLOOKUP(AS77,ud_work_origin[lookupValue],ud_work_origin[lookupKey],""))))</f>
        <v/>
      </c>
      <c r="AU77" s="8"/>
      <c r="AV77" s="2" t="str">
        <f t="shared" si="23"/>
        <v/>
      </c>
      <c r="AW77" s="3" t="str">
        <f t="shared" si="24"/>
        <v/>
      </c>
      <c r="AX77" s="3" t="str">
        <f>IF($A77="","",IF((AND($A77="ADD",OR(AW77="",AW77="Excellent"))),"1",(_xlfn.XLOOKUP(AW77,condition[lookupValue],condition[lookupKey],""))))</f>
        <v/>
      </c>
      <c r="AY77" s="7" t="str">
        <f t="shared" si="25"/>
        <v/>
      </c>
      <c r="AZ77" s="9"/>
    </row>
    <row r="78" spans="2:52">
      <c r="B78" s="4"/>
      <c r="D78" s="3" t="str">
        <f>IF($A78="ADD",IF(NOT(ISBLANK(C78)),_xlfn.XLOOKUP(C78,roadnames[lookupValue],roadnames[lookupKey],"ERROR"),""), "")</f>
        <v/>
      </c>
      <c r="E78" s="4"/>
      <c r="F78" s="4"/>
      <c r="G78" s="6"/>
      <c r="H78" s="6"/>
      <c r="J78" s="3" t="str">
        <f>IF($A78="ADD",IF(NOT(ISBLANK(I78)),_xlfn.XLOOKUP(I78,side[lookupValue],side[lookupKey],"ERROR"),""), "")</f>
        <v/>
      </c>
      <c r="K78" s="8"/>
      <c r="L78" s="8"/>
      <c r="M78" s="8"/>
      <c r="N78" s="6" t="str">
        <f t="shared" si="13"/>
        <v/>
      </c>
      <c r="O78" s="4"/>
      <c r="Q78" s="3" t="str">
        <f>IF($A78="ADD",IF(NOT(ISBLANK(P78)),_xlfn.XLOOKUP(P78,len_adjust_rsn[lookupValue],len_adjust_rsn[lookupKey],"ERROR"),""), "")</f>
        <v/>
      </c>
      <c r="R78" s="8"/>
      <c r="T78" s="3" t="str">
        <f>IF($A78="ADD",IF(NOT(ISBLANK(S78)),_xlfn.XLOOKUP(S78,ud_placement[lookupValue],ud_placement[lookupKey],"ERROR"),""), "")</f>
        <v/>
      </c>
      <c r="V78" s="3" t="str">
        <f>IF($A78="ADD",IF(NOT(ISBLANK(U78)),_xlfn.XLOOKUP(U78,ud_wall_type[lookupValue],ud_wall_type[lookupKey],"ERROR"),""), "")</f>
        <v/>
      </c>
      <c r="X78" s="3" t="str">
        <f>IF($A78="ADD",IF(NOT(ISBLANK(W78)),_xlfn.XLOOKUP(W78,ud_fence_style[lookupValue],ud_fence_style[lookupKey],"ERROR"),""), "")</f>
        <v/>
      </c>
      <c r="Z78" s="3" t="str">
        <f>IF($A78="ADD",IF(NOT(ISBLANK(Y78)),_xlfn.XLOOKUP(Y78,wall_material[lookupValue],wall_material[lookupKey],"ERROR"),""), "")</f>
        <v/>
      </c>
      <c r="AA78" s="2" t="str">
        <f t="shared" si="14"/>
        <v/>
      </c>
      <c r="AB78" s="2" t="str">
        <f t="shared" si="15"/>
        <v/>
      </c>
      <c r="AC78" s="2" t="str">
        <f t="shared" si="16"/>
        <v/>
      </c>
      <c r="AE78" s="7"/>
      <c r="AF78" s="4" t="str">
        <f t="shared" ca="1" si="17"/>
        <v/>
      </c>
      <c r="AG78" s="4"/>
      <c r="AH78" s="3" t="str">
        <f t="shared" si="18"/>
        <v/>
      </c>
      <c r="AI78" s="3" t="str">
        <f>IF($A78="","",IF((AND($A78="ADD",OR(AH78="",AH78="In Use"))),"5",(_xlfn.XLOOKUP(AH78,ud_asset_status[lookupValue],ud_asset_status[lookupKey],""))))</f>
        <v/>
      </c>
      <c r="AJ78" s="7"/>
      <c r="AL78" s="3" t="str">
        <f>IF($A78="ADD",IF(NOT(ISBLANK(AK78)),_xlfn.XLOOKUP(AK78,ar_replace_reason[lookupValue],ar_replace_reason[lookupKey],"ERROR"),""), "")</f>
        <v/>
      </c>
      <c r="AM78" s="3" t="str">
        <f t="shared" si="19"/>
        <v/>
      </c>
      <c r="AN78" s="3" t="str">
        <f>IF($A78="","",IF((AND($A78="ADD",OR(AM78="",AM78="Queenstown-Lakes District Council"))),"70",(_xlfn.XLOOKUP(AM78,ud_organisation_owner[lookupValue],ud_organisation_owner[lookupKey],""))))</f>
        <v/>
      </c>
      <c r="AO78" s="3" t="str">
        <f t="shared" si="20"/>
        <v/>
      </c>
      <c r="AP78" s="3" t="str">
        <f>IF($A78="","",IF((AND($A78="ADD",OR(AO78="",AO78="Queenstown-Lakes District Council"))),"70",(_xlfn.XLOOKUP(AO78,ud_organisation_owner[lookupValue],ud_organisation_owner[lookupKey],""))))</f>
        <v/>
      </c>
      <c r="AQ78" s="3" t="str">
        <f t="shared" si="21"/>
        <v/>
      </c>
      <c r="AR78" s="3" t="str">
        <f>IF($A78="","",IF((AND($A78="ADD",OR(AQ78="",AQ78="Local Authority"))),"17",(_xlfn.XLOOKUP(AQ78,ud_sub_organisation[lookupValue],ud_sub_organisation[lookupKey],""))))</f>
        <v/>
      </c>
      <c r="AS78" s="3" t="str">
        <f t="shared" si="22"/>
        <v/>
      </c>
      <c r="AT78" s="3" t="str">
        <f>IF($A78="","",IF((AND($A78="ADD",OR(AS78="",AS78="Vested assets"))),"12",(_xlfn.XLOOKUP(AS78,ud_work_origin[lookupValue],ud_work_origin[lookupKey],""))))</f>
        <v/>
      </c>
      <c r="AU78" s="8"/>
      <c r="AV78" s="2" t="str">
        <f t="shared" si="23"/>
        <v/>
      </c>
      <c r="AW78" s="3" t="str">
        <f t="shared" si="24"/>
        <v/>
      </c>
      <c r="AX78" s="3" t="str">
        <f>IF($A78="","",IF((AND($A78="ADD",OR(AW78="",AW78="Excellent"))),"1",(_xlfn.XLOOKUP(AW78,condition[lookupValue],condition[lookupKey],""))))</f>
        <v/>
      </c>
      <c r="AY78" s="7" t="str">
        <f t="shared" si="25"/>
        <v/>
      </c>
      <c r="AZ78" s="9"/>
    </row>
    <row r="79" spans="2:52">
      <c r="B79" s="4"/>
      <c r="D79" s="3" t="str">
        <f>IF($A79="ADD",IF(NOT(ISBLANK(C79)),_xlfn.XLOOKUP(C79,roadnames[lookupValue],roadnames[lookupKey],"ERROR"),""), "")</f>
        <v/>
      </c>
      <c r="E79" s="4"/>
      <c r="F79" s="4"/>
      <c r="G79" s="6"/>
      <c r="H79" s="6"/>
      <c r="J79" s="3" t="str">
        <f>IF($A79="ADD",IF(NOT(ISBLANK(I79)),_xlfn.XLOOKUP(I79,side[lookupValue],side[lookupKey],"ERROR"),""), "")</f>
        <v/>
      </c>
      <c r="K79" s="8"/>
      <c r="L79" s="8"/>
      <c r="M79" s="8"/>
      <c r="N79" s="6" t="str">
        <f t="shared" si="13"/>
        <v/>
      </c>
      <c r="O79" s="4"/>
      <c r="Q79" s="3" t="str">
        <f>IF($A79="ADD",IF(NOT(ISBLANK(P79)),_xlfn.XLOOKUP(P79,len_adjust_rsn[lookupValue],len_adjust_rsn[lookupKey],"ERROR"),""), "")</f>
        <v/>
      </c>
      <c r="R79" s="8"/>
      <c r="T79" s="3" t="str">
        <f>IF($A79="ADD",IF(NOT(ISBLANK(S79)),_xlfn.XLOOKUP(S79,ud_placement[lookupValue],ud_placement[lookupKey],"ERROR"),""), "")</f>
        <v/>
      </c>
      <c r="V79" s="3" t="str">
        <f>IF($A79="ADD",IF(NOT(ISBLANK(U79)),_xlfn.XLOOKUP(U79,ud_wall_type[lookupValue],ud_wall_type[lookupKey],"ERROR"),""), "")</f>
        <v/>
      </c>
      <c r="X79" s="3" t="str">
        <f>IF($A79="ADD",IF(NOT(ISBLANK(W79)),_xlfn.XLOOKUP(W79,ud_fence_style[lookupValue],ud_fence_style[lookupKey],"ERROR"),""), "")</f>
        <v/>
      </c>
      <c r="Z79" s="3" t="str">
        <f>IF($A79="ADD",IF(NOT(ISBLANK(Y79)),_xlfn.XLOOKUP(Y79,wall_material[lookupValue],wall_material[lookupKey],"ERROR"),""), "")</f>
        <v/>
      </c>
      <c r="AA79" s="2" t="str">
        <f t="shared" si="14"/>
        <v/>
      </c>
      <c r="AB79" s="2" t="str">
        <f t="shared" si="15"/>
        <v/>
      </c>
      <c r="AC79" s="2" t="str">
        <f t="shared" si="16"/>
        <v/>
      </c>
      <c r="AE79" s="7"/>
      <c r="AF79" s="4" t="str">
        <f t="shared" ca="1" si="17"/>
        <v/>
      </c>
      <c r="AG79" s="4"/>
      <c r="AH79" s="3" t="str">
        <f t="shared" si="18"/>
        <v/>
      </c>
      <c r="AI79" s="3" t="str">
        <f>IF($A79="","",IF((AND($A79="ADD",OR(AH79="",AH79="In Use"))),"5",(_xlfn.XLOOKUP(AH79,ud_asset_status[lookupValue],ud_asset_status[lookupKey],""))))</f>
        <v/>
      </c>
      <c r="AJ79" s="7"/>
      <c r="AL79" s="3" t="str">
        <f>IF($A79="ADD",IF(NOT(ISBLANK(AK79)),_xlfn.XLOOKUP(AK79,ar_replace_reason[lookupValue],ar_replace_reason[lookupKey],"ERROR"),""), "")</f>
        <v/>
      </c>
      <c r="AM79" s="3" t="str">
        <f t="shared" si="19"/>
        <v/>
      </c>
      <c r="AN79" s="3" t="str">
        <f>IF($A79="","",IF((AND($A79="ADD",OR(AM79="",AM79="Queenstown-Lakes District Council"))),"70",(_xlfn.XLOOKUP(AM79,ud_organisation_owner[lookupValue],ud_organisation_owner[lookupKey],""))))</f>
        <v/>
      </c>
      <c r="AO79" s="3" t="str">
        <f t="shared" si="20"/>
        <v/>
      </c>
      <c r="AP79" s="3" t="str">
        <f>IF($A79="","",IF((AND($A79="ADD",OR(AO79="",AO79="Queenstown-Lakes District Council"))),"70",(_xlfn.XLOOKUP(AO79,ud_organisation_owner[lookupValue],ud_organisation_owner[lookupKey],""))))</f>
        <v/>
      </c>
      <c r="AQ79" s="3" t="str">
        <f t="shared" si="21"/>
        <v/>
      </c>
      <c r="AR79" s="3" t="str">
        <f>IF($A79="","",IF((AND($A79="ADD",OR(AQ79="",AQ79="Local Authority"))),"17",(_xlfn.XLOOKUP(AQ79,ud_sub_organisation[lookupValue],ud_sub_organisation[lookupKey],""))))</f>
        <v/>
      </c>
      <c r="AS79" s="3" t="str">
        <f t="shared" si="22"/>
        <v/>
      </c>
      <c r="AT79" s="3" t="str">
        <f>IF($A79="","",IF((AND($A79="ADD",OR(AS79="",AS79="Vested assets"))),"12",(_xlfn.XLOOKUP(AS79,ud_work_origin[lookupValue],ud_work_origin[lookupKey],""))))</f>
        <v/>
      </c>
      <c r="AU79" s="8"/>
      <c r="AV79" s="2" t="str">
        <f t="shared" si="23"/>
        <v/>
      </c>
      <c r="AW79" s="3" t="str">
        <f t="shared" si="24"/>
        <v/>
      </c>
      <c r="AX79" s="3" t="str">
        <f>IF($A79="","",IF((AND($A79="ADD",OR(AW79="",AW79="Excellent"))),"1",(_xlfn.XLOOKUP(AW79,condition[lookupValue],condition[lookupKey],""))))</f>
        <v/>
      </c>
      <c r="AY79" s="7" t="str">
        <f t="shared" si="25"/>
        <v/>
      </c>
      <c r="AZ79" s="9"/>
    </row>
    <row r="80" spans="2:52">
      <c r="B80" s="4"/>
      <c r="D80" s="3" t="str">
        <f>IF($A80="ADD",IF(NOT(ISBLANK(C80)),_xlfn.XLOOKUP(C80,roadnames[lookupValue],roadnames[lookupKey],"ERROR"),""), "")</f>
        <v/>
      </c>
      <c r="E80" s="4"/>
      <c r="F80" s="4"/>
      <c r="G80" s="6"/>
      <c r="H80" s="6"/>
      <c r="J80" s="3" t="str">
        <f>IF($A80="ADD",IF(NOT(ISBLANK(I80)),_xlfn.XLOOKUP(I80,side[lookupValue],side[lookupKey],"ERROR"),""), "")</f>
        <v/>
      </c>
      <c r="K80" s="8"/>
      <c r="L80" s="8"/>
      <c r="M80" s="8"/>
      <c r="N80" s="6" t="str">
        <f t="shared" si="13"/>
        <v/>
      </c>
      <c r="O80" s="4"/>
      <c r="Q80" s="3" t="str">
        <f>IF($A80="ADD",IF(NOT(ISBLANK(P80)),_xlfn.XLOOKUP(P80,len_adjust_rsn[lookupValue],len_adjust_rsn[lookupKey],"ERROR"),""), "")</f>
        <v/>
      </c>
      <c r="R80" s="8"/>
      <c r="T80" s="3" t="str">
        <f>IF($A80="ADD",IF(NOT(ISBLANK(S80)),_xlfn.XLOOKUP(S80,ud_placement[lookupValue],ud_placement[lookupKey],"ERROR"),""), "")</f>
        <v/>
      </c>
      <c r="V80" s="3" t="str">
        <f>IF($A80="ADD",IF(NOT(ISBLANK(U80)),_xlfn.XLOOKUP(U80,ud_wall_type[lookupValue],ud_wall_type[lookupKey],"ERROR"),""), "")</f>
        <v/>
      </c>
      <c r="X80" s="3" t="str">
        <f>IF($A80="ADD",IF(NOT(ISBLANK(W80)),_xlfn.XLOOKUP(W80,ud_fence_style[lookupValue],ud_fence_style[lookupKey],"ERROR"),""), "")</f>
        <v/>
      </c>
      <c r="Z80" s="3" t="str">
        <f>IF($A80="ADD",IF(NOT(ISBLANK(Y80)),_xlfn.XLOOKUP(Y80,wall_material[lookupValue],wall_material[lookupKey],"ERROR"),""), "")</f>
        <v/>
      </c>
      <c r="AA80" s="2" t="str">
        <f t="shared" si="14"/>
        <v/>
      </c>
      <c r="AB80" s="2" t="str">
        <f t="shared" si="15"/>
        <v/>
      </c>
      <c r="AC80" s="2" t="str">
        <f t="shared" si="16"/>
        <v/>
      </c>
      <c r="AE80" s="7"/>
      <c r="AF80" s="4" t="str">
        <f t="shared" ca="1" si="17"/>
        <v/>
      </c>
      <c r="AG80" s="4"/>
      <c r="AH80" s="3" t="str">
        <f t="shared" si="18"/>
        <v/>
      </c>
      <c r="AI80" s="3" t="str">
        <f>IF($A80="","",IF((AND($A80="ADD",OR(AH80="",AH80="In Use"))),"5",(_xlfn.XLOOKUP(AH80,ud_asset_status[lookupValue],ud_asset_status[lookupKey],""))))</f>
        <v/>
      </c>
      <c r="AJ80" s="7"/>
      <c r="AL80" s="3" t="str">
        <f>IF($A80="ADD",IF(NOT(ISBLANK(AK80)),_xlfn.XLOOKUP(AK80,ar_replace_reason[lookupValue],ar_replace_reason[lookupKey],"ERROR"),""), "")</f>
        <v/>
      </c>
      <c r="AM80" s="3" t="str">
        <f t="shared" si="19"/>
        <v/>
      </c>
      <c r="AN80" s="3" t="str">
        <f>IF($A80="","",IF((AND($A80="ADD",OR(AM80="",AM80="Queenstown-Lakes District Council"))),"70",(_xlfn.XLOOKUP(AM80,ud_organisation_owner[lookupValue],ud_organisation_owner[lookupKey],""))))</f>
        <v/>
      </c>
      <c r="AO80" s="3" t="str">
        <f t="shared" si="20"/>
        <v/>
      </c>
      <c r="AP80" s="3" t="str">
        <f>IF($A80="","",IF((AND($A80="ADD",OR(AO80="",AO80="Queenstown-Lakes District Council"))),"70",(_xlfn.XLOOKUP(AO80,ud_organisation_owner[lookupValue],ud_organisation_owner[lookupKey],""))))</f>
        <v/>
      </c>
      <c r="AQ80" s="3" t="str">
        <f t="shared" si="21"/>
        <v/>
      </c>
      <c r="AR80" s="3" t="str">
        <f>IF($A80="","",IF((AND($A80="ADD",OR(AQ80="",AQ80="Local Authority"))),"17",(_xlfn.XLOOKUP(AQ80,ud_sub_organisation[lookupValue],ud_sub_organisation[lookupKey],""))))</f>
        <v/>
      </c>
      <c r="AS80" s="3" t="str">
        <f t="shared" si="22"/>
        <v/>
      </c>
      <c r="AT80" s="3" t="str">
        <f>IF($A80="","",IF((AND($A80="ADD",OR(AS80="",AS80="Vested assets"))),"12",(_xlfn.XLOOKUP(AS80,ud_work_origin[lookupValue],ud_work_origin[lookupKey],""))))</f>
        <v/>
      </c>
      <c r="AU80" s="8"/>
      <c r="AV80" s="2" t="str">
        <f t="shared" si="23"/>
        <v/>
      </c>
      <c r="AW80" s="3" t="str">
        <f t="shared" si="24"/>
        <v/>
      </c>
      <c r="AX80" s="3" t="str">
        <f>IF($A80="","",IF((AND($A80="ADD",OR(AW80="",AW80="Excellent"))),"1",(_xlfn.XLOOKUP(AW80,condition[lookupValue],condition[lookupKey],""))))</f>
        <v/>
      </c>
      <c r="AY80" s="7" t="str">
        <f t="shared" si="25"/>
        <v/>
      </c>
      <c r="AZ80" s="9"/>
    </row>
    <row r="81" spans="2:52">
      <c r="B81" s="4"/>
      <c r="D81" s="3" t="str">
        <f>IF($A81="ADD",IF(NOT(ISBLANK(C81)),_xlfn.XLOOKUP(C81,roadnames[lookupValue],roadnames[lookupKey],"ERROR"),""), "")</f>
        <v/>
      </c>
      <c r="E81" s="4"/>
      <c r="F81" s="4"/>
      <c r="G81" s="6"/>
      <c r="H81" s="6"/>
      <c r="J81" s="3" t="str">
        <f>IF($A81="ADD",IF(NOT(ISBLANK(I81)),_xlfn.XLOOKUP(I81,side[lookupValue],side[lookupKey],"ERROR"),""), "")</f>
        <v/>
      </c>
      <c r="K81" s="8"/>
      <c r="L81" s="8"/>
      <c r="M81" s="8"/>
      <c r="N81" s="6" t="str">
        <f t="shared" si="13"/>
        <v/>
      </c>
      <c r="O81" s="4"/>
      <c r="Q81" s="3" t="str">
        <f>IF($A81="ADD",IF(NOT(ISBLANK(P81)),_xlfn.XLOOKUP(P81,len_adjust_rsn[lookupValue],len_adjust_rsn[lookupKey],"ERROR"),""), "")</f>
        <v/>
      </c>
      <c r="R81" s="8"/>
      <c r="T81" s="3" t="str">
        <f>IF($A81="ADD",IF(NOT(ISBLANK(S81)),_xlfn.XLOOKUP(S81,ud_placement[lookupValue],ud_placement[lookupKey],"ERROR"),""), "")</f>
        <v/>
      </c>
      <c r="V81" s="3" t="str">
        <f>IF($A81="ADD",IF(NOT(ISBLANK(U81)),_xlfn.XLOOKUP(U81,ud_wall_type[lookupValue],ud_wall_type[lookupKey],"ERROR"),""), "")</f>
        <v/>
      </c>
      <c r="X81" s="3" t="str">
        <f>IF($A81="ADD",IF(NOT(ISBLANK(W81)),_xlfn.XLOOKUP(W81,ud_fence_style[lookupValue],ud_fence_style[lookupKey],"ERROR"),""), "")</f>
        <v/>
      </c>
      <c r="Z81" s="3" t="str">
        <f>IF($A81="ADD",IF(NOT(ISBLANK(Y81)),_xlfn.XLOOKUP(Y81,wall_material[lookupValue],wall_material[lookupKey],"ERROR"),""), "")</f>
        <v/>
      </c>
      <c r="AA81" s="2" t="str">
        <f t="shared" si="14"/>
        <v/>
      </c>
      <c r="AB81" s="2" t="str">
        <f t="shared" si="15"/>
        <v/>
      </c>
      <c r="AC81" s="2" t="str">
        <f t="shared" si="16"/>
        <v/>
      </c>
      <c r="AE81" s="7"/>
      <c r="AF81" s="4" t="str">
        <f t="shared" ca="1" si="17"/>
        <v/>
      </c>
      <c r="AG81" s="4"/>
      <c r="AH81" s="3" t="str">
        <f t="shared" si="18"/>
        <v/>
      </c>
      <c r="AI81" s="3" t="str">
        <f>IF($A81="","",IF((AND($A81="ADD",OR(AH81="",AH81="In Use"))),"5",(_xlfn.XLOOKUP(AH81,ud_asset_status[lookupValue],ud_asset_status[lookupKey],""))))</f>
        <v/>
      </c>
      <c r="AJ81" s="7"/>
      <c r="AL81" s="3" t="str">
        <f>IF($A81="ADD",IF(NOT(ISBLANK(AK81)),_xlfn.XLOOKUP(AK81,ar_replace_reason[lookupValue],ar_replace_reason[lookupKey],"ERROR"),""), "")</f>
        <v/>
      </c>
      <c r="AM81" s="3" t="str">
        <f t="shared" si="19"/>
        <v/>
      </c>
      <c r="AN81" s="3" t="str">
        <f>IF($A81="","",IF((AND($A81="ADD",OR(AM81="",AM81="Queenstown-Lakes District Council"))),"70",(_xlfn.XLOOKUP(AM81,ud_organisation_owner[lookupValue],ud_organisation_owner[lookupKey],""))))</f>
        <v/>
      </c>
      <c r="AO81" s="3" t="str">
        <f t="shared" si="20"/>
        <v/>
      </c>
      <c r="AP81" s="3" t="str">
        <f>IF($A81="","",IF((AND($A81="ADD",OR(AO81="",AO81="Queenstown-Lakes District Council"))),"70",(_xlfn.XLOOKUP(AO81,ud_organisation_owner[lookupValue],ud_organisation_owner[lookupKey],""))))</f>
        <v/>
      </c>
      <c r="AQ81" s="3" t="str">
        <f t="shared" si="21"/>
        <v/>
      </c>
      <c r="AR81" s="3" t="str">
        <f>IF($A81="","",IF((AND($A81="ADD",OR(AQ81="",AQ81="Local Authority"))),"17",(_xlfn.XLOOKUP(AQ81,ud_sub_organisation[lookupValue],ud_sub_organisation[lookupKey],""))))</f>
        <v/>
      </c>
      <c r="AS81" s="3" t="str">
        <f t="shared" si="22"/>
        <v/>
      </c>
      <c r="AT81" s="3" t="str">
        <f>IF($A81="","",IF((AND($A81="ADD",OR(AS81="",AS81="Vested assets"))),"12",(_xlfn.XLOOKUP(AS81,ud_work_origin[lookupValue],ud_work_origin[lookupKey],""))))</f>
        <v/>
      </c>
      <c r="AU81" s="8"/>
      <c r="AV81" s="2" t="str">
        <f t="shared" si="23"/>
        <v/>
      </c>
      <c r="AW81" s="3" t="str">
        <f t="shared" si="24"/>
        <v/>
      </c>
      <c r="AX81" s="3" t="str">
        <f>IF($A81="","",IF((AND($A81="ADD",OR(AW81="",AW81="Excellent"))),"1",(_xlfn.XLOOKUP(AW81,condition[lookupValue],condition[lookupKey],""))))</f>
        <v/>
      </c>
      <c r="AY81" s="7" t="str">
        <f t="shared" si="25"/>
        <v/>
      </c>
      <c r="AZ81" s="9"/>
    </row>
    <row r="82" spans="2:52">
      <c r="B82" s="4"/>
      <c r="D82" s="3" t="str">
        <f>IF($A82="ADD",IF(NOT(ISBLANK(C82)),_xlfn.XLOOKUP(C82,roadnames[lookupValue],roadnames[lookupKey],"ERROR"),""), "")</f>
        <v/>
      </c>
      <c r="E82" s="4"/>
      <c r="F82" s="4"/>
      <c r="G82" s="6"/>
      <c r="H82" s="6"/>
      <c r="J82" s="3" t="str">
        <f>IF($A82="ADD",IF(NOT(ISBLANK(I82)),_xlfn.XLOOKUP(I82,side[lookupValue],side[lookupKey],"ERROR"),""), "")</f>
        <v/>
      </c>
      <c r="K82" s="8"/>
      <c r="L82" s="8"/>
      <c r="M82" s="8"/>
      <c r="N82" s="6" t="str">
        <f t="shared" si="13"/>
        <v/>
      </c>
      <c r="O82" s="4"/>
      <c r="Q82" s="3" t="str">
        <f>IF($A82="ADD",IF(NOT(ISBLANK(P82)),_xlfn.XLOOKUP(P82,len_adjust_rsn[lookupValue],len_adjust_rsn[lookupKey],"ERROR"),""), "")</f>
        <v/>
      </c>
      <c r="R82" s="8"/>
      <c r="T82" s="3" t="str">
        <f>IF($A82="ADD",IF(NOT(ISBLANK(S82)),_xlfn.XLOOKUP(S82,ud_placement[lookupValue],ud_placement[lookupKey],"ERROR"),""), "")</f>
        <v/>
      </c>
      <c r="V82" s="3" t="str">
        <f>IF($A82="ADD",IF(NOT(ISBLANK(U82)),_xlfn.XLOOKUP(U82,ud_wall_type[lookupValue],ud_wall_type[lookupKey],"ERROR"),""), "")</f>
        <v/>
      </c>
      <c r="X82" s="3" t="str">
        <f>IF($A82="ADD",IF(NOT(ISBLANK(W82)),_xlfn.XLOOKUP(W82,ud_fence_style[lookupValue],ud_fence_style[lookupKey],"ERROR"),""), "")</f>
        <v/>
      </c>
      <c r="Z82" s="3" t="str">
        <f>IF($A82="ADD",IF(NOT(ISBLANK(Y82)),_xlfn.XLOOKUP(Y82,wall_material[lookupValue],wall_material[lookupKey],"ERROR"),""), "")</f>
        <v/>
      </c>
      <c r="AA82" s="2" t="str">
        <f t="shared" si="14"/>
        <v/>
      </c>
      <c r="AB82" s="2" t="str">
        <f t="shared" si="15"/>
        <v/>
      </c>
      <c r="AC82" s="2" t="str">
        <f t="shared" si="16"/>
        <v/>
      </c>
      <c r="AE82" s="7"/>
      <c r="AF82" s="4" t="str">
        <f t="shared" ca="1" si="17"/>
        <v/>
      </c>
      <c r="AG82" s="4"/>
      <c r="AH82" s="3" t="str">
        <f t="shared" si="18"/>
        <v/>
      </c>
      <c r="AI82" s="3" t="str">
        <f>IF($A82="","",IF((AND($A82="ADD",OR(AH82="",AH82="In Use"))),"5",(_xlfn.XLOOKUP(AH82,ud_asset_status[lookupValue],ud_asset_status[lookupKey],""))))</f>
        <v/>
      </c>
      <c r="AJ82" s="7"/>
      <c r="AL82" s="3" t="str">
        <f>IF($A82="ADD",IF(NOT(ISBLANK(AK82)),_xlfn.XLOOKUP(AK82,ar_replace_reason[lookupValue],ar_replace_reason[lookupKey],"ERROR"),""), "")</f>
        <v/>
      </c>
      <c r="AM82" s="3" t="str">
        <f t="shared" si="19"/>
        <v/>
      </c>
      <c r="AN82" s="3" t="str">
        <f>IF($A82="","",IF((AND($A82="ADD",OR(AM82="",AM82="Queenstown-Lakes District Council"))),"70",(_xlfn.XLOOKUP(AM82,ud_organisation_owner[lookupValue],ud_organisation_owner[lookupKey],""))))</f>
        <v/>
      </c>
      <c r="AO82" s="3" t="str">
        <f t="shared" si="20"/>
        <v/>
      </c>
      <c r="AP82" s="3" t="str">
        <f>IF($A82="","",IF((AND($A82="ADD",OR(AO82="",AO82="Queenstown-Lakes District Council"))),"70",(_xlfn.XLOOKUP(AO82,ud_organisation_owner[lookupValue],ud_organisation_owner[lookupKey],""))))</f>
        <v/>
      </c>
      <c r="AQ82" s="3" t="str">
        <f t="shared" si="21"/>
        <v/>
      </c>
      <c r="AR82" s="3" t="str">
        <f>IF($A82="","",IF((AND($A82="ADD",OR(AQ82="",AQ82="Local Authority"))),"17",(_xlfn.XLOOKUP(AQ82,ud_sub_organisation[lookupValue],ud_sub_organisation[lookupKey],""))))</f>
        <v/>
      </c>
      <c r="AS82" s="3" t="str">
        <f t="shared" si="22"/>
        <v/>
      </c>
      <c r="AT82" s="3" t="str">
        <f>IF($A82="","",IF((AND($A82="ADD",OR(AS82="",AS82="Vested assets"))),"12",(_xlfn.XLOOKUP(AS82,ud_work_origin[lookupValue],ud_work_origin[lookupKey],""))))</f>
        <v/>
      </c>
      <c r="AU82" s="8"/>
      <c r="AV82" s="2" t="str">
        <f t="shared" si="23"/>
        <v/>
      </c>
      <c r="AW82" s="3" t="str">
        <f t="shared" si="24"/>
        <v/>
      </c>
      <c r="AX82" s="3" t="str">
        <f>IF($A82="","",IF((AND($A82="ADD",OR(AW82="",AW82="Excellent"))),"1",(_xlfn.XLOOKUP(AW82,condition[lookupValue],condition[lookupKey],""))))</f>
        <v/>
      </c>
      <c r="AY82" s="7" t="str">
        <f t="shared" si="25"/>
        <v/>
      </c>
      <c r="AZ82" s="9"/>
    </row>
    <row r="83" spans="2:52">
      <c r="B83" s="4"/>
      <c r="D83" s="3" t="str">
        <f>IF($A83="ADD",IF(NOT(ISBLANK(C83)),_xlfn.XLOOKUP(C83,roadnames[lookupValue],roadnames[lookupKey],"ERROR"),""), "")</f>
        <v/>
      </c>
      <c r="E83" s="4"/>
      <c r="F83" s="4"/>
      <c r="G83" s="6"/>
      <c r="H83" s="6"/>
      <c r="J83" s="3" t="str">
        <f>IF($A83="ADD",IF(NOT(ISBLANK(I83)),_xlfn.XLOOKUP(I83,side[lookupValue],side[lookupKey],"ERROR"),""), "")</f>
        <v/>
      </c>
      <c r="K83" s="8"/>
      <c r="L83" s="8"/>
      <c r="M83" s="8"/>
      <c r="N83" s="6" t="str">
        <f t="shared" si="13"/>
        <v/>
      </c>
      <c r="O83" s="4"/>
      <c r="Q83" s="3" t="str">
        <f>IF($A83="ADD",IF(NOT(ISBLANK(P83)),_xlfn.XLOOKUP(P83,len_adjust_rsn[lookupValue],len_adjust_rsn[lookupKey],"ERROR"),""), "")</f>
        <v/>
      </c>
      <c r="R83" s="8"/>
      <c r="T83" s="3" t="str">
        <f>IF($A83="ADD",IF(NOT(ISBLANK(S83)),_xlfn.XLOOKUP(S83,ud_placement[lookupValue],ud_placement[lookupKey],"ERROR"),""), "")</f>
        <v/>
      </c>
      <c r="V83" s="3" t="str">
        <f>IF($A83="ADD",IF(NOT(ISBLANK(U83)),_xlfn.XLOOKUP(U83,ud_wall_type[lookupValue],ud_wall_type[lookupKey],"ERROR"),""), "")</f>
        <v/>
      </c>
      <c r="X83" s="3" t="str">
        <f>IF($A83="ADD",IF(NOT(ISBLANK(W83)),_xlfn.XLOOKUP(W83,ud_fence_style[lookupValue],ud_fence_style[lookupKey],"ERROR"),""), "")</f>
        <v/>
      </c>
      <c r="Z83" s="3" t="str">
        <f>IF($A83="ADD",IF(NOT(ISBLANK(Y83)),_xlfn.XLOOKUP(Y83,wall_material[lookupValue],wall_material[lookupKey],"ERROR"),""), "")</f>
        <v/>
      </c>
      <c r="AA83" s="2" t="str">
        <f t="shared" si="14"/>
        <v/>
      </c>
      <c r="AB83" s="2" t="str">
        <f t="shared" si="15"/>
        <v/>
      </c>
      <c r="AC83" s="2" t="str">
        <f t="shared" si="16"/>
        <v/>
      </c>
      <c r="AE83" s="7"/>
      <c r="AF83" s="4" t="str">
        <f t="shared" ca="1" si="17"/>
        <v/>
      </c>
      <c r="AG83" s="4"/>
      <c r="AH83" s="3" t="str">
        <f t="shared" si="18"/>
        <v/>
      </c>
      <c r="AI83" s="3" t="str">
        <f>IF($A83="","",IF((AND($A83="ADD",OR(AH83="",AH83="In Use"))),"5",(_xlfn.XLOOKUP(AH83,ud_asset_status[lookupValue],ud_asset_status[lookupKey],""))))</f>
        <v/>
      </c>
      <c r="AJ83" s="7"/>
      <c r="AL83" s="3" t="str">
        <f>IF($A83="ADD",IF(NOT(ISBLANK(AK83)),_xlfn.XLOOKUP(AK83,ar_replace_reason[lookupValue],ar_replace_reason[lookupKey],"ERROR"),""), "")</f>
        <v/>
      </c>
      <c r="AM83" s="3" t="str">
        <f t="shared" si="19"/>
        <v/>
      </c>
      <c r="AN83" s="3" t="str">
        <f>IF($A83="","",IF((AND($A83="ADD",OR(AM83="",AM83="Queenstown-Lakes District Council"))),"70",(_xlfn.XLOOKUP(AM83,ud_organisation_owner[lookupValue],ud_organisation_owner[lookupKey],""))))</f>
        <v/>
      </c>
      <c r="AO83" s="3" t="str">
        <f t="shared" si="20"/>
        <v/>
      </c>
      <c r="AP83" s="3" t="str">
        <f>IF($A83="","",IF((AND($A83="ADD",OR(AO83="",AO83="Queenstown-Lakes District Council"))),"70",(_xlfn.XLOOKUP(AO83,ud_organisation_owner[lookupValue],ud_organisation_owner[lookupKey],""))))</f>
        <v/>
      </c>
      <c r="AQ83" s="3" t="str">
        <f t="shared" si="21"/>
        <v/>
      </c>
      <c r="AR83" s="3" t="str">
        <f>IF($A83="","",IF((AND($A83="ADD",OR(AQ83="",AQ83="Local Authority"))),"17",(_xlfn.XLOOKUP(AQ83,ud_sub_organisation[lookupValue],ud_sub_organisation[lookupKey],""))))</f>
        <v/>
      </c>
      <c r="AS83" s="3" t="str">
        <f t="shared" si="22"/>
        <v/>
      </c>
      <c r="AT83" s="3" t="str">
        <f>IF($A83="","",IF((AND($A83="ADD",OR(AS83="",AS83="Vested assets"))),"12",(_xlfn.XLOOKUP(AS83,ud_work_origin[lookupValue],ud_work_origin[lookupKey],""))))</f>
        <v/>
      </c>
      <c r="AU83" s="8"/>
      <c r="AV83" s="2" t="str">
        <f t="shared" si="23"/>
        <v/>
      </c>
      <c r="AW83" s="3" t="str">
        <f t="shared" si="24"/>
        <v/>
      </c>
      <c r="AX83" s="3" t="str">
        <f>IF($A83="","",IF((AND($A83="ADD",OR(AW83="",AW83="Excellent"))),"1",(_xlfn.XLOOKUP(AW83,condition[lookupValue],condition[lookupKey],""))))</f>
        <v/>
      </c>
      <c r="AY83" s="7" t="str">
        <f t="shared" si="25"/>
        <v/>
      </c>
      <c r="AZ83" s="9"/>
    </row>
    <row r="84" spans="2:52">
      <c r="B84" s="4"/>
      <c r="D84" s="3" t="str">
        <f>IF($A84="ADD",IF(NOT(ISBLANK(C84)),_xlfn.XLOOKUP(C84,roadnames[lookupValue],roadnames[lookupKey],"ERROR"),""), "")</f>
        <v/>
      </c>
      <c r="E84" s="4"/>
      <c r="F84" s="4"/>
      <c r="G84" s="6"/>
      <c r="H84" s="6"/>
      <c r="J84" s="3" t="str">
        <f>IF($A84="ADD",IF(NOT(ISBLANK(I84)),_xlfn.XLOOKUP(I84,side[lookupValue],side[lookupKey],"ERROR"),""), "")</f>
        <v/>
      </c>
      <c r="K84" s="8"/>
      <c r="L84" s="8"/>
      <c r="M84" s="8"/>
      <c r="N84" s="6" t="str">
        <f t="shared" si="13"/>
        <v/>
      </c>
      <c r="O84" s="4"/>
      <c r="Q84" s="3" t="str">
        <f>IF($A84="ADD",IF(NOT(ISBLANK(P84)),_xlfn.XLOOKUP(P84,len_adjust_rsn[lookupValue],len_adjust_rsn[lookupKey],"ERROR"),""), "")</f>
        <v/>
      </c>
      <c r="R84" s="8"/>
      <c r="T84" s="3" t="str">
        <f>IF($A84="ADD",IF(NOT(ISBLANK(S84)),_xlfn.XLOOKUP(S84,ud_placement[lookupValue],ud_placement[lookupKey],"ERROR"),""), "")</f>
        <v/>
      </c>
      <c r="V84" s="3" t="str">
        <f>IF($A84="ADD",IF(NOT(ISBLANK(U84)),_xlfn.XLOOKUP(U84,ud_wall_type[lookupValue],ud_wall_type[lookupKey],"ERROR"),""), "")</f>
        <v/>
      </c>
      <c r="X84" s="3" t="str">
        <f>IF($A84="ADD",IF(NOT(ISBLANK(W84)),_xlfn.XLOOKUP(W84,ud_fence_style[lookupValue],ud_fence_style[lookupKey],"ERROR"),""), "")</f>
        <v/>
      </c>
      <c r="Z84" s="3" t="str">
        <f>IF($A84="ADD",IF(NOT(ISBLANK(Y84)),_xlfn.XLOOKUP(Y84,wall_material[lookupValue],wall_material[lookupKey],"ERROR"),""), "")</f>
        <v/>
      </c>
      <c r="AA84" s="2" t="str">
        <f t="shared" si="14"/>
        <v/>
      </c>
      <c r="AB84" s="2" t="str">
        <f t="shared" si="15"/>
        <v/>
      </c>
      <c r="AC84" s="2" t="str">
        <f t="shared" si="16"/>
        <v/>
      </c>
      <c r="AE84" s="7"/>
      <c r="AF84" s="4" t="str">
        <f t="shared" ca="1" si="17"/>
        <v/>
      </c>
      <c r="AG84" s="4"/>
      <c r="AH84" s="3" t="str">
        <f t="shared" si="18"/>
        <v/>
      </c>
      <c r="AI84" s="3" t="str">
        <f>IF($A84="","",IF((AND($A84="ADD",OR(AH84="",AH84="In Use"))),"5",(_xlfn.XLOOKUP(AH84,ud_asset_status[lookupValue],ud_asset_status[lookupKey],""))))</f>
        <v/>
      </c>
      <c r="AJ84" s="7"/>
      <c r="AL84" s="3" t="str">
        <f>IF($A84="ADD",IF(NOT(ISBLANK(AK84)),_xlfn.XLOOKUP(AK84,ar_replace_reason[lookupValue],ar_replace_reason[lookupKey],"ERROR"),""), "")</f>
        <v/>
      </c>
      <c r="AM84" s="3" t="str">
        <f t="shared" si="19"/>
        <v/>
      </c>
      <c r="AN84" s="3" t="str">
        <f>IF($A84="","",IF((AND($A84="ADD",OR(AM84="",AM84="Queenstown-Lakes District Council"))),"70",(_xlfn.XLOOKUP(AM84,ud_organisation_owner[lookupValue],ud_organisation_owner[lookupKey],""))))</f>
        <v/>
      </c>
      <c r="AO84" s="3" t="str">
        <f t="shared" si="20"/>
        <v/>
      </c>
      <c r="AP84" s="3" t="str">
        <f>IF($A84="","",IF((AND($A84="ADD",OR(AO84="",AO84="Queenstown-Lakes District Council"))),"70",(_xlfn.XLOOKUP(AO84,ud_organisation_owner[lookupValue],ud_organisation_owner[lookupKey],""))))</f>
        <v/>
      </c>
      <c r="AQ84" s="3" t="str">
        <f t="shared" si="21"/>
        <v/>
      </c>
      <c r="AR84" s="3" t="str">
        <f>IF($A84="","",IF((AND($A84="ADD",OR(AQ84="",AQ84="Local Authority"))),"17",(_xlfn.XLOOKUP(AQ84,ud_sub_organisation[lookupValue],ud_sub_organisation[lookupKey],""))))</f>
        <v/>
      </c>
      <c r="AS84" s="3" t="str">
        <f t="shared" si="22"/>
        <v/>
      </c>
      <c r="AT84" s="3" t="str">
        <f>IF($A84="","",IF((AND($A84="ADD",OR(AS84="",AS84="Vested assets"))),"12",(_xlfn.XLOOKUP(AS84,ud_work_origin[lookupValue],ud_work_origin[lookupKey],""))))</f>
        <v/>
      </c>
      <c r="AU84" s="8"/>
      <c r="AV84" s="2" t="str">
        <f t="shared" si="23"/>
        <v/>
      </c>
      <c r="AW84" s="3" t="str">
        <f t="shared" si="24"/>
        <v/>
      </c>
      <c r="AX84" s="3" t="str">
        <f>IF($A84="","",IF((AND($A84="ADD",OR(AW84="",AW84="Excellent"))),"1",(_xlfn.XLOOKUP(AW84,condition[lookupValue],condition[lookupKey],""))))</f>
        <v/>
      </c>
      <c r="AY84" s="7" t="str">
        <f t="shared" si="25"/>
        <v/>
      </c>
      <c r="AZ84" s="9"/>
    </row>
    <row r="85" spans="2:52">
      <c r="B85" s="4"/>
      <c r="D85" s="3" t="str">
        <f>IF($A85="ADD",IF(NOT(ISBLANK(C85)),_xlfn.XLOOKUP(C85,roadnames[lookupValue],roadnames[lookupKey],"ERROR"),""), "")</f>
        <v/>
      </c>
      <c r="E85" s="4"/>
      <c r="F85" s="4"/>
      <c r="G85" s="6"/>
      <c r="H85" s="6"/>
      <c r="J85" s="3" t="str">
        <f>IF($A85="ADD",IF(NOT(ISBLANK(I85)),_xlfn.XLOOKUP(I85,side[lookupValue],side[lookupKey],"ERROR"),""), "")</f>
        <v/>
      </c>
      <c r="K85" s="8"/>
      <c r="L85" s="8"/>
      <c r="M85" s="8"/>
      <c r="N85" s="6" t="str">
        <f t="shared" si="13"/>
        <v/>
      </c>
      <c r="O85" s="4"/>
      <c r="Q85" s="3" t="str">
        <f>IF($A85="ADD",IF(NOT(ISBLANK(P85)),_xlfn.XLOOKUP(P85,len_adjust_rsn[lookupValue],len_adjust_rsn[lookupKey],"ERROR"),""), "")</f>
        <v/>
      </c>
      <c r="R85" s="8"/>
      <c r="T85" s="3" t="str">
        <f>IF($A85="ADD",IF(NOT(ISBLANK(S85)),_xlfn.XLOOKUP(S85,ud_placement[lookupValue],ud_placement[lookupKey],"ERROR"),""), "")</f>
        <v/>
      </c>
      <c r="V85" s="3" t="str">
        <f>IF($A85="ADD",IF(NOT(ISBLANK(U85)),_xlfn.XLOOKUP(U85,ud_wall_type[lookupValue],ud_wall_type[lookupKey],"ERROR"),""), "")</f>
        <v/>
      </c>
      <c r="X85" s="3" t="str">
        <f>IF($A85="ADD",IF(NOT(ISBLANK(W85)),_xlfn.XLOOKUP(W85,ud_fence_style[lookupValue],ud_fence_style[lookupKey],"ERROR"),""), "")</f>
        <v/>
      </c>
      <c r="Z85" s="3" t="str">
        <f>IF($A85="ADD",IF(NOT(ISBLANK(Y85)),_xlfn.XLOOKUP(Y85,wall_material[lookupValue],wall_material[lookupKey],"ERROR"),""), "")</f>
        <v/>
      </c>
      <c r="AA85" s="2" t="str">
        <f t="shared" si="14"/>
        <v/>
      </c>
      <c r="AB85" s="2" t="str">
        <f t="shared" si="15"/>
        <v/>
      </c>
      <c r="AC85" s="2" t="str">
        <f t="shared" si="16"/>
        <v/>
      </c>
      <c r="AE85" s="7"/>
      <c r="AF85" s="4" t="str">
        <f t="shared" ca="1" si="17"/>
        <v/>
      </c>
      <c r="AG85" s="4"/>
      <c r="AH85" s="3" t="str">
        <f t="shared" si="18"/>
        <v/>
      </c>
      <c r="AI85" s="3" t="str">
        <f>IF($A85="","",IF((AND($A85="ADD",OR(AH85="",AH85="In Use"))),"5",(_xlfn.XLOOKUP(AH85,ud_asset_status[lookupValue],ud_asset_status[lookupKey],""))))</f>
        <v/>
      </c>
      <c r="AJ85" s="7"/>
      <c r="AL85" s="3" t="str">
        <f>IF($A85="ADD",IF(NOT(ISBLANK(AK85)),_xlfn.XLOOKUP(AK85,ar_replace_reason[lookupValue],ar_replace_reason[lookupKey],"ERROR"),""), "")</f>
        <v/>
      </c>
      <c r="AM85" s="3" t="str">
        <f t="shared" si="19"/>
        <v/>
      </c>
      <c r="AN85" s="3" t="str">
        <f>IF($A85="","",IF((AND($A85="ADD",OR(AM85="",AM85="Queenstown-Lakes District Council"))),"70",(_xlfn.XLOOKUP(AM85,ud_organisation_owner[lookupValue],ud_organisation_owner[lookupKey],""))))</f>
        <v/>
      </c>
      <c r="AO85" s="3" t="str">
        <f t="shared" si="20"/>
        <v/>
      </c>
      <c r="AP85" s="3" t="str">
        <f>IF($A85="","",IF((AND($A85="ADD",OR(AO85="",AO85="Queenstown-Lakes District Council"))),"70",(_xlfn.XLOOKUP(AO85,ud_organisation_owner[lookupValue],ud_organisation_owner[lookupKey],""))))</f>
        <v/>
      </c>
      <c r="AQ85" s="3" t="str">
        <f t="shared" si="21"/>
        <v/>
      </c>
      <c r="AR85" s="3" t="str">
        <f>IF($A85="","",IF((AND($A85="ADD",OR(AQ85="",AQ85="Local Authority"))),"17",(_xlfn.XLOOKUP(AQ85,ud_sub_organisation[lookupValue],ud_sub_organisation[lookupKey],""))))</f>
        <v/>
      </c>
      <c r="AS85" s="3" t="str">
        <f t="shared" si="22"/>
        <v/>
      </c>
      <c r="AT85" s="3" t="str">
        <f>IF($A85="","",IF((AND($A85="ADD",OR(AS85="",AS85="Vested assets"))),"12",(_xlfn.XLOOKUP(AS85,ud_work_origin[lookupValue],ud_work_origin[lookupKey],""))))</f>
        <v/>
      </c>
      <c r="AU85" s="8"/>
      <c r="AV85" s="2" t="str">
        <f t="shared" si="23"/>
        <v/>
      </c>
      <c r="AW85" s="3" t="str">
        <f t="shared" si="24"/>
        <v/>
      </c>
      <c r="AX85" s="3" t="str">
        <f>IF($A85="","",IF((AND($A85="ADD",OR(AW85="",AW85="Excellent"))),"1",(_xlfn.XLOOKUP(AW85,condition[lookupValue],condition[lookupKey],""))))</f>
        <v/>
      </c>
      <c r="AY85" s="7" t="str">
        <f t="shared" si="25"/>
        <v/>
      </c>
      <c r="AZ85" s="9"/>
    </row>
    <row r="86" spans="2:52">
      <c r="B86" s="4"/>
      <c r="D86" s="3" t="str">
        <f>IF($A86="ADD",IF(NOT(ISBLANK(C86)),_xlfn.XLOOKUP(C86,roadnames[lookupValue],roadnames[lookupKey],"ERROR"),""), "")</f>
        <v/>
      </c>
      <c r="E86" s="4"/>
      <c r="F86" s="4"/>
      <c r="G86" s="6"/>
      <c r="H86" s="6"/>
      <c r="J86" s="3" t="str">
        <f>IF($A86="ADD",IF(NOT(ISBLANK(I86)),_xlfn.XLOOKUP(I86,side[lookupValue],side[lookupKey],"ERROR"),""), "")</f>
        <v/>
      </c>
      <c r="K86" s="8"/>
      <c r="L86" s="8"/>
      <c r="M86" s="8"/>
      <c r="N86" s="6" t="str">
        <f t="shared" si="13"/>
        <v/>
      </c>
      <c r="O86" s="4"/>
      <c r="Q86" s="3" t="str">
        <f>IF($A86="ADD",IF(NOT(ISBLANK(P86)),_xlfn.XLOOKUP(P86,len_adjust_rsn[lookupValue],len_adjust_rsn[lookupKey],"ERROR"),""), "")</f>
        <v/>
      </c>
      <c r="R86" s="8"/>
      <c r="T86" s="3" t="str">
        <f>IF($A86="ADD",IF(NOT(ISBLANK(S86)),_xlfn.XLOOKUP(S86,ud_placement[lookupValue],ud_placement[lookupKey],"ERROR"),""), "")</f>
        <v/>
      </c>
      <c r="V86" s="3" t="str">
        <f>IF($A86="ADD",IF(NOT(ISBLANK(U86)),_xlfn.XLOOKUP(U86,ud_wall_type[lookupValue],ud_wall_type[lookupKey],"ERROR"),""), "")</f>
        <v/>
      </c>
      <c r="X86" s="3" t="str">
        <f>IF($A86="ADD",IF(NOT(ISBLANK(W86)),_xlfn.XLOOKUP(W86,ud_fence_style[lookupValue],ud_fence_style[lookupKey],"ERROR"),""), "")</f>
        <v/>
      </c>
      <c r="Z86" s="3" t="str">
        <f>IF($A86="ADD",IF(NOT(ISBLANK(Y86)),_xlfn.XLOOKUP(Y86,wall_material[lookupValue],wall_material[lookupKey],"ERROR"),""), "")</f>
        <v/>
      </c>
      <c r="AA86" s="2" t="str">
        <f t="shared" si="14"/>
        <v/>
      </c>
      <c r="AB86" s="2" t="str">
        <f t="shared" si="15"/>
        <v/>
      </c>
      <c r="AC86" s="2" t="str">
        <f t="shared" si="16"/>
        <v/>
      </c>
      <c r="AE86" s="7"/>
      <c r="AF86" s="4" t="str">
        <f t="shared" ca="1" si="17"/>
        <v/>
      </c>
      <c r="AG86" s="4"/>
      <c r="AH86" s="3" t="str">
        <f t="shared" si="18"/>
        <v/>
      </c>
      <c r="AI86" s="3" t="str">
        <f>IF($A86="","",IF((AND($A86="ADD",OR(AH86="",AH86="In Use"))),"5",(_xlfn.XLOOKUP(AH86,ud_asset_status[lookupValue],ud_asset_status[lookupKey],""))))</f>
        <v/>
      </c>
      <c r="AJ86" s="7"/>
      <c r="AL86" s="3" t="str">
        <f>IF($A86="ADD",IF(NOT(ISBLANK(AK86)),_xlfn.XLOOKUP(AK86,ar_replace_reason[lookupValue],ar_replace_reason[lookupKey],"ERROR"),""), "")</f>
        <v/>
      </c>
      <c r="AM86" s="3" t="str">
        <f t="shared" si="19"/>
        <v/>
      </c>
      <c r="AN86" s="3" t="str">
        <f>IF($A86="","",IF((AND($A86="ADD",OR(AM86="",AM86="Queenstown-Lakes District Council"))),"70",(_xlfn.XLOOKUP(AM86,ud_organisation_owner[lookupValue],ud_organisation_owner[lookupKey],""))))</f>
        <v/>
      </c>
      <c r="AO86" s="3" t="str">
        <f t="shared" si="20"/>
        <v/>
      </c>
      <c r="AP86" s="3" t="str">
        <f>IF($A86="","",IF((AND($A86="ADD",OR(AO86="",AO86="Queenstown-Lakes District Council"))),"70",(_xlfn.XLOOKUP(AO86,ud_organisation_owner[lookupValue],ud_organisation_owner[lookupKey],""))))</f>
        <v/>
      </c>
      <c r="AQ86" s="3" t="str">
        <f t="shared" si="21"/>
        <v/>
      </c>
      <c r="AR86" s="3" t="str">
        <f>IF($A86="","",IF((AND($A86="ADD",OR(AQ86="",AQ86="Local Authority"))),"17",(_xlfn.XLOOKUP(AQ86,ud_sub_organisation[lookupValue],ud_sub_organisation[lookupKey],""))))</f>
        <v/>
      </c>
      <c r="AS86" s="3" t="str">
        <f t="shared" si="22"/>
        <v/>
      </c>
      <c r="AT86" s="3" t="str">
        <f>IF($A86="","",IF((AND($A86="ADD",OR(AS86="",AS86="Vested assets"))),"12",(_xlfn.XLOOKUP(AS86,ud_work_origin[lookupValue],ud_work_origin[lookupKey],""))))</f>
        <v/>
      </c>
      <c r="AU86" s="8"/>
      <c r="AV86" s="2" t="str">
        <f t="shared" si="23"/>
        <v/>
      </c>
      <c r="AW86" s="3" t="str">
        <f t="shared" si="24"/>
        <v/>
      </c>
      <c r="AX86" s="3" t="str">
        <f>IF($A86="","",IF((AND($A86="ADD",OR(AW86="",AW86="Excellent"))),"1",(_xlfn.XLOOKUP(AW86,condition[lookupValue],condition[lookupKey],""))))</f>
        <v/>
      </c>
      <c r="AY86" s="7" t="str">
        <f t="shared" si="25"/>
        <v/>
      </c>
      <c r="AZ86" s="9"/>
    </row>
    <row r="87" spans="2:52">
      <c r="B87" s="4"/>
      <c r="D87" s="3" t="str">
        <f>IF($A87="ADD",IF(NOT(ISBLANK(C87)),_xlfn.XLOOKUP(C87,roadnames[lookupValue],roadnames[lookupKey],"ERROR"),""), "")</f>
        <v/>
      </c>
      <c r="E87" s="4"/>
      <c r="F87" s="4"/>
      <c r="G87" s="6"/>
      <c r="H87" s="6"/>
      <c r="J87" s="3" t="str">
        <f>IF($A87="ADD",IF(NOT(ISBLANK(I87)),_xlfn.XLOOKUP(I87,side[lookupValue],side[lookupKey],"ERROR"),""), "")</f>
        <v/>
      </c>
      <c r="K87" s="8"/>
      <c r="L87" s="8"/>
      <c r="M87" s="8"/>
      <c r="N87" s="6" t="str">
        <f t="shared" si="13"/>
        <v/>
      </c>
      <c r="O87" s="4"/>
      <c r="Q87" s="3" t="str">
        <f>IF($A87="ADD",IF(NOT(ISBLANK(P87)),_xlfn.XLOOKUP(P87,len_adjust_rsn[lookupValue],len_adjust_rsn[lookupKey],"ERROR"),""), "")</f>
        <v/>
      </c>
      <c r="R87" s="8"/>
      <c r="T87" s="3" t="str">
        <f>IF($A87="ADD",IF(NOT(ISBLANK(S87)),_xlfn.XLOOKUP(S87,ud_placement[lookupValue],ud_placement[lookupKey],"ERROR"),""), "")</f>
        <v/>
      </c>
      <c r="V87" s="3" t="str">
        <f>IF($A87="ADD",IF(NOT(ISBLANK(U87)),_xlfn.XLOOKUP(U87,ud_wall_type[lookupValue],ud_wall_type[lookupKey],"ERROR"),""), "")</f>
        <v/>
      </c>
      <c r="X87" s="3" t="str">
        <f>IF($A87="ADD",IF(NOT(ISBLANK(W87)),_xlfn.XLOOKUP(W87,ud_fence_style[lookupValue],ud_fence_style[lookupKey],"ERROR"),""), "")</f>
        <v/>
      </c>
      <c r="Z87" s="3" t="str">
        <f>IF($A87="ADD",IF(NOT(ISBLANK(Y87)),_xlfn.XLOOKUP(Y87,wall_material[lookupValue],wall_material[lookupKey],"ERROR"),""), "")</f>
        <v/>
      </c>
      <c r="AA87" s="2" t="str">
        <f t="shared" si="14"/>
        <v/>
      </c>
      <c r="AB87" s="2" t="str">
        <f t="shared" si="15"/>
        <v/>
      </c>
      <c r="AC87" s="2" t="str">
        <f t="shared" si="16"/>
        <v/>
      </c>
      <c r="AE87" s="7"/>
      <c r="AF87" s="4" t="str">
        <f t="shared" ca="1" si="17"/>
        <v/>
      </c>
      <c r="AG87" s="4"/>
      <c r="AH87" s="3" t="str">
        <f t="shared" si="18"/>
        <v/>
      </c>
      <c r="AI87" s="3" t="str">
        <f>IF($A87="","",IF((AND($A87="ADD",OR(AH87="",AH87="In Use"))),"5",(_xlfn.XLOOKUP(AH87,ud_asset_status[lookupValue],ud_asset_status[lookupKey],""))))</f>
        <v/>
      </c>
      <c r="AJ87" s="7"/>
      <c r="AL87" s="3" t="str">
        <f>IF($A87="ADD",IF(NOT(ISBLANK(AK87)),_xlfn.XLOOKUP(AK87,ar_replace_reason[lookupValue],ar_replace_reason[lookupKey],"ERROR"),""), "")</f>
        <v/>
      </c>
      <c r="AM87" s="3" t="str">
        <f t="shared" si="19"/>
        <v/>
      </c>
      <c r="AN87" s="3" t="str">
        <f>IF($A87="","",IF((AND($A87="ADD",OR(AM87="",AM87="Queenstown-Lakes District Council"))),"70",(_xlfn.XLOOKUP(AM87,ud_organisation_owner[lookupValue],ud_organisation_owner[lookupKey],""))))</f>
        <v/>
      </c>
      <c r="AO87" s="3" t="str">
        <f t="shared" si="20"/>
        <v/>
      </c>
      <c r="AP87" s="3" t="str">
        <f>IF($A87="","",IF((AND($A87="ADD",OR(AO87="",AO87="Queenstown-Lakes District Council"))),"70",(_xlfn.XLOOKUP(AO87,ud_organisation_owner[lookupValue],ud_organisation_owner[lookupKey],""))))</f>
        <v/>
      </c>
      <c r="AQ87" s="3" t="str">
        <f t="shared" si="21"/>
        <v/>
      </c>
      <c r="AR87" s="3" t="str">
        <f>IF($A87="","",IF((AND($A87="ADD",OR(AQ87="",AQ87="Local Authority"))),"17",(_xlfn.XLOOKUP(AQ87,ud_sub_organisation[lookupValue],ud_sub_organisation[lookupKey],""))))</f>
        <v/>
      </c>
      <c r="AS87" s="3" t="str">
        <f t="shared" si="22"/>
        <v/>
      </c>
      <c r="AT87" s="3" t="str">
        <f>IF($A87="","",IF((AND($A87="ADD",OR(AS87="",AS87="Vested assets"))),"12",(_xlfn.XLOOKUP(AS87,ud_work_origin[lookupValue],ud_work_origin[lookupKey],""))))</f>
        <v/>
      </c>
      <c r="AU87" s="8"/>
      <c r="AV87" s="2" t="str">
        <f t="shared" si="23"/>
        <v/>
      </c>
      <c r="AW87" s="3" t="str">
        <f t="shared" si="24"/>
        <v/>
      </c>
      <c r="AX87" s="3" t="str">
        <f>IF($A87="","",IF((AND($A87="ADD",OR(AW87="",AW87="Excellent"))),"1",(_xlfn.XLOOKUP(AW87,condition[lookupValue],condition[lookupKey],""))))</f>
        <v/>
      </c>
      <c r="AY87" s="7" t="str">
        <f t="shared" si="25"/>
        <v/>
      </c>
      <c r="AZ87" s="9"/>
    </row>
    <row r="88" spans="2:52">
      <c r="B88" s="4"/>
      <c r="D88" s="3" t="str">
        <f>IF($A88="ADD",IF(NOT(ISBLANK(C88)),_xlfn.XLOOKUP(C88,roadnames[lookupValue],roadnames[lookupKey],"ERROR"),""), "")</f>
        <v/>
      </c>
      <c r="E88" s="4"/>
      <c r="F88" s="4"/>
      <c r="G88" s="6"/>
      <c r="H88" s="6"/>
      <c r="J88" s="3" t="str">
        <f>IF($A88="ADD",IF(NOT(ISBLANK(I88)),_xlfn.XLOOKUP(I88,side[lookupValue],side[lookupKey],"ERROR"),""), "")</f>
        <v/>
      </c>
      <c r="K88" s="8"/>
      <c r="L88" s="8"/>
      <c r="M88" s="8"/>
      <c r="N88" s="6" t="str">
        <f t="shared" si="13"/>
        <v/>
      </c>
      <c r="O88" s="4"/>
      <c r="Q88" s="3" t="str">
        <f>IF($A88="ADD",IF(NOT(ISBLANK(P88)),_xlfn.XLOOKUP(P88,len_adjust_rsn[lookupValue],len_adjust_rsn[lookupKey],"ERROR"),""), "")</f>
        <v/>
      </c>
      <c r="R88" s="8"/>
      <c r="T88" s="3" t="str">
        <f>IF($A88="ADD",IF(NOT(ISBLANK(S88)),_xlfn.XLOOKUP(S88,ud_placement[lookupValue],ud_placement[lookupKey],"ERROR"),""), "")</f>
        <v/>
      </c>
      <c r="V88" s="3" t="str">
        <f>IF($A88="ADD",IF(NOT(ISBLANK(U88)),_xlfn.XLOOKUP(U88,ud_wall_type[lookupValue],ud_wall_type[lookupKey],"ERROR"),""), "")</f>
        <v/>
      </c>
      <c r="X88" s="3" t="str">
        <f>IF($A88="ADD",IF(NOT(ISBLANK(W88)),_xlfn.XLOOKUP(W88,ud_fence_style[lookupValue],ud_fence_style[lookupKey],"ERROR"),""), "")</f>
        <v/>
      </c>
      <c r="Z88" s="3" t="str">
        <f>IF($A88="ADD",IF(NOT(ISBLANK(Y88)),_xlfn.XLOOKUP(Y88,wall_material[lookupValue],wall_material[lookupKey],"ERROR"),""), "")</f>
        <v/>
      </c>
      <c r="AA88" s="2" t="str">
        <f t="shared" si="14"/>
        <v/>
      </c>
      <c r="AB88" s="2" t="str">
        <f t="shared" si="15"/>
        <v/>
      </c>
      <c r="AC88" s="2" t="str">
        <f t="shared" si="16"/>
        <v/>
      </c>
      <c r="AE88" s="7"/>
      <c r="AF88" s="4" t="str">
        <f t="shared" ca="1" si="17"/>
        <v/>
      </c>
      <c r="AG88" s="4"/>
      <c r="AH88" s="3" t="str">
        <f t="shared" si="18"/>
        <v/>
      </c>
      <c r="AI88" s="3" t="str">
        <f>IF($A88="","",IF((AND($A88="ADD",OR(AH88="",AH88="In Use"))),"5",(_xlfn.XLOOKUP(AH88,ud_asset_status[lookupValue],ud_asset_status[lookupKey],""))))</f>
        <v/>
      </c>
      <c r="AJ88" s="7"/>
      <c r="AL88" s="3" t="str">
        <f>IF($A88="ADD",IF(NOT(ISBLANK(AK88)),_xlfn.XLOOKUP(AK88,ar_replace_reason[lookupValue],ar_replace_reason[lookupKey],"ERROR"),""), "")</f>
        <v/>
      </c>
      <c r="AM88" s="3" t="str">
        <f t="shared" si="19"/>
        <v/>
      </c>
      <c r="AN88" s="3" t="str">
        <f>IF($A88="","",IF((AND($A88="ADD",OR(AM88="",AM88="Queenstown-Lakes District Council"))),"70",(_xlfn.XLOOKUP(AM88,ud_organisation_owner[lookupValue],ud_organisation_owner[lookupKey],""))))</f>
        <v/>
      </c>
      <c r="AO88" s="3" t="str">
        <f t="shared" si="20"/>
        <v/>
      </c>
      <c r="AP88" s="3" t="str">
        <f>IF($A88="","",IF((AND($A88="ADD",OR(AO88="",AO88="Queenstown-Lakes District Council"))),"70",(_xlfn.XLOOKUP(AO88,ud_organisation_owner[lookupValue],ud_organisation_owner[lookupKey],""))))</f>
        <v/>
      </c>
      <c r="AQ88" s="3" t="str">
        <f t="shared" si="21"/>
        <v/>
      </c>
      <c r="AR88" s="3" t="str">
        <f>IF($A88="","",IF((AND($A88="ADD",OR(AQ88="",AQ88="Local Authority"))),"17",(_xlfn.XLOOKUP(AQ88,ud_sub_organisation[lookupValue],ud_sub_organisation[lookupKey],""))))</f>
        <v/>
      </c>
      <c r="AS88" s="3" t="str">
        <f t="shared" si="22"/>
        <v/>
      </c>
      <c r="AT88" s="3" t="str">
        <f>IF($A88="","",IF((AND($A88="ADD",OR(AS88="",AS88="Vested assets"))),"12",(_xlfn.XLOOKUP(AS88,ud_work_origin[lookupValue],ud_work_origin[lookupKey],""))))</f>
        <v/>
      </c>
      <c r="AU88" s="8"/>
      <c r="AV88" s="2" t="str">
        <f t="shared" si="23"/>
        <v/>
      </c>
      <c r="AW88" s="3" t="str">
        <f t="shared" si="24"/>
        <v/>
      </c>
      <c r="AX88" s="3" t="str">
        <f>IF($A88="","",IF((AND($A88="ADD",OR(AW88="",AW88="Excellent"))),"1",(_xlfn.XLOOKUP(AW88,condition[lookupValue],condition[lookupKey],""))))</f>
        <v/>
      </c>
      <c r="AY88" s="7" t="str">
        <f t="shared" si="25"/>
        <v/>
      </c>
      <c r="AZ88" s="9"/>
    </row>
    <row r="89" spans="2:52">
      <c r="B89" s="4"/>
      <c r="D89" s="3" t="str">
        <f>IF($A89="ADD",IF(NOT(ISBLANK(C89)),_xlfn.XLOOKUP(C89,roadnames[lookupValue],roadnames[lookupKey],"ERROR"),""), "")</f>
        <v/>
      </c>
      <c r="E89" s="4"/>
      <c r="F89" s="4"/>
      <c r="G89" s="6"/>
      <c r="H89" s="6"/>
      <c r="J89" s="3" t="str">
        <f>IF($A89="ADD",IF(NOT(ISBLANK(I89)),_xlfn.XLOOKUP(I89,side[lookupValue],side[lookupKey],"ERROR"),""), "")</f>
        <v/>
      </c>
      <c r="K89" s="8"/>
      <c r="L89" s="8"/>
      <c r="M89" s="8"/>
      <c r="N89" s="6" t="str">
        <f t="shared" si="13"/>
        <v/>
      </c>
      <c r="O89" s="4"/>
      <c r="Q89" s="3" t="str">
        <f>IF($A89="ADD",IF(NOT(ISBLANK(P89)),_xlfn.XLOOKUP(P89,len_adjust_rsn[lookupValue],len_adjust_rsn[lookupKey],"ERROR"),""), "")</f>
        <v/>
      </c>
      <c r="R89" s="8"/>
      <c r="T89" s="3" t="str">
        <f>IF($A89="ADD",IF(NOT(ISBLANK(S89)),_xlfn.XLOOKUP(S89,ud_placement[lookupValue],ud_placement[lookupKey],"ERROR"),""), "")</f>
        <v/>
      </c>
      <c r="V89" s="3" t="str">
        <f>IF($A89="ADD",IF(NOT(ISBLANK(U89)),_xlfn.XLOOKUP(U89,ud_wall_type[lookupValue],ud_wall_type[lookupKey],"ERROR"),""), "")</f>
        <v/>
      </c>
      <c r="X89" s="3" t="str">
        <f>IF($A89="ADD",IF(NOT(ISBLANK(W89)),_xlfn.XLOOKUP(W89,ud_fence_style[lookupValue],ud_fence_style[lookupKey],"ERROR"),""), "")</f>
        <v/>
      </c>
      <c r="Z89" s="3" t="str">
        <f>IF($A89="ADD",IF(NOT(ISBLANK(Y89)),_xlfn.XLOOKUP(Y89,wall_material[lookupValue],wall_material[lookupKey],"ERROR"),""), "")</f>
        <v/>
      </c>
      <c r="AA89" s="2" t="str">
        <f t="shared" si="14"/>
        <v/>
      </c>
      <c r="AB89" s="2" t="str">
        <f t="shared" si="15"/>
        <v/>
      </c>
      <c r="AC89" s="2" t="str">
        <f t="shared" si="16"/>
        <v/>
      </c>
      <c r="AE89" s="7"/>
      <c r="AF89" s="4" t="str">
        <f t="shared" ca="1" si="17"/>
        <v/>
      </c>
      <c r="AG89" s="4"/>
      <c r="AH89" s="3" t="str">
        <f t="shared" si="18"/>
        <v/>
      </c>
      <c r="AI89" s="3" t="str">
        <f>IF($A89="","",IF((AND($A89="ADD",OR(AH89="",AH89="In Use"))),"5",(_xlfn.XLOOKUP(AH89,ud_asset_status[lookupValue],ud_asset_status[lookupKey],""))))</f>
        <v/>
      </c>
      <c r="AJ89" s="7"/>
      <c r="AL89" s="3" t="str">
        <f>IF($A89="ADD",IF(NOT(ISBLANK(AK89)),_xlfn.XLOOKUP(AK89,ar_replace_reason[lookupValue],ar_replace_reason[lookupKey],"ERROR"),""), "")</f>
        <v/>
      </c>
      <c r="AM89" s="3" t="str">
        <f t="shared" si="19"/>
        <v/>
      </c>
      <c r="AN89" s="3" t="str">
        <f>IF($A89="","",IF((AND($A89="ADD",OR(AM89="",AM89="Queenstown-Lakes District Council"))),"70",(_xlfn.XLOOKUP(AM89,ud_organisation_owner[lookupValue],ud_organisation_owner[lookupKey],""))))</f>
        <v/>
      </c>
      <c r="AO89" s="3" t="str">
        <f t="shared" si="20"/>
        <v/>
      </c>
      <c r="AP89" s="3" t="str">
        <f>IF($A89="","",IF((AND($A89="ADD",OR(AO89="",AO89="Queenstown-Lakes District Council"))),"70",(_xlfn.XLOOKUP(AO89,ud_organisation_owner[lookupValue],ud_organisation_owner[lookupKey],""))))</f>
        <v/>
      </c>
      <c r="AQ89" s="3" t="str">
        <f t="shared" si="21"/>
        <v/>
      </c>
      <c r="AR89" s="3" t="str">
        <f>IF($A89="","",IF((AND($A89="ADD",OR(AQ89="",AQ89="Local Authority"))),"17",(_xlfn.XLOOKUP(AQ89,ud_sub_organisation[lookupValue],ud_sub_organisation[lookupKey],""))))</f>
        <v/>
      </c>
      <c r="AS89" s="3" t="str">
        <f t="shared" si="22"/>
        <v/>
      </c>
      <c r="AT89" s="3" t="str">
        <f>IF($A89="","",IF((AND($A89="ADD",OR(AS89="",AS89="Vested assets"))),"12",(_xlfn.XLOOKUP(AS89,ud_work_origin[lookupValue],ud_work_origin[lookupKey],""))))</f>
        <v/>
      </c>
      <c r="AU89" s="8"/>
      <c r="AV89" s="2" t="str">
        <f t="shared" si="23"/>
        <v/>
      </c>
      <c r="AW89" s="3" t="str">
        <f t="shared" si="24"/>
        <v/>
      </c>
      <c r="AX89" s="3" t="str">
        <f>IF($A89="","",IF((AND($A89="ADD",OR(AW89="",AW89="Excellent"))),"1",(_xlfn.XLOOKUP(AW89,condition[lookupValue],condition[lookupKey],""))))</f>
        <v/>
      </c>
      <c r="AY89" s="7" t="str">
        <f t="shared" si="25"/>
        <v/>
      </c>
      <c r="AZ89" s="9"/>
    </row>
    <row r="90" spans="2:52">
      <c r="B90" s="4"/>
      <c r="D90" s="3" t="str">
        <f>IF($A90="ADD",IF(NOT(ISBLANK(C90)),_xlfn.XLOOKUP(C90,roadnames[lookupValue],roadnames[lookupKey],"ERROR"),""), "")</f>
        <v/>
      </c>
      <c r="E90" s="4"/>
      <c r="F90" s="4"/>
      <c r="G90" s="6"/>
      <c r="H90" s="6"/>
      <c r="J90" s="3" t="str">
        <f>IF($A90="ADD",IF(NOT(ISBLANK(I90)),_xlfn.XLOOKUP(I90,side[lookupValue],side[lookupKey],"ERROR"),""), "")</f>
        <v/>
      </c>
      <c r="K90" s="8"/>
      <c r="L90" s="8"/>
      <c r="M90" s="8"/>
      <c r="N90" s="6" t="str">
        <f t="shared" si="13"/>
        <v/>
      </c>
      <c r="O90" s="4"/>
      <c r="Q90" s="3" t="str">
        <f>IF($A90="ADD",IF(NOT(ISBLANK(P90)),_xlfn.XLOOKUP(P90,len_adjust_rsn[lookupValue],len_adjust_rsn[lookupKey],"ERROR"),""), "")</f>
        <v/>
      </c>
      <c r="R90" s="8"/>
      <c r="T90" s="3" t="str">
        <f>IF($A90="ADD",IF(NOT(ISBLANK(S90)),_xlfn.XLOOKUP(S90,ud_placement[lookupValue],ud_placement[lookupKey],"ERROR"),""), "")</f>
        <v/>
      </c>
      <c r="V90" s="3" t="str">
        <f>IF($A90="ADD",IF(NOT(ISBLANK(U90)),_xlfn.XLOOKUP(U90,ud_wall_type[lookupValue],ud_wall_type[lookupKey],"ERROR"),""), "")</f>
        <v/>
      </c>
      <c r="X90" s="3" t="str">
        <f>IF($A90="ADD",IF(NOT(ISBLANK(W90)),_xlfn.XLOOKUP(W90,ud_fence_style[lookupValue],ud_fence_style[lookupKey],"ERROR"),""), "")</f>
        <v/>
      </c>
      <c r="Z90" s="3" t="str">
        <f>IF($A90="ADD",IF(NOT(ISBLANK(Y90)),_xlfn.XLOOKUP(Y90,wall_material[lookupValue],wall_material[lookupKey],"ERROR"),""), "")</f>
        <v/>
      </c>
      <c r="AA90" s="2" t="str">
        <f t="shared" si="14"/>
        <v/>
      </c>
      <c r="AB90" s="2" t="str">
        <f t="shared" si="15"/>
        <v/>
      </c>
      <c r="AC90" s="2" t="str">
        <f t="shared" si="16"/>
        <v/>
      </c>
      <c r="AE90" s="7"/>
      <c r="AF90" s="4" t="str">
        <f t="shared" ca="1" si="17"/>
        <v/>
      </c>
      <c r="AG90" s="4"/>
      <c r="AH90" s="3" t="str">
        <f t="shared" si="18"/>
        <v/>
      </c>
      <c r="AI90" s="3" t="str">
        <f>IF($A90="","",IF((AND($A90="ADD",OR(AH90="",AH90="In Use"))),"5",(_xlfn.XLOOKUP(AH90,ud_asset_status[lookupValue],ud_asset_status[lookupKey],""))))</f>
        <v/>
      </c>
      <c r="AJ90" s="7"/>
      <c r="AL90" s="3" t="str">
        <f>IF($A90="ADD",IF(NOT(ISBLANK(AK90)),_xlfn.XLOOKUP(AK90,ar_replace_reason[lookupValue],ar_replace_reason[lookupKey],"ERROR"),""), "")</f>
        <v/>
      </c>
      <c r="AM90" s="3" t="str">
        <f t="shared" si="19"/>
        <v/>
      </c>
      <c r="AN90" s="3" t="str">
        <f>IF($A90="","",IF((AND($A90="ADD",OR(AM90="",AM90="Queenstown-Lakes District Council"))),"70",(_xlfn.XLOOKUP(AM90,ud_organisation_owner[lookupValue],ud_organisation_owner[lookupKey],""))))</f>
        <v/>
      </c>
      <c r="AO90" s="3" t="str">
        <f t="shared" si="20"/>
        <v/>
      </c>
      <c r="AP90" s="3" t="str">
        <f>IF($A90="","",IF((AND($A90="ADD",OR(AO90="",AO90="Queenstown-Lakes District Council"))),"70",(_xlfn.XLOOKUP(AO90,ud_organisation_owner[lookupValue],ud_organisation_owner[lookupKey],""))))</f>
        <v/>
      </c>
      <c r="AQ90" s="3" t="str">
        <f t="shared" si="21"/>
        <v/>
      </c>
      <c r="AR90" s="3" t="str">
        <f>IF($A90="","",IF((AND($A90="ADD",OR(AQ90="",AQ90="Local Authority"))),"17",(_xlfn.XLOOKUP(AQ90,ud_sub_organisation[lookupValue],ud_sub_organisation[lookupKey],""))))</f>
        <v/>
      </c>
      <c r="AS90" s="3" t="str">
        <f t="shared" si="22"/>
        <v/>
      </c>
      <c r="AT90" s="3" t="str">
        <f>IF($A90="","",IF((AND($A90="ADD",OR(AS90="",AS90="Vested assets"))),"12",(_xlfn.XLOOKUP(AS90,ud_work_origin[lookupValue],ud_work_origin[lookupKey],""))))</f>
        <v/>
      </c>
      <c r="AU90" s="8"/>
      <c r="AV90" s="2" t="str">
        <f t="shared" si="23"/>
        <v/>
      </c>
      <c r="AW90" s="3" t="str">
        <f t="shared" si="24"/>
        <v/>
      </c>
      <c r="AX90" s="3" t="str">
        <f>IF($A90="","",IF((AND($A90="ADD",OR(AW90="",AW90="Excellent"))),"1",(_xlfn.XLOOKUP(AW90,condition[lookupValue],condition[lookupKey],""))))</f>
        <v/>
      </c>
      <c r="AY90" s="7" t="str">
        <f t="shared" si="25"/>
        <v/>
      </c>
      <c r="AZ90" s="9"/>
    </row>
    <row r="91" spans="2:52">
      <c r="B91" s="4"/>
      <c r="D91" s="3" t="str">
        <f>IF($A91="ADD",IF(NOT(ISBLANK(C91)),_xlfn.XLOOKUP(C91,roadnames[lookupValue],roadnames[lookupKey],"ERROR"),""), "")</f>
        <v/>
      </c>
      <c r="E91" s="4"/>
      <c r="F91" s="4"/>
      <c r="G91" s="6"/>
      <c r="H91" s="6"/>
      <c r="J91" s="3" t="str">
        <f>IF($A91="ADD",IF(NOT(ISBLANK(I91)),_xlfn.XLOOKUP(I91,side[lookupValue],side[lookupKey],"ERROR"),""), "")</f>
        <v/>
      </c>
      <c r="K91" s="8"/>
      <c r="L91" s="8"/>
      <c r="M91" s="8"/>
      <c r="N91" s="6" t="str">
        <f t="shared" si="13"/>
        <v/>
      </c>
      <c r="O91" s="4"/>
      <c r="Q91" s="3" t="str">
        <f>IF($A91="ADD",IF(NOT(ISBLANK(P91)),_xlfn.XLOOKUP(P91,len_adjust_rsn[lookupValue],len_adjust_rsn[lookupKey],"ERROR"),""), "")</f>
        <v/>
      </c>
      <c r="R91" s="8"/>
      <c r="T91" s="3" t="str">
        <f>IF($A91="ADD",IF(NOT(ISBLANK(S91)),_xlfn.XLOOKUP(S91,ud_placement[lookupValue],ud_placement[lookupKey],"ERROR"),""), "")</f>
        <v/>
      </c>
      <c r="V91" s="3" t="str">
        <f>IF($A91="ADD",IF(NOT(ISBLANK(U91)),_xlfn.XLOOKUP(U91,ud_wall_type[lookupValue],ud_wall_type[lookupKey],"ERROR"),""), "")</f>
        <v/>
      </c>
      <c r="X91" s="3" t="str">
        <f>IF($A91="ADD",IF(NOT(ISBLANK(W91)),_xlfn.XLOOKUP(W91,ud_fence_style[lookupValue],ud_fence_style[lookupKey],"ERROR"),""), "")</f>
        <v/>
      </c>
      <c r="Z91" s="3" t="str">
        <f>IF($A91="ADD",IF(NOT(ISBLANK(Y91)),_xlfn.XLOOKUP(Y91,wall_material[lookupValue],wall_material[lookupKey],"ERROR"),""), "")</f>
        <v/>
      </c>
      <c r="AA91" s="2" t="str">
        <f t="shared" si="14"/>
        <v/>
      </c>
      <c r="AB91" s="2" t="str">
        <f t="shared" si="15"/>
        <v/>
      </c>
      <c r="AC91" s="2" t="str">
        <f t="shared" si="16"/>
        <v/>
      </c>
      <c r="AE91" s="7"/>
      <c r="AF91" s="4" t="str">
        <f t="shared" ca="1" si="17"/>
        <v/>
      </c>
      <c r="AG91" s="4"/>
      <c r="AH91" s="3" t="str">
        <f t="shared" si="18"/>
        <v/>
      </c>
      <c r="AI91" s="3" t="str">
        <f>IF($A91="","",IF((AND($A91="ADD",OR(AH91="",AH91="In Use"))),"5",(_xlfn.XLOOKUP(AH91,ud_asset_status[lookupValue],ud_asset_status[lookupKey],""))))</f>
        <v/>
      </c>
      <c r="AJ91" s="7"/>
      <c r="AL91" s="3" t="str">
        <f>IF($A91="ADD",IF(NOT(ISBLANK(AK91)),_xlfn.XLOOKUP(AK91,ar_replace_reason[lookupValue],ar_replace_reason[lookupKey],"ERROR"),""), "")</f>
        <v/>
      </c>
      <c r="AM91" s="3" t="str">
        <f t="shared" si="19"/>
        <v/>
      </c>
      <c r="AN91" s="3" t="str">
        <f>IF($A91="","",IF((AND($A91="ADD",OR(AM91="",AM91="Queenstown-Lakes District Council"))),"70",(_xlfn.XLOOKUP(AM91,ud_organisation_owner[lookupValue],ud_organisation_owner[lookupKey],""))))</f>
        <v/>
      </c>
      <c r="AO91" s="3" t="str">
        <f t="shared" si="20"/>
        <v/>
      </c>
      <c r="AP91" s="3" t="str">
        <f>IF($A91="","",IF((AND($A91="ADD",OR(AO91="",AO91="Queenstown-Lakes District Council"))),"70",(_xlfn.XLOOKUP(AO91,ud_organisation_owner[lookupValue],ud_organisation_owner[lookupKey],""))))</f>
        <v/>
      </c>
      <c r="AQ91" s="3" t="str">
        <f t="shared" si="21"/>
        <v/>
      </c>
      <c r="AR91" s="3" t="str">
        <f>IF($A91="","",IF((AND($A91="ADD",OR(AQ91="",AQ91="Local Authority"))),"17",(_xlfn.XLOOKUP(AQ91,ud_sub_organisation[lookupValue],ud_sub_organisation[lookupKey],""))))</f>
        <v/>
      </c>
      <c r="AS91" s="3" t="str">
        <f t="shared" si="22"/>
        <v/>
      </c>
      <c r="AT91" s="3" t="str">
        <f>IF($A91="","",IF((AND($A91="ADD",OR(AS91="",AS91="Vested assets"))),"12",(_xlfn.XLOOKUP(AS91,ud_work_origin[lookupValue],ud_work_origin[lookupKey],""))))</f>
        <v/>
      </c>
      <c r="AU91" s="8"/>
      <c r="AV91" s="2" t="str">
        <f t="shared" si="23"/>
        <v/>
      </c>
      <c r="AW91" s="3" t="str">
        <f t="shared" si="24"/>
        <v/>
      </c>
      <c r="AX91" s="3" t="str">
        <f>IF($A91="","",IF((AND($A91="ADD",OR(AW91="",AW91="Excellent"))),"1",(_xlfn.XLOOKUP(AW91,condition[lookupValue],condition[lookupKey],""))))</f>
        <v/>
      </c>
      <c r="AY91" s="7" t="str">
        <f t="shared" si="25"/>
        <v/>
      </c>
      <c r="AZ91" s="9"/>
    </row>
    <row r="92" spans="2:52">
      <c r="B92" s="4"/>
      <c r="D92" s="3" t="str">
        <f>IF($A92="ADD",IF(NOT(ISBLANK(C92)),_xlfn.XLOOKUP(C92,roadnames[lookupValue],roadnames[lookupKey],"ERROR"),""), "")</f>
        <v/>
      </c>
      <c r="E92" s="4"/>
      <c r="F92" s="4"/>
      <c r="G92" s="6"/>
      <c r="H92" s="6"/>
      <c r="J92" s="3" t="str">
        <f>IF($A92="ADD",IF(NOT(ISBLANK(I92)),_xlfn.XLOOKUP(I92,side[lookupValue],side[lookupKey],"ERROR"),""), "")</f>
        <v/>
      </c>
      <c r="K92" s="8"/>
      <c r="L92" s="8"/>
      <c r="M92" s="8"/>
      <c r="N92" s="6" t="str">
        <f t="shared" si="13"/>
        <v/>
      </c>
      <c r="O92" s="4"/>
      <c r="Q92" s="3" t="str">
        <f>IF($A92="ADD",IF(NOT(ISBLANK(P92)),_xlfn.XLOOKUP(P92,len_adjust_rsn[lookupValue],len_adjust_rsn[lookupKey],"ERROR"),""), "")</f>
        <v/>
      </c>
      <c r="R92" s="8"/>
      <c r="T92" s="3" t="str">
        <f>IF($A92="ADD",IF(NOT(ISBLANK(S92)),_xlfn.XLOOKUP(S92,ud_placement[lookupValue],ud_placement[lookupKey],"ERROR"),""), "")</f>
        <v/>
      </c>
      <c r="V92" s="3" t="str">
        <f>IF($A92="ADD",IF(NOT(ISBLANK(U92)),_xlfn.XLOOKUP(U92,ud_wall_type[lookupValue],ud_wall_type[lookupKey],"ERROR"),""), "")</f>
        <v/>
      </c>
      <c r="X92" s="3" t="str">
        <f>IF($A92="ADD",IF(NOT(ISBLANK(W92)),_xlfn.XLOOKUP(W92,ud_fence_style[lookupValue],ud_fence_style[lookupKey],"ERROR"),""), "")</f>
        <v/>
      </c>
      <c r="Z92" s="3" t="str">
        <f>IF($A92="ADD",IF(NOT(ISBLANK(Y92)),_xlfn.XLOOKUP(Y92,wall_material[lookupValue],wall_material[lookupKey],"ERROR"),""), "")</f>
        <v/>
      </c>
      <c r="AA92" s="2" t="str">
        <f t="shared" si="14"/>
        <v/>
      </c>
      <c r="AB92" s="2" t="str">
        <f t="shared" si="15"/>
        <v/>
      </c>
      <c r="AC92" s="2" t="str">
        <f t="shared" si="16"/>
        <v/>
      </c>
      <c r="AE92" s="7"/>
      <c r="AF92" s="4" t="str">
        <f t="shared" ca="1" si="17"/>
        <v/>
      </c>
      <c r="AG92" s="4"/>
      <c r="AH92" s="3" t="str">
        <f t="shared" si="18"/>
        <v/>
      </c>
      <c r="AI92" s="3" t="str">
        <f>IF($A92="","",IF((AND($A92="ADD",OR(AH92="",AH92="In Use"))),"5",(_xlfn.XLOOKUP(AH92,ud_asset_status[lookupValue],ud_asset_status[lookupKey],""))))</f>
        <v/>
      </c>
      <c r="AJ92" s="7"/>
      <c r="AL92" s="3" t="str">
        <f>IF($A92="ADD",IF(NOT(ISBLANK(AK92)),_xlfn.XLOOKUP(AK92,ar_replace_reason[lookupValue],ar_replace_reason[lookupKey],"ERROR"),""), "")</f>
        <v/>
      </c>
      <c r="AM92" s="3" t="str">
        <f t="shared" si="19"/>
        <v/>
      </c>
      <c r="AN92" s="3" t="str">
        <f>IF($A92="","",IF((AND($A92="ADD",OR(AM92="",AM92="Queenstown-Lakes District Council"))),"70",(_xlfn.XLOOKUP(AM92,ud_organisation_owner[lookupValue],ud_organisation_owner[lookupKey],""))))</f>
        <v/>
      </c>
      <c r="AO92" s="3" t="str">
        <f t="shared" si="20"/>
        <v/>
      </c>
      <c r="AP92" s="3" t="str">
        <f>IF($A92="","",IF((AND($A92="ADD",OR(AO92="",AO92="Queenstown-Lakes District Council"))),"70",(_xlfn.XLOOKUP(AO92,ud_organisation_owner[lookupValue],ud_organisation_owner[lookupKey],""))))</f>
        <v/>
      </c>
      <c r="AQ92" s="3" t="str">
        <f t="shared" si="21"/>
        <v/>
      </c>
      <c r="AR92" s="3" t="str">
        <f>IF($A92="","",IF((AND($A92="ADD",OR(AQ92="",AQ92="Local Authority"))),"17",(_xlfn.XLOOKUP(AQ92,ud_sub_organisation[lookupValue],ud_sub_organisation[lookupKey],""))))</f>
        <v/>
      </c>
      <c r="AS92" s="3" t="str">
        <f t="shared" si="22"/>
        <v/>
      </c>
      <c r="AT92" s="3" t="str">
        <f>IF($A92="","",IF((AND($A92="ADD",OR(AS92="",AS92="Vested assets"))),"12",(_xlfn.XLOOKUP(AS92,ud_work_origin[lookupValue],ud_work_origin[lookupKey],""))))</f>
        <v/>
      </c>
      <c r="AU92" s="8"/>
      <c r="AV92" s="2" t="str">
        <f t="shared" si="23"/>
        <v/>
      </c>
      <c r="AW92" s="3" t="str">
        <f t="shared" si="24"/>
        <v/>
      </c>
      <c r="AX92" s="3" t="str">
        <f>IF($A92="","",IF((AND($A92="ADD",OR(AW92="",AW92="Excellent"))),"1",(_xlfn.XLOOKUP(AW92,condition[lookupValue],condition[lookupKey],""))))</f>
        <v/>
      </c>
      <c r="AY92" s="7" t="str">
        <f t="shared" si="25"/>
        <v/>
      </c>
      <c r="AZ92" s="9"/>
    </row>
    <row r="93" spans="2:52">
      <c r="B93" s="4"/>
      <c r="D93" s="3" t="str">
        <f>IF($A93="ADD",IF(NOT(ISBLANK(C93)),_xlfn.XLOOKUP(C93,roadnames[lookupValue],roadnames[lookupKey],"ERROR"),""), "")</f>
        <v/>
      </c>
      <c r="E93" s="4"/>
      <c r="F93" s="4"/>
      <c r="G93" s="6"/>
      <c r="H93" s="6"/>
      <c r="J93" s="3" t="str">
        <f>IF($A93="ADD",IF(NOT(ISBLANK(I93)),_xlfn.XLOOKUP(I93,side[lookupValue],side[lookupKey],"ERROR"),""), "")</f>
        <v/>
      </c>
      <c r="K93" s="8"/>
      <c r="L93" s="8"/>
      <c r="M93" s="8"/>
      <c r="N93" s="6" t="str">
        <f t="shared" si="13"/>
        <v/>
      </c>
      <c r="O93" s="4"/>
      <c r="Q93" s="3" t="str">
        <f>IF($A93="ADD",IF(NOT(ISBLANK(P93)),_xlfn.XLOOKUP(P93,len_adjust_rsn[lookupValue],len_adjust_rsn[lookupKey],"ERROR"),""), "")</f>
        <v/>
      </c>
      <c r="R93" s="8"/>
      <c r="T93" s="3" t="str">
        <f>IF($A93="ADD",IF(NOT(ISBLANK(S93)),_xlfn.XLOOKUP(S93,ud_placement[lookupValue],ud_placement[lookupKey],"ERROR"),""), "")</f>
        <v/>
      </c>
      <c r="V93" s="3" t="str">
        <f>IF($A93="ADD",IF(NOT(ISBLANK(U93)),_xlfn.XLOOKUP(U93,ud_wall_type[lookupValue],ud_wall_type[lookupKey],"ERROR"),""), "")</f>
        <v/>
      </c>
      <c r="X93" s="3" t="str">
        <f>IF($A93="ADD",IF(NOT(ISBLANK(W93)),_xlfn.XLOOKUP(W93,ud_fence_style[lookupValue],ud_fence_style[lookupKey],"ERROR"),""), "")</f>
        <v/>
      </c>
      <c r="Z93" s="3" t="str">
        <f>IF($A93="ADD",IF(NOT(ISBLANK(Y93)),_xlfn.XLOOKUP(Y93,wall_material[lookupValue],wall_material[lookupKey],"ERROR"),""), "")</f>
        <v/>
      </c>
      <c r="AA93" s="2" t="str">
        <f t="shared" si="14"/>
        <v/>
      </c>
      <c r="AB93" s="2" t="str">
        <f t="shared" si="15"/>
        <v/>
      </c>
      <c r="AC93" s="2" t="str">
        <f t="shared" si="16"/>
        <v/>
      </c>
      <c r="AE93" s="7"/>
      <c r="AF93" s="4" t="str">
        <f t="shared" ca="1" si="17"/>
        <v/>
      </c>
      <c r="AG93" s="4"/>
      <c r="AH93" s="3" t="str">
        <f t="shared" si="18"/>
        <v/>
      </c>
      <c r="AI93" s="3" t="str">
        <f>IF($A93="","",IF((AND($A93="ADD",OR(AH93="",AH93="In Use"))),"5",(_xlfn.XLOOKUP(AH93,ud_asset_status[lookupValue],ud_asset_status[lookupKey],""))))</f>
        <v/>
      </c>
      <c r="AJ93" s="7"/>
      <c r="AL93" s="3" t="str">
        <f>IF($A93="ADD",IF(NOT(ISBLANK(AK93)),_xlfn.XLOOKUP(AK93,ar_replace_reason[lookupValue],ar_replace_reason[lookupKey],"ERROR"),""), "")</f>
        <v/>
      </c>
      <c r="AM93" s="3" t="str">
        <f t="shared" si="19"/>
        <v/>
      </c>
      <c r="AN93" s="3" t="str">
        <f>IF($A93="","",IF((AND($A93="ADD",OR(AM93="",AM93="Queenstown-Lakes District Council"))),"70",(_xlfn.XLOOKUP(AM93,ud_organisation_owner[lookupValue],ud_organisation_owner[lookupKey],""))))</f>
        <v/>
      </c>
      <c r="AO93" s="3" t="str">
        <f t="shared" si="20"/>
        <v/>
      </c>
      <c r="AP93" s="3" t="str">
        <f>IF($A93="","",IF((AND($A93="ADD",OR(AO93="",AO93="Queenstown-Lakes District Council"))),"70",(_xlfn.XLOOKUP(AO93,ud_organisation_owner[lookupValue],ud_organisation_owner[lookupKey],""))))</f>
        <v/>
      </c>
      <c r="AQ93" s="3" t="str">
        <f t="shared" si="21"/>
        <v/>
      </c>
      <c r="AR93" s="3" t="str">
        <f>IF($A93="","",IF((AND($A93="ADD",OR(AQ93="",AQ93="Local Authority"))),"17",(_xlfn.XLOOKUP(AQ93,ud_sub_organisation[lookupValue],ud_sub_organisation[lookupKey],""))))</f>
        <v/>
      </c>
      <c r="AS93" s="3" t="str">
        <f t="shared" si="22"/>
        <v/>
      </c>
      <c r="AT93" s="3" t="str">
        <f>IF($A93="","",IF((AND($A93="ADD",OR(AS93="",AS93="Vested assets"))),"12",(_xlfn.XLOOKUP(AS93,ud_work_origin[lookupValue],ud_work_origin[lookupKey],""))))</f>
        <v/>
      </c>
      <c r="AU93" s="8"/>
      <c r="AV93" s="2" t="str">
        <f t="shared" si="23"/>
        <v/>
      </c>
      <c r="AW93" s="3" t="str">
        <f t="shared" si="24"/>
        <v/>
      </c>
      <c r="AX93" s="3" t="str">
        <f>IF($A93="","",IF((AND($A93="ADD",OR(AW93="",AW93="Excellent"))),"1",(_xlfn.XLOOKUP(AW93,condition[lookupValue],condition[lookupKey],""))))</f>
        <v/>
      </c>
      <c r="AY93" s="7" t="str">
        <f t="shared" si="25"/>
        <v/>
      </c>
      <c r="AZ93" s="9"/>
    </row>
    <row r="94" spans="2:52">
      <c r="B94" s="4"/>
      <c r="D94" s="3" t="str">
        <f>IF($A94="ADD",IF(NOT(ISBLANK(C94)),_xlfn.XLOOKUP(C94,roadnames[lookupValue],roadnames[lookupKey],"ERROR"),""), "")</f>
        <v/>
      </c>
      <c r="E94" s="4"/>
      <c r="F94" s="4"/>
      <c r="G94" s="6"/>
      <c r="H94" s="6"/>
      <c r="J94" s="3" t="str">
        <f>IF($A94="ADD",IF(NOT(ISBLANK(I94)),_xlfn.XLOOKUP(I94,side[lookupValue],side[lookupKey],"ERROR"),""), "")</f>
        <v/>
      </c>
      <c r="K94" s="8"/>
      <c r="L94" s="8"/>
      <c r="M94" s="8"/>
      <c r="N94" s="6" t="str">
        <f t="shared" si="13"/>
        <v/>
      </c>
      <c r="O94" s="4"/>
      <c r="Q94" s="3" t="str">
        <f>IF($A94="ADD",IF(NOT(ISBLANK(P94)),_xlfn.XLOOKUP(P94,len_adjust_rsn[lookupValue],len_adjust_rsn[lookupKey],"ERROR"),""), "")</f>
        <v/>
      </c>
      <c r="R94" s="8"/>
      <c r="T94" s="3" t="str">
        <f>IF($A94="ADD",IF(NOT(ISBLANK(S94)),_xlfn.XLOOKUP(S94,ud_placement[lookupValue],ud_placement[lookupKey],"ERROR"),""), "")</f>
        <v/>
      </c>
      <c r="V94" s="3" t="str">
        <f>IF($A94="ADD",IF(NOT(ISBLANK(U94)),_xlfn.XLOOKUP(U94,ud_wall_type[lookupValue],ud_wall_type[lookupKey],"ERROR"),""), "")</f>
        <v/>
      </c>
      <c r="X94" s="3" t="str">
        <f>IF($A94="ADD",IF(NOT(ISBLANK(W94)),_xlfn.XLOOKUP(W94,ud_fence_style[lookupValue],ud_fence_style[lookupKey],"ERROR"),""), "")</f>
        <v/>
      </c>
      <c r="Z94" s="3" t="str">
        <f>IF($A94="ADD",IF(NOT(ISBLANK(Y94)),_xlfn.XLOOKUP(Y94,wall_material[lookupValue],wall_material[lookupKey],"ERROR"),""), "")</f>
        <v/>
      </c>
      <c r="AA94" s="2" t="str">
        <f t="shared" si="14"/>
        <v/>
      </c>
      <c r="AB94" s="2" t="str">
        <f t="shared" si="15"/>
        <v/>
      </c>
      <c r="AC94" s="2" t="str">
        <f t="shared" si="16"/>
        <v/>
      </c>
      <c r="AE94" s="7"/>
      <c r="AF94" s="4" t="str">
        <f t="shared" ca="1" si="17"/>
        <v/>
      </c>
      <c r="AG94" s="4"/>
      <c r="AH94" s="3" t="str">
        <f t="shared" si="18"/>
        <v/>
      </c>
      <c r="AI94" s="3" t="str">
        <f>IF($A94="","",IF((AND($A94="ADD",OR(AH94="",AH94="In Use"))),"5",(_xlfn.XLOOKUP(AH94,ud_asset_status[lookupValue],ud_asset_status[lookupKey],""))))</f>
        <v/>
      </c>
      <c r="AJ94" s="7"/>
      <c r="AL94" s="3" t="str">
        <f>IF($A94="ADD",IF(NOT(ISBLANK(AK94)),_xlfn.XLOOKUP(AK94,ar_replace_reason[lookupValue],ar_replace_reason[lookupKey],"ERROR"),""), "")</f>
        <v/>
      </c>
      <c r="AM94" s="3" t="str">
        <f t="shared" si="19"/>
        <v/>
      </c>
      <c r="AN94" s="3" t="str">
        <f>IF($A94="","",IF((AND($A94="ADD",OR(AM94="",AM94="Queenstown-Lakes District Council"))),"70",(_xlfn.XLOOKUP(AM94,ud_organisation_owner[lookupValue],ud_organisation_owner[lookupKey],""))))</f>
        <v/>
      </c>
      <c r="AO94" s="3" t="str">
        <f t="shared" si="20"/>
        <v/>
      </c>
      <c r="AP94" s="3" t="str">
        <f>IF($A94="","",IF((AND($A94="ADD",OR(AO94="",AO94="Queenstown-Lakes District Council"))),"70",(_xlfn.XLOOKUP(AO94,ud_organisation_owner[lookupValue],ud_organisation_owner[lookupKey],""))))</f>
        <v/>
      </c>
      <c r="AQ94" s="3" t="str">
        <f t="shared" si="21"/>
        <v/>
      </c>
      <c r="AR94" s="3" t="str">
        <f>IF($A94="","",IF((AND($A94="ADD",OR(AQ94="",AQ94="Local Authority"))),"17",(_xlfn.XLOOKUP(AQ94,ud_sub_organisation[lookupValue],ud_sub_organisation[lookupKey],""))))</f>
        <v/>
      </c>
      <c r="AS94" s="3" t="str">
        <f t="shared" si="22"/>
        <v/>
      </c>
      <c r="AT94" s="3" t="str">
        <f>IF($A94="","",IF((AND($A94="ADD",OR(AS94="",AS94="Vested assets"))),"12",(_xlfn.XLOOKUP(AS94,ud_work_origin[lookupValue],ud_work_origin[lookupKey],""))))</f>
        <v/>
      </c>
      <c r="AU94" s="8"/>
      <c r="AV94" s="2" t="str">
        <f t="shared" si="23"/>
        <v/>
      </c>
      <c r="AW94" s="3" t="str">
        <f t="shared" si="24"/>
        <v/>
      </c>
      <c r="AX94" s="3" t="str">
        <f>IF($A94="","",IF((AND($A94="ADD",OR(AW94="",AW94="Excellent"))),"1",(_xlfn.XLOOKUP(AW94,condition[lookupValue],condition[lookupKey],""))))</f>
        <v/>
      </c>
      <c r="AY94" s="7" t="str">
        <f t="shared" si="25"/>
        <v/>
      </c>
      <c r="AZ94" s="9"/>
    </row>
    <row r="95" spans="2:52">
      <c r="B95" s="4"/>
      <c r="D95" s="3" t="str">
        <f>IF($A95="ADD",IF(NOT(ISBLANK(C95)),_xlfn.XLOOKUP(C95,roadnames[lookupValue],roadnames[lookupKey],"ERROR"),""), "")</f>
        <v/>
      </c>
      <c r="E95" s="4"/>
      <c r="F95" s="4"/>
      <c r="G95" s="6"/>
      <c r="H95" s="6"/>
      <c r="J95" s="3" t="str">
        <f>IF($A95="ADD",IF(NOT(ISBLANK(I95)),_xlfn.XLOOKUP(I95,side[lookupValue],side[lookupKey],"ERROR"),""), "")</f>
        <v/>
      </c>
      <c r="K95" s="8"/>
      <c r="L95" s="8"/>
      <c r="M95" s="8"/>
      <c r="N95" s="6" t="str">
        <f t="shared" si="13"/>
        <v/>
      </c>
      <c r="O95" s="4"/>
      <c r="Q95" s="3" t="str">
        <f>IF($A95="ADD",IF(NOT(ISBLANK(P95)),_xlfn.XLOOKUP(P95,len_adjust_rsn[lookupValue],len_adjust_rsn[lookupKey],"ERROR"),""), "")</f>
        <v/>
      </c>
      <c r="R95" s="8"/>
      <c r="T95" s="3" t="str">
        <f>IF($A95="ADD",IF(NOT(ISBLANK(S95)),_xlfn.XLOOKUP(S95,ud_placement[lookupValue],ud_placement[lookupKey],"ERROR"),""), "")</f>
        <v/>
      </c>
      <c r="V95" s="3" t="str">
        <f>IF($A95="ADD",IF(NOT(ISBLANK(U95)),_xlfn.XLOOKUP(U95,ud_wall_type[lookupValue],ud_wall_type[lookupKey],"ERROR"),""), "")</f>
        <v/>
      </c>
      <c r="X95" s="3" t="str">
        <f>IF($A95="ADD",IF(NOT(ISBLANK(W95)),_xlfn.XLOOKUP(W95,ud_fence_style[lookupValue],ud_fence_style[lookupKey],"ERROR"),""), "")</f>
        <v/>
      </c>
      <c r="Z95" s="3" t="str">
        <f>IF($A95="ADD",IF(NOT(ISBLANK(Y95)),_xlfn.XLOOKUP(Y95,wall_material[lookupValue],wall_material[lookupKey],"ERROR"),""), "")</f>
        <v/>
      </c>
      <c r="AA95" s="2" t="str">
        <f t="shared" si="14"/>
        <v/>
      </c>
      <c r="AB95" s="2" t="str">
        <f t="shared" si="15"/>
        <v/>
      </c>
      <c r="AC95" s="2" t="str">
        <f t="shared" si="16"/>
        <v/>
      </c>
      <c r="AE95" s="7"/>
      <c r="AF95" s="4" t="str">
        <f t="shared" ca="1" si="17"/>
        <v/>
      </c>
      <c r="AG95" s="4"/>
      <c r="AH95" s="3" t="str">
        <f t="shared" si="18"/>
        <v/>
      </c>
      <c r="AI95" s="3" t="str">
        <f>IF($A95="","",IF((AND($A95="ADD",OR(AH95="",AH95="In Use"))),"5",(_xlfn.XLOOKUP(AH95,ud_asset_status[lookupValue],ud_asset_status[lookupKey],""))))</f>
        <v/>
      </c>
      <c r="AJ95" s="7"/>
      <c r="AL95" s="3" t="str">
        <f>IF($A95="ADD",IF(NOT(ISBLANK(AK95)),_xlfn.XLOOKUP(AK95,ar_replace_reason[lookupValue],ar_replace_reason[lookupKey],"ERROR"),""), "")</f>
        <v/>
      </c>
      <c r="AM95" s="3" t="str">
        <f t="shared" si="19"/>
        <v/>
      </c>
      <c r="AN95" s="3" t="str">
        <f>IF($A95="","",IF((AND($A95="ADD",OR(AM95="",AM95="Queenstown-Lakes District Council"))),"70",(_xlfn.XLOOKUP(AM95,ud_organisation_owner[lookupValue],ud_organisation_owner[lookupKey],""))))</f>
        <v/>
      </c>
      <c r="AO95" s="3" t="str">
        <f t="shared" si="20"/>
        <v/>
      </c>
      <c r="AP95" s="3" t="str">
        <f>IF($A95="","",IF((AND($A95="ADD",OR(AO95="",AO95="Queenstown-Lakes District Council"))),"70",(_xlfn.XLOOKUP(AO95,ud_organisation_owner[lookupValue],ud_organisation_owner[lookupKey],""))))</f>
        <v/>
      </c>
      <c r="AQ95" s="3" t="str">
        <f t="shared" si="21"/>
        <v/>
      </c>
      <c r="AR95" s="3" t="str">
        <f>IF($A95="","",IF((AND($A95="ADD",OR(AQ95="",AQ95="Local Authority"))),"17",(_xlfn.XLOOKUP(AQ95,ud_sub_organisation[lookupValue],ud_sub_organisation[lookupKey],""))))</f>
        <v/>
      </c>
      <c r="AS95" s="3" t="str">
        <f t="shared" si="22"/>
        <v/>
      </c>
      <c r="AT95" s="3" t="str">
        <f>IF($A95="","",IF((AND($A95="ADD",OR(AS95="",AS95="Vested assets"))),"12",(_xlfn.XLOOKUP(AS95,ud_work_origin[lookupValue],ud_work_origin[lookupKey],""))))</f>
        <v/>
      </c>
      <c r="AU95" s="8"/>
      <c r="AV95" s="2" t="str">
        <f t="shared" si="23"/>
        <v/>
      </c>
      <c r="AW95" s="3" t="str">
        <f t="shared" si="24"/>
        <v/>
      </c>
      <c r="AX95" s="3" t="str">
        <f>IF($A95="","",IF((AND($A95="ADD",OR(AW95="",AW95="Excellent"))),"1",(_xlfn.XLOOKUP(AW95,condition[lookupValue],condition[lookupKey],""))))</f>
        <v/>
      </c>
      <c r="AY95" s="7" t="str">
        <f t="shared" si="25"/>
        <v/>
      </c>
      <c r="AZ95" s="9"/>
    </row>
    <row r="96" spans="2:52">
      <c r="B96" s="4"/>
      <c r="D96" s="3" t="str">
        <f>IF($A96="ADD",IF(NOT(ISBLANK(C96)),_xlfn.XLOOKUP(C96,roadnames[lookupValue],roadnames[lookupKey],"ERROR"),""), "")</f>
        <v/>
      </c>
      <c r="E96" s="4"/>
      <c r="F96" s="4"/>
      <c r="G96" s="6"/>
      <c r="H96" s="6"/>
      <c r="J96" s="3" t="str">
        <f>IF($A96="ADD",IF(NOT(ISBLANK(I96)),_xlfn.XLOOKUP(I96,side[lookupValue],side[lookupKey],"ERROR"),""), "")</f>
        <v/>
      </c>
      <c r="K96" s="8"/>
      <c r="L96" s="8"/>
      <c r="M96" s="8"/>
      <c r="N96" s="6" t="str">
        <f t="shared" si="13"/>
        <v/>
      </c>
      <c r="O96" s="4"/>
      <c r="Q96" s="3" t="str">
        <f>IF($A96="ADD",IF(NOT(ISBLANK(P96)),_xlfn.XLOOKUP(P96,len_adjust_rsn[lookupValue],len_adjust_rsn[lookupKey],"ERROR"),""), "")</f>
        <v/>
      </c>
      <c r="R96" s="8"/>
      <c r="T96" s="3" t="str">
        <f>IF($A96="ADD",IF(NOT(ISBLANK(S96)),_xlfn.XLOOKUP(S96,ud_placement[lookupValue],ud_placement[lookupKey],"ERROR"),""), "")</f>
        <v/>
      </c>
      <c r="V96" s="3" t="str">
        <f>IF($A96="ADD",IF(NOT(ISBLANK(U96)),_xlfn.XLOOKUP(U96,ud_wall_type[lookupValue],ud_wall_type[lookupKey],"ERROR"),""), "")</f>
        <v/>
      </c>
      <c r="X96" s="3" t="str">
        <f>IF($A96="ADD",IF(NOT(ISBLANK(W96)),_xlfn.XLOOKUP(W96,ud_fence_style[lookupValue],ud_fence_style[lookupKey],"ERROR"),""), "")</f>
        <v/>
      </c>
      <c r="Z96" s="3" t="str">
        <f>IF($A96="ADD",IF(NOT(ISBLANK(Y96)),_xlfn.XLOOKUP(Y96,wall_material[lookupValue],wall_material[lookupKey],"ERROR"),""), "")</f>
        <v/>
      </c>
      <c r="AA96" s="2" t="str">
        <f t="shared" si="14"/>
        <v/>
      </c>
      <c r="AB96" s="2" t="str">
        <f t="shared" si="15"/>
        <v/>
      </c>
      <c r="AC96" s="2" t="str">
        <f t="shared" si="16"/>
        <v/>
      </c>
      <c r="AE96" s="7"/>
      <c r="AF96" s="4" t="str">
        <f t="shared" ca="1" si="17"/>
        <v/>
      </c>
      <c r="AG96" s="4"/>
      <c r="AH96" s="3" t="str">
        <f t="shared" si="18"/>
        <v/>
      </c>
      <c r="AI96" s="3" t="str">
        <f>IF($A96="","",IF((AND($A96="ADD",OR(AH96="",AH96="In Use"))),"5",(_xlfn.XLOOKUP(AH96,ud_asset_status[lookupValue],ud_asset_status[lookupKey],""))))</f>
        <v/>
      </c>
      <c r="AJ96" s="7"/>
      <c r="AL96" s="3" t="str">
        <f>IF($A96="ADD",IF(NOT(ISBLANK(AK96)),_xlfn.XLOOKUP(AK96,ar_replace_reason[lookupValue],ar_replace_reason[lookupKey],"ERROR"),""), "")</f>
        <v/>
      </c>
      <c r="AM96" s="3" t="str">
        <f t="shared" si="19"/>
        <v/>
      </c>
      <c r="AN96" s="3" t="str">
        <f>IF($A96="","",IF((AND($A96="ADD",OR(AM96="",AM96="Queenstown-Lakes District Council"))),"70",(_xlfn.XLOOKUP(AM96,ud_organisation_owner[lookupValue],ud_organisation_owner[lookupKey],""))))</f>
        <v/>
      </c>
      <c r="AO96" s="3" t="str">
        <f t="shared" si="20"/>
        <v/>
      </c>
      <c r="AP96" s="3" t="str">
        <f>IF($A96="","",IF((AND($A96="ADD",OR(AO96="",AO96="Queenstown-Lakes District Council"))),"70",(_xlfn.XLOOKUP(AO96,ud_organisation_owner[lookupValue],ud_organisation_owner[lookupKey],""))))</f>
        <v/>
      </c>
      <c r="AQ96" s="3" t="str">
        <f t="shared" si="21"/>
        <v/>
      </c>
      <c r="AR96" s="3" t="str">
        <f>IF($A96="","",IF((AND($A96="ADD",OR(AQ96="",AQ96="Local Authority"))),"17",(_xlfn.XLOOKUP(AQ96,ud_sub_organisation[lookupValue],ud_sub_organisation[lookupKey],""))))</f>
        <v/>
      </c>
      <c r="AS96" s="3" t="str">
        <f t="shared" si="22"/>
        <v/>
      </c>
      <c r="AT96" s="3" t="str">
        <f>IF($A96="","",IF((AND($A96="ADD",OR(AS96="",AS96="Vested assets"))),"12",(_xlfn.XLOOKUP(AS96,ud_work_origin[lookupValue],ud_work_origin[lookupKey],""))))</f>
        <v/>
      </c>
      <c r="AU96" s="8"/>
      <c r="AV96" s="2" t="str">
        <f t="shared" si="23"/>
        <v/>
      </c>
      <c r="AW96" s="3" t="str">
        <f t="shared" si="24"/>
        <v/>
      </c>
      <c r="AX96" s="3" t="str">
        <f>IF($A96="","",IF((AND($A96="ADD",OR(AW96="",AW96="Excellent"))),"1",(_xlfn.XLOOKUP(AW96,condition[lookupValue],condition[lookupKey],""))))</f>
        <v/>
      </c>
      <c r="AY96" s="7" t="str">
        <f t="shared" si="25"/>
        <v/>
      </c>
      <c r="AZ96" s="9"/>
    </row>
    <row r="97" spans="2:52">
      <c r="B97" s="4"/>
      <c r="D97" s="3" t="str">
        <f>IF($A97="ADD",IF(NOT(ISBLANK(C97)),_xlfn.XLOOKUP(C97,roadnames[lookupValue],roadnames[lookupKey],"ERROR"),""), "")</f>
        <v/>
      </c>
      <c r="E97" s="4"/>
      <c r="F97" s="4"/>
      <c r="G97" s="6"/>
      <c r="H97" s="6"/>
      <c r="J97" s="3" t="str">
        <f>IF($A97="ADD",IF(NOT(ISBLANK(I97)),_xlfn.XLOOKUP(I97,side[lookupValue],side[lookupKey],"ERROR"),""), "")</f>
        <v/>
      </c>
      <c r="K97" s="8"/>
      <c r="L97" s="8"/>
      <c r="M97" s="8"/>
      <c r="N97" s="6" t="str">
        <f t="shared" si="13"/>
        <v/>
      </c>
      <c r="O97" s="4"/>
      <c r="Q97" s="3" t="str">
        <f>IF($A97="ADD",IF(NOT(ISBLANK(P97)),_xlfn.XLOOKUP(P97,len_adjust_rsn[lookupValue],len_adjust_rsn[lookupKey],"ERROR"),""), "")</f>
        <v/>
      </c>
      <c r="R97" s="8"/>
      <c r="T97" s="3" t="str">
        <f>IF($A97="ADD",IF(NOT(ISBLANK(S97)),_xlfn.XLOOKUP(S97,ud_placement[lookupValue],ud_placement[lookupKey],"ERROR"),""), "")</f>
        <v/>
      </c>
      <c r="V97" s="3" t="str">
        <f>IF($A97="ADD",IF(NOT(ISBLANK(U97)),_xlfn.XLOOKUP(U97,ud_wall_type[lookupValue],ud_wall_type[lookupKey],"ERROR"),""), "")</f>
        <v/>
      </c>
      <c r="X97" s="3" t="str">
        <f>IF($A97="ADD",IF(NOT(ISBLANK(W97)),_xlfn.XLOOKUP(W97,ud_fence_style[lookupValue],ud_fence_style[lookupKey],"ERROR"),""), "")</f>
        <v/>
      </c>
      <c r="Z97" s="3" t="str">
        <f>IF($A97="ADD",IF(NOT(ISBLANK(Y97)),_xlfn.XLOOKUP(Y97,wall_material[lookupValue],wall_material[lookupKey],"ERROR"),""), "")</f>
        <v/>
      </c>
      <c r="AA97" s="2" t="str">
        <f t="shared" si="14"/>
        <v/>
      </c>
      <c r="AB97" s="2" t="str">
        <f t="shared" si="15"/>
        <v/>
      </c>
      <c r="AC97" s="2" t="str">
        <f t="shared" si="16"/>
        <v/>
      </c>
      <c r="AE97" s="7"/>
      <c r="AF97" s="4" t="str">
        <f t="shared" ca="1" si="17"/>
        <v/>
      </c>
      <c r="AG97" s="4"/>
      <c r="AH97" s="3" t="str">
        <f t="shared" si="18"/>
        <v/>
      </c>
      <c r="AI97" s="3" t="str">
        <f>IF($A97="","",IF((AND($A97="ADD",OR(AH97="",AH97="In Use"))),"5",(_xlfn.XLOOKUP(AH97,ud_asset_status[lookupValue],ud_asset_status[lookupKey],""))))</f>
        <v/>
      </c>
      <c r="AJ97" s="7"/>
      <c r="AL97" s="3" t="str">
        <f>IF($A97="ADD",IF(NOT(ISBLANK(AK97)),_xlfn.XLOOKUP(AK97,ar_replace_reason[lookupValue],ar_replace_reason[lookupKey],"ERROR"),""), "")</f>
        <v/>
      </c>
      <c r="AM97" s="3" t="str">
        <f t="shared" si="19"/>
        <v/>
      </c>
      <c r="AN97" s="3" t="str">
        <f>IF($A97="","",IF((AND($A97="ADD",OR(AM97="",AM97="Queenstown-Lakes District Council"))),"70",(_xlfn.XLOOKUP(AM97,ud_organisation_owner[lookupValue],ud_organisation_owner[lookupKey],""))))</f>
        <v/>
      </c>
      <c r="AO97" s="3" t="str">
        <f t="shared" si="20"/>
        <v/>
      </c>
      <c r="AP97" s="3" t="str">
        <f>IF($A97="","",IF((AND($A97="ADD",OR(AO97="",AO97="Queenstown-Lakes District Council"))),"70",(_xlfn.XLOOKUP(AO97,ud_organisation_owner[lookupValue],ud_organisation_owner[lookupKey],""))))</f>
        <v/>
      </c>
      <c r="AQ97" s="3" t="str">
        <f t="shared" si="21"/>
        <v/>
      </c>
      <c r="AR97" s="3" t="str">
        <f>IF($A97="","",IF((AND($A97="ADD",OR(AQ97="",AQ97="Local Authority"))),"17",(_xlfn.XLOOKUP(AQ97,ud_sub_organisation[lookupValue],ud_sub_organisation[lookupKey],""))))</f>
        <v/>
      </c>
      <c r="AS97" s="3" t="str">
        <f t="shared" si="22"/>
        <v/>
      </c>
      <c r="AT97" s="3" t="str">
        <f>IF($A97="","",IF((AND($A97="ADD",OR(AS97="",AS97="Vested assets"))),"12",(_xlfn.XLOOKUP(AS97,ud_work_origin[lookupValue],ud_work_origin[lookupKey],""))))</f>
        <v/>
      </c>
      <c r="AU97" s="8"/>
      <c r="AV97" s="2" t="str">
        <f t="shared" si="23"/>
        <v/>
      </c>
      <c r="AW97" s="3" t="str">
        <f t="shared" si="24"/>
        <v/>
      </c>
      <c r="AX97" s="3" t="str">
        <f>IF($A97="","",IF((AND($A97="ADD",OR(AW97="",AW97="Excellent"))),"1",(_xlfn.XLOOKUP(AW97,condition[lookupValue],condition[lookupKey],""))))</f>
        <v/>
      </c>
      <c r="AY97" s="7" t="str">
        <f t="shared" si="25"/>
        <v/>
      </c>
      <c r="AZ97" s="9"/>
    </row>
    <row r="98" spans="2:52">
      <c r="B98" s="4"/>
      <c r="D98" s="3" t="str">
        <f>IF($A98="ADD",IF(NOT(ISBLANK(C98)),_xlfn.XLOOKUP(C98,roadnames[lookupValue],roadnames[lookupKey],"ERROR"),""), "")</f>
        <v/>
      </c>
      <c r="E98" s="4"/>
      <c r="F98" s="4"/>
      <c r="G98" s="6"/>
      <c r="H98" s="6"/>
      <c r="J98" s="3" t="str">
        <f>IF($A98="ADD",IF(NOT(ISBLANK(I98)),_xlfn.XLOOKUP(I98,side[lookupValue],side[lookupKey],"ERROR"),""), "")</f>
        <v/>
      </c>
      <c r="K98" s="8"/>
      <c r="L98" s="8"/>
      <c r="M98" s="8"/>
      <c r="N98" s="6" t="str">
        <f t="shared" si="13"/>
        <v/>
      </c>
      <c r="O98" s="4"/>
      <c r="Q98" s="3" t="str">
        <f>IF($A98="ADD",IF(NOT(ISBLANK(P98)),_xlfn.XLOOKUP(P98,len_adjust_rsn[lookupValue],len_adjust_rsn[lookupKey],"ERROR"),""), "")</f>
        <v/>
      </c>
      <c r="R98" s="8"/>
      <c r="T98" s="3" t="str">
        <f>IF($A98="ADD",IF(NOT(ISBLANK(S98)),_xlfn.XLOOKUP(S98,ud_placement[lookupValue],ud_placement[lookupKey],"ERROR"),""), "")</f>
        <v/>
      </c>
      <c r="V98" s="3" t="str">
        <f>IF($A98="ADD",IF(NOT(ISBLANK(U98)),_xlfn.XLOOKUP(U98,ud_wall_type[lookupValue],ud_wall_type[lookupKey],"ERROR"),""), "")</f>
        <v/>
      </c>
      <c r="X98" s="3" t="str">
        <f>IF($A98="ADD",IF(NOT(ISBLANK(W98)),_xlfn.XLOOKUP(W98,ud_fence_style[lookupValue],ud_fence_style[lookupKey],"ERROR"),""), "")</f>
        <v/>
      </c>
      <c r="Z98" s="3" t="str">
        <f>IF($A98="ADD",IF(NOT(ISBLANK(Y98)),_xlfn.XLOOKUP(Y98,wall_material[lookupValue],wall_material[lookupKey],"ERROR"),""), "")</f>
        <v/>
      </c>
      <c r="AA98" s="2" t="str">
        <f t="shared" si="14"/>
        <v/>
      </c>
      <c r="AB98" s="2" t="str">
        <f t="shared" si="15"/>
        <v/>
      </c>
      <c r="AC98" s="2" t="str">
        <f t="shared" si="16"/>
        <v/>
      </c>
      <c r="AE98" s="7"/>
      <c r="AF98" s="4" t="str">
        <f t="shared" ca="1" si="17"/>
        <v/>
      </c>
      <c r="AG98" s="4"/>
      <c r="AH98" s="3" t="str">
        <f t="shared" si="18"/>
        <v/>
      </c>
      <c r="AI98" s="3" t="str">
        <f>IF($A98="","",IF((AND($A98="ADD",OR(AH98="",AH98="In Use"))),"5",(_xlfn.XLOOKUP(AH98,ud_asset_status[lookupValue],ud_asset_status[lookupKey],""))))</f>
        <v/>
      </c>
      <c r="AJ98" s="7"/>
      <c r="AL98" s="3" t="str">
        <f>IF($A98="ADD",IF(NOT(ISBLANK(AK98)),_xlfn.XLOOKUP(AK98,ar_replace_reason[lookupValue],ar_replace_reason[lookupKey],"ERROR"),""), "")</f>
        <v/>
      </c>
      <c r="AM98" s="3" t="str">
        <f t="shared" si="19"/>
        <v/>
      </c>
      <c r="AN98" s="3" t="str">
        <f>IF($A98="","",IF((AND($A98="ADD",OR(AM98="",AM98="Queenstown-Lakes District Council"))),"70",(_xlfn.XLOOKUP(AM98,ud_organisation_owner[lookupValue],ud_organisation_owner[lookupKey],""))))</f>
        <v/>
      </c>
      <c r="AO98" s="3" t="str">
        <f t="shared" si="20"/>
        <v/>
      </c>
      <c r="AP98" s="3" t="str">
        <f>IF($A98="","",IF((AND($A98="ADD",OR(AO98="",AO98="Queenstown-Lakes District Council"))),"70",(_xlfn.XLOOKUP(AO98,ud_organisation_owner[lookupValue],ud_organisation_owner[lookupKey],""))))</f>
        <v/>
      </c>
      <c r="AQ98" s="3" t="str">
        <f t="shared" si="21"/>
        <v/>
      </c>
      <c r="AR98" s="3" t="str">
        <f>IF($A98="","",IF((AND($A98="ADD",OR(AQ98="",AQ98="Local Authority"))),"17",(_xlfn.XLOOKUP(AQ98,ud_sub_organisation[lookupValue],ud_sub_organisation[lookupKey],""))))</f>
        <v/>
      </c>
      <c r="AS98" s="3" t="str">
        <f t="shared" si="22"/>
        <v/>
      </c>
      <c r="AT98" s="3" t="str">
        <f>IF($A98="","",IF((AND($A98="ADD",OR(AS98="",AS98="Vested assets"))),"12",(_xlfn.XLOOKUP(AS98,ud_work_origin[lookupValue],ud_work_origin[lookupKey],""))))</f>
        <v/>
      </c>
      <c r="AU98" s="8"/>
      <c r="AV98" s="2" t="str">
        <f t="shared" si="23"/>
        <v/>
      </c>
      <c r="AW98" s="3" t="str">
        <f t="shared" si="24"/>
        <v/>
      </c>
      <c r="AX98" s="3" t="str">
        <f>IF($A98="","",IF((AND($A98="ADD",OR(AW98="",AW98="Excellent"))),"1",(_xlfn.XLOOKUP(AW98,condition[lookupValue],condition[lookupKey],""))))</f>
        <v/>
      </c>
      <c r="AY98" s="7" t="str">
        <f t="shared" si="25"/>
        <v/>
      </c>
      <c r="AZ98" s="9"/>
    </row>
    <row r="99" spans="2:52">
      <c r="B99" s="4"/>
      <c r="D99" s="3" t="str">
        <f>IF($A99="ADD",IF(NOT(ISBLANK(C99)),_xlfn.XLOOKUP(C99,roadnames[lookupValue],roadnames[lookupKey],"ERROR"),""), "")</f>
        <v/>
      </c>
      <c r="E99" s="4"/>
      <c r="F99" s="4"/>
      <c r="G99" s="6"/>
      <c r="H99" s="6"/>
      <c r="J99" s="3" t="str">
        <f>IF($A99="ADD",IF(NOT(ISBLANK(I99)),_xlfn.XLOOKUP(I99,side[lookupValue],side[lookupKey],"ERROR"),""), "")</f>
        <v/>
      </c>
      <c r="K99" s="8"/>
      <c r="L99" s="8"/>
      <c r="M99" s="8"/>
      <c r="N99" s="6" t="str">
        <f t="shared" si="13"/>
        <v/>
      </c>
      <c r="O99" s="4"/>
      <c r="Q99" s="3" t="str">
        <f>IF($A99="ADD",IF(NOT(ISBLANK(P99)),_xlfn.XLOOKUP(P99,len_adjust_rsn[lookupValue],len_adjust_rsn[lookupKey],"ERROR"),""), "")</f>
        <v/>
      </c>
      <c r="R99" s="8"/>
      <c r="T99" s="3" t="str">
        <f>IF($A99="ADD",IF(NOT(ISBLANK(S99)),_xlfn.XLOOKUP(S99,ud_placement[lookupValue],ud_placement[lookupKey],"ERROR"),""), "")</f>
        <v/>
      </c>
      <c r="V99" s="3" t="str">
        <f>IF($A99="ADD",IF(NOT(ISBLANK(U99)),_xlfn.XLOOKUP(U99,ud_wall_type[lookupValue],ud_wall_type[lookupKey],"ERROR"),""), "")</f>
        <v/>
      </c>
      <c r="X99" s="3" t="str">
        <f>IF($A99="ADD",IF(NOT(ISBLANK(W99)),_xlfn.XLOOKUP(W99,ud_fence_style[lookupValue],ud_fence_style[lookupKey],"ERROR"),""), "")</f>
        <v/>
      </c>
      <c r="Z99" s="3" t="str">
        <f>IF($A99="ADD",IF(NOT(ISBLANK(Y99)),_xlfn.XLOOKUP(Y99,wall_material[lookupValue],wall_material[lookupKey],"ERROR"),""), "")</f>
        <v/>
      </c>
      <c r="AA99" s="2" t="str">
        <f t="shared" si="14"/>
        <v/>
      </c>
      <c r="AB99" s="2" t="str">
        <f t="shared" si="15"/>
        <v/>
      </c>
      <c r="AC99" s="2" t="str">
        <f t="shared" si="16"/>
        <v/>
      </c>
      <c r="AE99" s="7"/>
      <c r="AF99" s="4" t="str">
        <f t="shared" ca="1" si="17"/>
        <v/>
      </c>
      <c r="AG99" s="4"/>
      <c r="AH99" s="3" t="str">
        <f t="shared" si="18"/>
        <v/>
      </c>
      <c r="AI99" s="3" t="str">
        <f>IF($A99="","",IF((AND($A99="ADD",OR(AH99="",AH99="In Use"))),"5",(_xlfn.XLOOKUP(AH99,ud_asset_status[lookupValue],ud_asset_status[lookupKey],""))))</f>
        <v/>
      </c>
      <c r="AJ99" s="7"/>
      <c r="AL99" s="3" t="str">
        <f>IF($A99="ADD",IF(NOT(ISBLANK(AK99)),_xlfn.XLOOKUP(AK99,ar_replace_reason[lookupValue],ar_replace_reason[lookupKey],"ERROR"),""), "")</f>
        <v/>
      </c>
      <c r="AM99" s="3" t="str">
        <f t="shared" si="19"/>
        <v/>
      </c>
      <c r="AN99" s="3" t="str">
        <f>IF($A99="","",IF((AND($A99="ADD",OR(AM99="",AM99="Queenstown-Lakes District Council"))),"70",(_xlfn.XLOOKUP(AM99,ud_organisation_owner[lookupValue],ud_organisation_owner[lookupKey],""))))</f>
        <v/>
      </c>
      <c r="AO99" s="3" t="str">
        <f t="shared" si="20"/>
        <v/>
      </c>
      <c r="AP99" s="3" t="str">
        <f>IF($A99="","",IF((AND($A99="ADD",OR(AO99="",AO99="Queenstown-Lakes District Council"))),"70",(_xlfn.XLOOKUP(AO99,ud_organisation_owner[lookupValue],ud_organisation_owner[lookupKey],""))))</f>
        <v/>
      </c>
      <c r="AQ99" s="3" t="str">
        <f t="shared" si="21"/>
        <v/>
      </c>
      <c r="AR99" s="3" t="str">
        <f>IF($A99="","",IF((AND($A99="ADD",OR(AQ99="",AQ99="Local Authority"))),"17",(_xlfn.XLOOKUP(AQ99,ud_sub_organisation[lookupValue],ud_sub_organisation[lookupKey],""))))</f>
        <v/>
      </c>
      <c r="AS99" s="3" t="str">
        <f t="shared" si="22"/>
        <v/>
      </c>
      <c r="AT99" s="3" t="str">
        <f>IF($A99="","",IF((AND($A99="ADD",OR(AS99="",AS99="Vested assets"))),"12",(_xlfn.XLOOKUP(AS99,ud_work_origin[lookupValue],ud_work_origin[lookupKey],""))))</f>
        <v/>
      </c>
      <c r="AU99" s="8"/>
      <c r="AV99" s="2" t="str">
        <f t="shared" si="23"/>
        <v/>
      </c>
      <c r="AW99" s="3" t="str">
        <f t="shared" si="24"/>
        <v/>
      </c>
      <c r="AX99" s="3" t="str">
        <f>IF($A99="","",IF((AND($A99="ADD",OR(AW99="",AW99="Excellent"))),"1",(_xlfn.XLOOKUP(AW99,condition[lookupValue],condition[lookupKey],""))))</f>
        <v/>
      </c>
      <c r="AY99" s="7" t="str">
        <f t="shared" si="25"/>
        <v/>
      </c>
      <c r="AZ99" s="9"/>
    </row>
    <row r="100" spans="2:52">
      <c r="B100" s="4"/>
      <c r="D100" s="3" t="str">
        <f>IF($A100="ADD",IF(NOT(ISBLANK(C100)),_xlfn.XLOOKUP(C100,roadnames[lookupValue],roadnames[lookupKey],"ERROR"),""), "")</f>
        <v/>
      </c>
      <c r="E100" s="4"/>
      <c r="F100" s="4"/>
      <c r="G100" s="6"/>
      <c r="H100" s="6"/>
      <c r="J100" s="3" t="str">
        <f>IF($A100="ADD",IF(NOT(ISBLANK(I100)),_xlfn.XLOOKUP(I100,side[lookupValue],side[lookupKey],"ERROR"),""), "")</f>
        <v/>
      </c>
      <c r="K100" s="8"/>
      <c r="L100" s="8"/>
      <c r="M100" s="8"/>
      <c r="N100" s="6" t="str">
        <f t="shared" si="13"/>
        <v/>
      </c>
      <c r="O100" s="4"/>
      <c r="Q100" s="3" t="str">
        <f>IF($A100="ADD",IF(NOT(ISBLANK(P100)),_xlfn.XLOOKUP(P100,len_adjust_rsn[lookupValue],len_adjust_rsn[lookupKey],"ERROR"),""), "")</f>
        <v/>
      </c>
      <c r="R100" s="8"/>
      <c r="T100" s="3" t="str">
        <f>IF($A100="ADD",IF(NOT(ISBLANK(S100)),_xlfn.XLOOKUP(S100,ud_placement[lookupValue],ud_placement[lookupKey],"ERROR"),""), "")</f>
        <v/>
      </c>
      <c r="V100" s="3" t="str">
        <f>IF($A100="ADD",IF(NOT(ISBLANK(U100)),_xlfn.XLOOKUP(U100,ud_wall_type[lookupValue],ud_wall_type[lookupKey],"ERROR"),""), "")</f>
        <v/>
      </c>
      <c r="X100" s="3" t="str">
        <f>IF($A100="ADD",IF(NOT(ISBLANK(W100)),_xlfn.XLOOKUP(W100,ud_fence_style[lookupValue],ud_fence_style[lookupKey],"ERROR"),""), "")</f>
        <v/>
      </c>
      <c r="Z100" s="3" t="str">
        <f>IF($A100="ADD",IF(NOT(ISBLANK(Y100)),_xlfn.XLOOKUP(Y100,wall_material[lookupValue],wall_material[lookupKey],"ERROR"),""), "")</f>
        <v/>
      </c>
      <c r="AA100" s="2" t="str">
        <f t="shared" si="14"/>
        <v/>
      </c>
      <c r="AB100" s="2" t="str">
        <f t="shared" si="15"/>
        <v/>
      </c>
      <c r="AC100" s="2" t="str">
        <f t="shared" si="16"/>
        <v/>
      </c>
      <c r="AE100" s="7"/>
      <c r="AF100" s="4" t="str">
        <f t="shared" ca="1" si="17"/>
        <v/>
      </c>
      <c r="AG100" s="4"/>
      <c r="AH100" s="3" t="str">
        <f t="shared" si="18"/>
        <v/>
      </c>
      <c r="AI100" s="3" t="str">
        <f>IF($A100="","",IF((AND($A100="ADD",OR(AH100="",AH100="In Use"))),"5",(_xlfn.XLOOKUP(AH100,ud_asset_status[lookupValue],ud_asset_status[lookupKey],""))))</f>
        <v/>
      </c>
      <c r="AJ100" s="7"/>
      <c r="AL100" s="3" t="str">
        <f>IF($A100="ADD",IF(NOT(ISBLANK(AK100)),_xlfn.XLOOKUP(AK100,ar_replace_reason[lookupValue],ar_replace_reason[lookupKey],"ERROR"),""), "")</f>
        <v/>
      </c>
      <c r="AM100" s="3" t="str">
        <f t="shared" si="19"/>
        <v/>
      </c>
      <c r="AN100" s="3" t="str">
        <f>IF($A100="","",IF((AND($A100="ADD",OR(AM100="",AM100="Queenstown-Lakes District Council"))),"70",(_xlfn.XLOOKUP(AM100,ud_organisation_owner[lookupValue],ud_organisation_owner[lookupKey],""))))</f>
        <v/>
      </c>
      <c r="AO100" s="3" t="str">
        <f t="shared" si="20"/>
        <v/>
      </c>
      <c r="AP100" s="3" t="str">
        <f>IF($A100="","",IF((AND($A100="ADD",OR(AO100="",AO100="Queenstown-Lakes District Council"))),"70",(_xlfn.XLOOKUP(AO100,ud_organisation_owner[lookupValue],ud_organisation_owner[lookupKey],""))))</f>
        <v/>
      </c>
      <c r="AQ100" s="3" t="str">
        <f t="shared" si="21"/>
        <v/>
      </c>
      <c r="AR100" s="3" t="str">
        <f>IF($A100="","",IF((AND($A100="ADD",OR(AQ100="",AQ100="Local Authority"))),"17",(_xlfn.XLOOKUP(AQ100,ud_sub_organisation[lookupValue],ud_sub_organisation[lookupKey],""))))</f>
        <v/>
      </c>
      <c r="AS100" s="3" t="str">
        <f t="shared" si="22"/>
        <v/>
      </c>
      <c r="AT100" s="3" t="str">
        <f>IF($A100="","",IF((AND($A100="ADD",OR(AS100="",AS100="Vested assets"))),"12",(_xlfn.XLOOKUP(AS100,ud_work_origin[lookupValue],ud_work_origin[lookupKey],""))))</f>
        <v/>
      </c>
      <c r="AU100" s="8"/>
      <c r="AV100" s="2" t="str">
        <f t="shared" si="23"/>
        <v/>
      </c>
      <c r="AW100" s="3" t="str">
        <f t="shared" si="24"/>
        <v/>
      </c>
      <c r="AX100" s="3" t="str">
        <f>IF($A100="","",IF((AND($A100="ADD",OR(AW100="",AW100="Excellent"))),"1",(_xlfn.XLOOKUP(AW100,condition[lookupValue],condition[lookupKey],""))))</f>
        <v/>
      </c>
      <c r="AY100" s="7" t="str">
        <f t="shared" si="25"/>
        <v/>
      </c>
      <c r="AZ100" s="9"/>
    </row>
  </sheetData>
  <sheetProtection algorithmName="SHA-512" hashValue="lw2EORtYLCM2sJUBVhjUP+sVIflTnisn2Qee2a/kYY1aOeuGTPWd/hs01i/bx7W12v1FOBpV1ly3de8nIkYmCA==" saltValue="zM2aOuez2/UGJ7xxZbqzOg==" spinCount="100000" sheet="1" scenarios="1" selectLockedCells="1"/>
  <conditionalFormatting sqref="A2:XFD2">
    <cfRule type="cellIs" dxfId="235" priority="2" operator="equal">
      <formula>"ERROR"</formula>
    </cfRule>
  </conditionalFormatting>
  <conditionalFormatting sqref="A1:XFD1">
    <cfRule type="expression" dxfId="234" priority="1">
      <formula>A$2="ERROR"</formula>
    </cfRule>
  </conditionalFormatting>
  <conditionalFormatting sqref="A10:XFD100">
    <cfRule type="expression" dxfId="233" priority="352">
      <formula>MATCH("ERROR",$A10:$EP10,0)</formula>
    </cfRule>
    <cfRule type="expression" dxfId="232" priority="353">
      <formula>AND($A10="ADD",A$6=TRUE,A10="")</formula>
    </cfRule>
    <cfRule type="expression" dxfId="231" priority="354">
      <formula>OR(AND($A10="DELETE",A$1="Asset ID",A10=""),AND($A10="DELETE",A$1="Removal Date",A10=""),AND($A10="DELETE",A$1="Removal Reason",A10=""))</formula>
    </cfRule>
    <cfRule type="expression" dxfId="230" priority="355">
      <formula>AND($A10="EDIT",A$1="Asset ID",A10="")</formula>
    </cfRule>
    <cfRule type="expression" dxfId="229" priority="356">
      <formula>AND($A10="ADD",A$5=TRUE,A10="")</formula>
    </cfRule>
  </conditionalFormatting>
  <dataValidations count="38">
    <dataValidation type="list" allowBlank="1" showInputMessage="1" showErrorMessage="1" sqref="C10:C100" xr:uid="{3125B191-A2DA-4CF5-ADA9-1806220E2DFC}">
      <formula1>roadnames_lookup</formula1>
    </dataValidation>
    <dataValidation type="list" allowBlank="1" showInputMessage="1" showErrorMessage="1" sqref="I10:I100" xr:uid="{8198C05C-DD92-43F1-9201-F1EE770C704D}">
      <formula1>side_lookup</formula1>
    </dataValidation>
    <dataValidation type="list" allowBlank="1" showInputMessage="1" showErrorMessage="1" sqref="P10:P100" xr:uid="{9F9CD091-E5B8-4523-A429-FF86C40FD271}">
      <formula1>len_adjust_rsn_lookup</formula1>
    </dataValidation>
    <dataValidation type="list" allowBlank="1" showInputMessage="1" showErrorMessage="1" sqref="S10:S100" xr:uid="{8D5D616E-451D-43ED-A1ED-2571E77D7EA8}">
      <formula1>ud_placement_lookup</formula1>
    </dataValidation>
    <dataValidation type="list" allowBlank="1" showInputMessage="1" showErrorMessage="1" sqref="U10:U100" xr:uid="{04001B31-FB1D-4347-9558-A0297D467521}">
      <formula1>ud_wall_type_lookup</formula1>
    </dataValidation>
    <dataValidation type="list" allowBlank="1" showInputMessage="1" showErrorMessage="1" sqref="W10:W100" xr:uid="{CB990782-1028-4666-BA3D-650CFD01534A}">
      <formula1>ud_fence_style_lookup</formula1>
    </dataValidation>
    <dataValidation type="list" allowBlank="1" showInputMessage="1" showErrorMessage="1" sqref="Y10:Y100" xr:uid="{189D7DE3-1DC6-40DE-91D1-F07D13156769}">
      <formula1>wall_material_lookup</formula1>
    </dataValidation>
    <dataValidation type="list" allowBlank="1" showInputMessage="1" showErrorMessage="1" promptTitle="WARNING" prompt="Only change If ammending existing asset" sqref="AH10:AH100" xr:uid="{42078DDD-9FB0-4BB5-A36D-83B1A8DB96A9}">
      <formula1>ud_asset_status_lookup</formula1>
    </dataValidation>
    <dataValidation type="list" allowBlank="1" showInputMessage="1" showErrorMessage="1" sqref="AK10:AK100" xr:uid="{643BF3AA-E11F-4DA0-A400-841AEF313784}">
      <formula1>ar_replace_reason_lookup</formula1>
    </dataValidation>
    <dataValidation type="list" allowBlank="1" showInputMessage="1" showErrorMessage="1" promptTitle="WARNING" prompt="Only change this If Not QLDC asset" sqref="AO10:AO100" xr:uid="{FF3290E8-67B6-4427-B2DA-5D4DF2BAD465}">
      <formula1>ud_organisation_owner_lookup</formula1>
    </dataValidation>
    <dataValidation type="list" allowBlank="1" showInputMessage="1" showErrorMessage="1" promptTitle="WARNING" prompt="Only change this If Not QLDC Roading asset" sqref="AQ10:AQ100" xr:uid="{2ADE1989-0707-4647-9539-31CAED8A5F5C}">
      <formula1>ud_sub_organisation_lookup</formula1>
    </dataValidation>
    <dataValidation type="list" allowBlank="1" showInputMessage="1" showErrorMessage="1" promptTitle="WARNING" prompt="Only change this field If undertaking maintenance Or CAPEX works" sqref="AS10:AS100" xr:uid="{DD4A6F59-DD45-48DB-B920-980AF29278AC}">
      <formula1>ud_work_origin_lookup</formula1>
    </dataValidation>
    <dataValidation type="list" allowBlank="1" showInputMessage="1" showErrorMessage="1" promptTitle="WARNING" prompt="Only change this If incorrect" sqref="AW10:AW100" xr:uid="{E75496FB-9799-427D-8319-EAC6D473B7C7}">
      <formula1>condition_lookup</formula1>
    </dataValidation>
    <dataValidation type="list" allowBlank="1" showInputMessage="1" showErrorMessage="1" sqref="AD10:AD100" xr:uid="{F575B8D8-A640-4A97-A45E-B25B910D9C68}">
      <formula1>"TRUE,FALSE"</formula1>
    </dataValidation>
    <dataValidation type="list" allowBlank="1" showInputMessage="1" showErrorMessage="1" promptTitle="ACTION" prompt="Select action from the drop-down menu:_x000d__x000a__x000d__x000a_ADD = New asset_x000d__x000a_EDIT = Change existing asset_x000d__x000a_DELETE = Remove asset" sqref="A10:A100" xr:uid="{D9E3E4ED-36E6-4771-A321-090170CFF95D}">
      <formula1>"ADD,EDIT,DELETE"</formula1>
    </dataValidation>
    <dataValidation type="list" allowBlank="1" showInputMessage="1" showErrorMessage="1" promptTitle="WARNING" prompt="Only change this If Not QLDC asset" sqref="AM10:AM100" xr:uid="{BF4E6CBC-FA8A-4708-A6C7-65F6A12F0707}">
      <formula1>ud_organisation_owner_lookup</formula1>
    </dataValidation>
    <dataValidation type="list" allowBlank="1" showInputMessage="1" showErrorMessage="1" promptTitle="WARNING" prompt="Only change this If NZTA Or Parks And Reserves asset" sqref="AV10:AV100" xr:uid="{8A11A7CA-1383-4D6F-9E12-E06AE880450E}">
      <formula1>"TRUE,FALSE"</formula1>
    </dataValidation>
    <dataValidation type="list" allowBlank="1" showInputMessage="1" showErrorMessage="1" promptTitle="WARNING" prompt="Only change this If incorrect" sqref="AA10:AA100" xr:uid="{E2EB9B64-C13C-409C-A6F5-20DC35E767D6}">
      <formula1>"TRUE,FALSE"</formula1>
    </dataValidation>
    <dataValidation type="list" allowBlank="1" showInputMessage="1" showErrorMessage="1" promptTitle="WARNING" prompt="Only change this If incorrect" sqref="AB10:AB100" xr:uid="{71E95277-7BF1-47DD-8A46-0325D17766AF}">
      <formula1>"TRUE,FALSE"</formula1>
    </dataValidation>
    <dataValidation type="list" allowBlank="1" showInputMessage="1" showErrorMessage="1" promptTitle="WARNING" prompt="Only change this If incorrect" sqref="AC10:AC100" xr:uid="{B28C0641-0F83-403F-9FC6-5A3F61D2506A}">
      <formula1>"TRUE,FALSE"</formula1>
    </dataValidation>
    <dataValidation type="whole" allowBlank="1" showInputMessage="1" showErrorMessage="1" error="Please Enter Whole Number Between 1 And 999" promptTitle="ERROR" sqref="AF10:AF100" xr:uid="{8F64573D-91C6-43B0-9CF1-D9F332B0592B}">
      <formula1>1</formula1>
      <formula2>999</formula2>
    </dataValidation>
    <dataValidation type="whole" allowBlank="1" showInputMessage="1" showErrorMessage="1" error="Please Enter Whole Number Between 1 And 2147483647" promptTitle="ERROR" sqref="B10:B100" xr:uid="{3D0B3294-B847-4B4F-B799-97A630EACAD4}">
      <formula1>1</formula1>
      <formula2>2147483647</formula2>
    </dataValidation>
    <dataValidation type="whole" allowBlank="1" showInputMessage="1" showErrorMessage="1" error="Please Enter Whole Number Between 1 And 9999999999" promptTitle="ERROR" sqref="AG10:AG100" xr:uid="{FD490815-7C03-4624-89C5-B14E4421349E}">
      <formula1>1</formula1>
      <formula2>9999999999</formula2>
    </dataValidation>
    <dataValidation type="whole" allowBlank="1" showInputMessage="1" showErrorMessage="1" error="Please Enter Whole Number Between 1 And 999999" promptTitle="ERROR" sqref="F10:F100" xr:uid="{A93AA68F-CD15-41C3-9747-F401724FCB0C}">
      <formula1>1</formula1>
      <formula2>999999</formula2>
    </dataValidation>
    <dataValidation type="whole" allowBlank="1" showInputMessage="1" showErrorMessage="1" error="Please Enter Whole Number Between 0 And 999999" promptTitle="ERROR" sqref="E10:E100" xr:uid="{9295474B-76AD-426E-8077-43CE59D5780B}">
      <formula1>0</formula1>
      <formula2>999999</formula2>
    </dataValidation>
    <dataValidation type="whole" allowBlank="1" showInputMessage="1" showErrorMessage="1" error="Please Enter Whole Number Between 1 And 99999" promptTitle="ERROR" sqref="O10:O100" xr:uid="{23195F11-B787-4930-B418-ECFCD5CA0D2A}">
      <formula1>1</formula1>
      <formula2>99999</formula2>
    </dataValidation>
    <dataValidation type="decimal" allowBlank="1" showInputMessage="1" showErrorMessage="1" error="Please Enter Decimal Between -40.0 And 999.9" promptTitle="ERROR" sqref="G10:G100" xr:uid="{A911E015-E4DF-494A-B08D-60C10A471EF3}">
      <formula1>-40</formula1>
      <formula2>999.9</formula2>
    </dataValidation>
    <dataValidation type="decimal" allowBlank="1" showInputMessage="1" showErrorMessage="1" error="Please Enter Decimal Between -40.0 And 999.9" promptTitle="ERROR" sqref="H10:H100" xr:uid="{D52E92D3-BFB6-4483-B51E-A62F62A97192}">
      <formula1>-40</formula1>
      <formula2>999.9</formula2>
    </dataValidation>
    <dataValidation type="decimal" allowBlank="1" showInputMessage="1" showErrorMessage="1" error="Please Enter Decimal Between 0.1 And 999999.9" promptTitle="ERROR" sqref="N10:N100" xr:uid="{72B44FFB-9B2E-4CA0-AA48-7AFD99161CF9}">
      <formula1>0.1</formula1>
      <formula2>999999.9</formula2>
    </dataValidation>
    <dataValidation type="decimal" allowBlank="1" showInputMessage="1" showErrorMessage="1" error="Please Enter Decimal Between 0.01 And 99999999.99" promptTitle="ERROR" sqref="K10:K100" xr:uid="{8ED6D6D8-C8FF-4793-83AA-BF8A933BD992}">
      <formula1>0.01</formula1>
      <formula2>99999999.99</formula2>
    </dataValidation>
    <dataValidation type="decimal" allowBlank="1" showInputMessage="1" showErrorMessage="1" error="Please Enter Decimal Between 0.01 And 99999999.99" promptTitle="ERROR" sqref="L10:L100" xr:uid="{0295F1D3-8797-406F-B73C-B8D4517E1ABC}">
      <formula1>0.01</formula1>
      <formula2>99999999.99</formula2>
    </dataValidation>
    <dataValidation type="decimal" allowBlank="1" showInputMessage="1" showErrorMessage="1" error="Please Enter Decimal Between 0.01 And 99999999.99" promptTitle="ERROR" sqref="M10:M100" xr:uid="{140E00C5-0336-4CEA-A56A-D274BF2917F0}">
      <formula1>0.01</formula1>
      <formula2>99999999.99</formula2>
    </dataValidation>
    <dataValidation type="decimal" allowBlank="1" showInputMessage="1" showErrorMessage="1" error="Please Enter Decimal Between 0.01 And 99999999.99" promptTitle="ERROR" sqref="R10:R100" xr:uid="{07E3F8E6-699D-4889-8535-00751002C886}">
      <formula1>0.01</formula1>
      <formula2>99999999.99</formula2>
    </dataValidation>
    <dataValidation type="decimal" allowBlank="1" showInputMessage="1" showErrorMessage="1" error="Please Enter Decimal Between 0.01 And 9999999999.99" promptTitle="ERROR" sqref="AU10:AU100" xr:uid="{AF6303D0-BCC7-47D7-B2B0-FCBE132E5CF0}">
      <formula1>0.01</formula1>
      <formula2>9999999999.99</formula2>
    </dataValidation>
    <dataValidation type="textLength" allowBlank="1" showInputMessage="1" showErrorMessage="1" error="Please Dont Enter More Than 255 Characters" promptTitle="ERROR" sqref="AZ10:AZ100" xr:uid="{B140A360-806F-4EDB-9E35-D0AAC11C9A29}">
      <formula1>0</formula1>
      <formula2>255</formula2>
    </dataValidation>
    <dataValidation type="date" allowBlank="1" showInputMessage="1" showErrorMessage="1" error="Please Enter Valid Date eg 31/01/2023" promptTitle="ERROR" sqref="AE10:AE100" xr:uid="{A8DF9106-F63F-4E77-8966-BB54EE604BDF}">
      <formula1>43831</formula1>
      <formula2>48580</formula2>
    </dataValidation>
    <dataValidation type="date" allowBlank="1" showInputMessage="1" showErrorMessage="1" error="Please Enter Valid Date eg 31/01/2023" promptTitle="ERROR" sqref="AJ10:AJ100" xr:uid="{235F58E1-82E1-45E1-A58A-953F8CB66608}">
      <formula1>43831</formula1>
      <formula2>48580</formula2>
    </dataValidation>
    <dataValidation type="date" allowBlank="1" showInputMessage="1" showErrorMessage="1" error="Please Enter Valid Date eg 31/01/2023" promptTitle="ERROR" sqref="AY10:AY100" xr:uid="{B81027A1-DA47-4C89-A6D8-6FF27F54851E}">
      <formula1>43831</formula1>
      <formula2>48580</formula2>
    </dataValidation>
  </dataValidations>
  <pageMargins left="0.75" right="0.75" top="1" bottom="1" header="0.5" footer="0.5"/>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BD707-7F33-478A-80C1-5BE941CFD9C0}">
  <dimension ref="A1:E11"/>
  <sheetViews>
    <sheetView workbookViewId="0">
      <selection activeCell="A2" sqref="A2:E11"/>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v>4</v>
      </c>
      <c r="B2" t="s">
        <v>4967</v>
      </c>
      <c r="E2" t="b">
        <v>1</v>
      </c>
    </row>
    <row r="3" spans="1:5">
      <c r="A3">
        <v>10</v>
      </c>
      <c r="B3" t="s">
        <v>4984</v>
      </c>
      <c r="E3" t="b">
        <v>1</v>
      </c>
    </row>
    <row r="4" spans="1:5">
      <c r="A4">
        <v>13</v>
      </c>
      <c r="B4" t="s">
        <v>4991</v>
      </c>
      <c r="E4" t="b">
        <v>1</v>
      </c>
    </row>
    <row r="5" spans="1:5">
      <c r="A5">
        <v>19</v>
      </c>
      <c r="B5" t="s">
        <v>5013</v>
      </c>
      <c r="E5" t="b">
        <v>1</v>
      </c>
    </row>
    <row r="6" spans="1:5">
      <c r="A6">
        <v>25</v>
      </c>
      <c r="B6" t="s">
        <v>5028</v>
      </c>
      <c r="E6" t="b">
        <v>1</v>
      </c>
    </row>
    <row r="7" spans="1:5">
      <c r="A7">
        <v>32</v>
      </c>
      <c r="B7" t="s">
        <v>5046</v>
      </c>
      <c r="E7" t="b">
        <v>1</v>
      </c>
    </row>
    <row r="8" spans="1:5">
      <c r="A8">
        <v>34</v>
      </c>
      <c r="B8" t="s">
        <v>5050</v>
      </c>
      <c r="E8" t="b">
        <v>1</v>
      </c>
    </row>
    <row r="9" spans="1:5">
      <c r="A9">
        <v>40</v>
      </c>
      <c r="B9" t="s">
        <v>5067</v>
      </c>
      <c r="E9" t="b">
        <v>1</v>
      </c>
    </row>
    <row r="10" spans="1:5">
      <c r="A10">
        <v>41</v>
      </c>
      <c r="B10" t="s">
        <v>5068</v>
      </c>
      <c r="E10" t="b">
        <v>1</v>
      </c>
    </row>
    <row r="11" spans="1:5">
      <c r="A11">
        <v>45</v>
      </c>
      <c r="B11" t="s">
        <v>5077</v>
      </c>
      <c r="E11" t="b">
        <v>1</v>
      </c>
    </row>
  </sheetData>
  <pageMargins left="0.75" right="0.75" top="1" bottom="1" header="0.5" footer="0.5"/>
  <tableParts count="1">
    <tablePart r:id="rId1"/>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88E1F-DA94-421F-B7B2-C7E503B78F30}">
  <dimension ref="A1:E9"/>
  <sheetViews>
    <sheetView workbookViewId="0">
      <selection activeCell="A2" sqref="A2:E9"/>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v>3</v>
      </c>
      <c r="B2" t="s">
        <v>4965</v>
      </c>
      <c r="E2" t="b">
        <v>1</v>
      </c>
    </row>
    <row r="3" spans="1:5">
      <c r="A3">
        <v>12</v>
      </c>
      <c r="B3" t="s">
        <v>4989</v>
      </c>
      <c r="E3" t="b">
        <v>1</v>
      </c>
    </row>
    <row r="4" spans="1:5">
      <c r="A4">
        <v>13</v>
      </c>
      <c r="B4" t="s">
        <v>4991</v>
      </c>
      <c r="E4" t="b">
        <v>1</v>
      </c>
    </row>
    <row r="5" spans="1:5">
      <c r="A5">
        <v>29</v>
      </c>
      <c r="B5" t="s">
        <v>5040</v>
      </c>
      <c r="E5" t="b">
        <v>1</v>
      </c>
    </row>
    <row r="6" spans="1:5">
      <c r="A6">
        <v>35</v>
      </c>
      <c r="B6" t="s">
        <v>5058</v>
      </c>
      <c r="E6" t="b">
        <v>1</v>
      </c>
    </row>
    <row r="7" spans="1:5">
      <c r="A7">
        <v>38</v>
      </c>
      <c r="B7" t="s">
        <v>5065</v>
      </c>
      <c r="E7" t="b">
        <v>1</v>
      </c>
    </row>
    <row r="8" spans="1:5">
      <c r="A8">
        <v>40</v>
      </c>
      <c r="B8" t="s">
        <v>5067</v>
      </c>
      <c r="E8" t="b">
        <v>1</v>
      </c>
    </row>
    <row r="9" spans="1:5">
      <c r="A9">
        <v>41</v>
      </c>
      <c r="B9" t="s">
        <v>5068</v>
      </c>
      <c r="E9" t="b">
        <v>1</v>
      </c>
    </row>
  </sheetData>
  <pageMargins left="0.75" right="0.75" top="1" bottom="1" header="0.5" footer="0.5"/>
  <tableParts count="1">
    <tablePart r:id="rId1"/>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84CA4-96C4-4675-A3B6-C3874CB145DE}">
  <dimension ref="A1:E11"/>
  <sheetViews>
    <sheetView workbookViewId="0">
      <selection activeCell="A2" sqref="A2:E11"/>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v>57</v>
      </c>
      <c r="B2" t="s">
        <v>4992</v>
      </c>
      <c r="E2" t="b">
        <v>1</v>
      </c>
    </row>
    <row r="3" spans="1:5">
      <c r="A3">
        <v>58</v>
      </c>
      <c r="B3" t="s">
        <v>4994</v>
      </c>
      <c r="E3" t="b">
        <v>1</v>
      </c>
    </row>
    <row r="4" spans="1:5">
      <c r="A4">
        <v>62</v>
      </c>
      <c r="B4" t="s">
        <v>4995</v>
      </c>
      <c r="E4" t="b">
        <v>1</v>
      </c>
    </row>
    <row r="5" spans="1:5">
      <c r="A5">
        <v>59</v>
      </c>
      <c r="B5" t="s">
        <v>4996</v>
      </c>
      <c r="E5" t="b">
        <v>1</v>
      </c>
    </row>
    <row r="6" spans="1:5">
      <c r="A6">
        <v>60</v>
      </c>
      <c r="B6" t="s">
        <v>4997</v>
      </c>
      <c r="E6" t="b">
        <v>1</v>
      </c>
    </row>
    <row r="7" spans="1:5">
      <c r="A7">
        <v>61</v>
      </c>
      <c r="B7" t="s">
        <v>4999</v>
      </c>
      <c r="E7" t="b">
        <v>1</v>
      </c>
    </row>
    <row r="8" spans="1:5">
      <c r="A8">
        <v>56</v>
      </c>
      <c r="B8" t="s">
        <v>5030</v>
      </c>
      <c r="E8" t="b">
        <v>1</v>
      </c>
    </row>
    <row r="9" spans="1:5">
      <c r="A9">
        <v>40</v>
      </c>
      <c r="B9" t="s">
        <v>5067</v>
      </c>
      <c r="E9" t="b">
        <v>1</v>
      </c>
    </row>
    <row r="10" spans="1:5">
      <c r="A10">
        <v>41</v>
      </c>
      <c r="B10" t="s">
        <v>5068</v>
      </c>
      <c r="E10" t="b">
        <v>1</v>
      </c>
    </row>
    <row r="11" spans="1:5">
      <c r="A11">
        <v>45</v>
      </c>
      <c r="B11" t="s">
        <v>5077</v>
      </c>
      <c r="E11" t="b">
        <v>1</v>
      </c>
    </row>
  </sheetData>
  <pageMargins left="0.75" right="0.75" top="1" bottom="1" header="0.5" footer="0.5"/>
  <tableParts count="1">
    <tablePart r:id="rId1"/>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73909-C7B6-489F-AF25-8BAE5436A5B5}">
  <dimension ref="A1:E13"/>
  <sheetViews>
    <sheetView workbookViewId="0">
      <selection activeCell="A2" sqref="A2:E1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v>4</v>
      </c>
      <c r="B2" t="s">
        <v>4967</v>
      </c>
      <c r="E2" t="b">
        <v>1</v>
      </c>
    </row>
    <row r="3" spans="1:5">
      <c r="A3">
        <v>64</v>
      </c>
      <c r="B3" t="s">
        <v>4969</v>
      </c>
      <c r="E3" t="b">
        <v>1</v>
      </c>
    </row>
    <row r="4" spans="1:5">
      <c r="A4">
        <v>63</v>
      </c>
      <c r="B4" t="s">
        <v>4970</v>
      </c>
      <c r="E4" t="b">
        <v>1</v>
      </c>
    </row>
    <row r="5" spans="1:5">
      <c r="A5">
        <v>65</v>
      </c>
      <c r="B5" t="s">
        <v>4971</v>
      </c>
      <c r="E5" t="b">
        <v>1</v>
      </c>
    </row>
    <row r="6" spans="1:5">
      <c r="A6">
        <v>13</v>
      </c>
      <c r="B6" t="s">
        <v>4991</v>
      </c>
      <c r="E6" t="b">
        <v>1</v>
      </c>
    </row>
    <row r="7" spans="1:5">
      <c r="A7">
        <v>66</v>
      </c>
      <c r="B7" t="s">
        <v>5036</v>
      </c>
      <c r="E7" t="b">
        <v>1</v>
      </c>
    </row>
    <row r="8" spans="1:5">
      <c r="A8">
        <v>67</v>
      </c>
      <c r="B8" t="s">
        <v>5054</v>
      </c>
      <c r="E8" t="b">
        <v>1</v>
      </c>
    </row>
    <row r="9" spans="1:5">
      <c r="A9">
        <v>68</v>
      </c>
      <c r="B9" t="s">
        <v>5055</v>
      </c>
      <c r="E9" t="b">
        <v>1</v>
      </c>
    </row>
    <row r="10" spans="1:5">
      <c r="A10">
        <v>69</v>
      </c>
      <c r="B10" t="s">
        <v>5056</v>
      </c>
      <c r="E10" t="b">
        <v>1</v>
      </c>
    </row>
    <row r="11" spans="1:5">
      <c r="A11">
        <v>40</v>
      </c>
      <c r="B11" t="s">
        <v>5067</v>
      </c>
      <c r="E11" t="b">
        <v>1</v>
      </c>
    </row>
    <row r="12" spans="1:5">
      <c r="A12">
        <v>41</v>
      </c>
      <c r="B12" t="s">
        <v>5068</v>
      </c>
      <c r="E12" t="b">
        <v>1</v>
      </c>
    </row>
    <row r="13" spans="1:5">
      <c r="A13">
        <v>45</v>
      </c>
      <c r="B13" t="s">
        <v>5077</v>
      </c>
      <c r="E13" t="b">
        <v>1</v>
      </c>
    </row>
  </sheetData>
  <pageMargins left="0.75" right="0.75" top="1" bottom="1" header="0.5" footer="0.5"/>
  <tableParts count="1">
    <tablePart r:id="rId1"/>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5BE4F-A815-4198-843C-9DE67BF439E5}">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v>4</v>
      </c>
      <c r="B2" t="s">
        <v>4967</v>
      </c>
      <c r="E2" t="b">
        <v>1</v>
      </c>
    </row>
    <row r="3" spans="1:5">
      <c r="A3">
        <v>6</v>
      </c>
      <c r="B3" t="s">
        <v>4975</v>
      </c>
      <c r="E3" t="b">
        <v>1</v>
      </c>
    </row>
    <row r="4" spans="1:5">
      <c r="A4">
        <v>13</v>
      </c>
      <c r="B4" t="s">
        <v>4991</v>
      </c>
      <c r="E4" t="b">
        <v>1</v>
      </c>
    </row>
    <row r="5" spans="1:5">
      <c r="A5">
        <v>70</v>
      </c>
      <c r="B5" t="s">
        <v>5035</v>
      </c>
      <c r="E5" t="b">
        <v>1</v>
      </c>
    </row>
    <row r="6" spans="1:5">
      <c r="A6">
        <v>40</v>
      </c>
      <c r="B6" t="s">
        <v>5067</v>
      </c>
      <c r="E6" t="b">
        <v>1</v>
      </c>
    </row>
    <row r="7" spans="1:5">
      <c r="A7">
        <v>41</v>
      </c>
      <c r="B7" t="s">
        <v>5068</v>
      </c>
      <c r="E7" t="b">
        <v>1</v>
      </c>
    </row>
  </sheetData>
  <pageMargins left="0.75" right="0.75" top="1" bottom="1" header="0.5" footer="0.5"/>
  <tableParts count="1">
    <tablePart r:id="rId1"/>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3F8B5-2F81-416F-A53D-7E958E8F67CA}">
  <dimension ref="A1:E13"/>
  <sheetViews>
    <sheetView workbookViewId="0">
      <selection activeCell="A2" sqref="A2:E1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v>19</v>
      </c>
      <c r="B2" t="s">
        <v>5013</v>
      </c>
      <c r="E2" t="b">
        <v>1</v>
      </c>
    </row>
    <row r="3" spans="1:5">
      <c r="A3">
        <v>56</v>
      </c>
      <c r="B3" t="s">
        <v>5030</v>
      </c>
      <c r="E3" t="b">
        <v>1</v>
      </c>
    </row>
    <row r="4" spans="1:5">
      <c r="A4">
        <v>48</v>
      </c>
      <c r="B4" t="s">
        <v>5051</v>
      </c>
      <c r="E4" t="b">
        <v>1</v>
      </c>
    </row>
    <row r="5" spans="1:5">
      <c r="A5">
        <v>49</v>
      </c>
      <c r="B5" t="s">
        <v>5053</v>
      </c>
      <c r="E5" t="b">
        <v>1</v>
      </c>
    </row>
    <row r="6" spans="1:5">
      <c r="A6">
        <v>40</v>
      </c>
      <c r="B6" t="s">
        <v>5067</v>
      </c>
      <c r="E6" t="b">
        <v>1</v>
      </c>
    </row>
    <row r="7" spans="1:5">
      <c r="A7">
        <v>41</v>
      </c>
      <c r="B7" t="s">
        <v>5068</v>
      </c>
      <c r="E7" t="b">
        <v>1</v>
      </c>
    </row>
    <row r="8" spans="1:5">
      <c r="A8">
        <v>52</v>
      </c>
      <c r="B8" t="s">
        <v>5078</v>
      </c>
      <c r="E8" t="b">
        <v>1</v>
      </c>
    </row>
    <row r="9" spans="1:5">
      <c r="A9">
        <v>53</v>
      </c>
      <c r="B9" t="s">
        <v>5080</v>
      </c>
      <c r="E9" t="b">
        <v>1</v>
      </c>
    </row>
    <row r="10" spans="1:5">
      <c r="A10">
        <v>54</v>
      </c>
      <c r="B10" t="s">
        <v>5081</v>
      </c>
      <c r="E10" t="b">
        <v>1</v>
      </c>
    </row>
    <row r="11" spans="1:5">
      <c r="A11">
        <v>50</v>
      </c>
      <c r="B11" t="s">
        <v>5082</v>
      </c>
      <c r="E11" t="b">
        <v>1</v>
      </c>
    </row>
    <row r="12" spans="1:5">
      <c r="A12">
        <v>55</v>
      </c>
      <c r="B12" t="s">
        <v>5083</v>
      </c>
      <c r="E12" t="b">
        <v>1</v>
      </c>
    </row>
    <row r="13" spans="1:5">
      <c r="A13">
        <v>51</v>
      </c>
      <c r="B13" t="s">
        <v>5084</v>
      </c>
      <c r="E13" t="b">
        <v>1</v>
      </c>
    </row>
  </sheetData>
  <pageMargins left="0.75" right="0.75" top="1" bottom="1" header="0.5" footer="0.5"/>
  <tableParts count="1">
    <tablePart r:id="rId1"/>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C453F-3D1E-4B7D-873C-190777170407}">
  <dimension ref="A1:E8"/>
  <sheetViews>
    <sheetView workbookViewId="0">
      <selection activeCell="A2" sqref="A2:E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v>4</v>
      </c>
      <c r="B2" t="s">
        <v>4967</v>
      </c>
      <c r="E2" t="b">
        <v>1</v>
      </c>
    </row>
    <row r="3" spans="1:5">
      <c r="A3">
        <v>13</v>
      </c>
      <c r="B3" t="s">
        <v>4991</v>
      </c>
      <c r="E3" t="b">
        <v>1</v>
      </c>
    </row>
    <row r="4" spans="1:5">
      <c r="A4">
        <v>40</v>
      </c>
      <c r="B4" t="s">
        <v>5067</v>
      </c>
      <c r="E4" t="b">
        <v>1</v>
      </c>
    </row>
    <row r="5" spans="1:5">
      <c r="A5">
        <v>41</v>
      </c>
      <c r="B5" t="s">
        <v>5068</v>
      </c>
      <c r="E5" t="b">
        <v>1</v>
      </c>
    </row>
    <row r="6" spans="1:5">
      <c r="A6">
        <v>42</v>
      </c>
      <c r="B6" t="s">
        <v>5069</v>
      </c>
      <c r="E6" t="b">
        <v>1</v>
      </c>
    </row>
    <row r="7" spans="1:5">
      <c r="A7">
        <v>43</v>
      </c>
      <c r="B7" t="s">
        <v>5074</v>
      </c>
      <c r="E7" t="b">
        <v>1</v>
      </c>
    </row>
    <row r="8" spans="1:5">
      <c r="A8">
        <v>45</v>
      </c>
      <c r="B8" t="s">
        <v>5077</v>
      </c>
      <c r="E8" t="b">
        <v>1</v>
      </c>
    </row>
  </sheetData>
  <pageMargins left="0.75" right="0.75" top="1" bottom="1" header="0.5" footer="0.5"/>
  <tableParts count="1">
    <tablePart r:id="rId1"/>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EE613-8464-471C-9212-646D41FB3EC0}">
  <dimension ref="A1:E6"/>
  <sheetViews>
    <sheetView workbookViewId="0">
      <selection activeCell="A2" sqref="A2:E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v>4</v>
      </c>
      <c r="B2" t="s">
        <v>4967</v>
      </c>
      <c r="E2" t="b">
        <v>1</v>
      </c>
    </row>
    <row r="3" spans="1:5">
      <c r="A3">
        <v>40</v>
      </c>
      <c r="B3" t="s">
        <v>5067</v>
      </c>
      <c r="E3" t="b">
        <v>1</v>
      </c>
    </row>
    <row r="4" spans="1:5">
      <c r="A4">
        <v>41</v>
      </c>
      <c r="B4" t="s">
        <v>5068</v>
      </c>
      <c r="E4" t="b">
        <v>1</v>
      </c>
    </row>
    <row r="5" spans="1:5">
      <c r="A5">
        <v>43</v>
      </c>
      <c r="B5" t="s">
        <v>5074</v>
      </c>
      <c r="E5" t="b">
        <v>1</v>
      </c>
    </row>
    <row r="6" spans="1:5">
      <c r="A6">
        <v>45</v>
      </c>
      <c r="B6" t="s">
        <v>5077</v>
      </c>
      <c r="E6" t="b">
        <v>1</v>
      </c>
    </row>
  </sheetData>
  <pageMargins left="0.75" right="0.75" top="1" bottom="1" header="0.5" footer="0.5"/>
  <tableParts count="1">
    <tablePart r:id="rId1"/>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0FB07-C934-461A-B5D4-535EF5C20FEE}">
  <dimension ref="A1:E12"/>
  <sheetViews>
    <sheetView workbookViewId="0">
      <selection activeCell="A2" sqref="A2:E12"/>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v>4</v>
      </c>
      <c r="B2" t="s">
        <v>4967</v>
      </c>
      <c r="E2" t="b">
        <v>1</v>
      </c>
    </row>
    <row r="3" spans="1:5">
      <c r="A3">
        <v>11</v>
      </c>
      <c r="B3" t="s">
        <v>4987</v>
      </c>
      <c r="E3" t="b">
        <v>1</v>
      </c>
    </row>
    <row r="4" spans="1:5">
      <c r="A4">
        <v>13</v>
      </c>
      <c r="B4" t="s">
        <v>4991</v>
      </c>
      <c r="E4" t="b">
        <v>1</v>
      </c>
    </row>
    <row r="5" spans="1:5">
      <c r="A5">
        <v>71</v>
      </c>
      <c r="B5" t="s">
        <v>5024</v>
      </c>
      <c r="E5" t="b">
        <v>1</v>
      </c>
    </row>
    <row r="6" spans="1:5">
      <c r="A6">
        <v>29</v>
      </c>
      <c r="B6" t="s">
        <v>5040</v>
      </c>
      <c r="E6" t="b">
        <v>1</v>
      </c>
    </row>
    <row r="7" spans="1:5">
      <c r="A7">
        <v>35</v>
      </c>
      <c r="B7" t="s">
        <v>5058</v>
      </c>
      <c r="E7" t="b">
        <v>1</v>
      </c>
    </row>
    <row r="8" spans="1:5">
      <c r="A8">
        <v>40</v>
      </c>
      <c r="B8" t="s">
        <v>5067</v>
      </c>
      <c r="E8" t="b">
        <v>1</v>
      </c>
    </row>
    <row r="9" spans="1:5">
      <c r="A9">
        <v>41</v>
      </c>
      <c r="B9" t="s">
        <v>5068</v>
      </c>
      <c r="E9" t="b">
        <v>1</v>
      </c>
    </row>
    <row r="10" spans="1:5">
      <c r="A10">
        <v>42</v>
      </c>
      <c r="B10" t="s">
        <v>5069</v>
      </c>
      <c r="E10" t="b">
        <v>1</v>
      </c>
    </row>
    <row r="11" spans="1:5">
      <c r="A11">
        <v>43</v>
      </c>
      <c r="B11" t="s">
        <v>5074</v>
      </c>
      <c r="E11" t="b">
        <v>1</v>
      </c>
    </row>
    <row r="12" spans="1:5">
      <c r="A12">
        <v>45</v>
      </c>
      <c r="B12" t="s">
        <v>5077</v>
      </c>
      <c r="E12" t="b">
        <v>1</v>
      </c>
    </row>
  </sheetData>
  <pageMargins left="0.75" right="0.75" top="1" bottom="1" header="0.5" footer="0.5"/>
  <tableParts count="1">
    <tablePart r:id="rId1"/>
  </tablePart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1D1A9-BED5-4D44-90B2-4A0D59801E2C}">
  <dimension ref="A1:E22"/>
  <sheetViews>
    <sheetView workbookViewId="0">
      <selection activeCell="A2" sqref="A2:E22"/>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v>4</v>
      </c>
      <c r="B2" t="s">
        <v>4967</v>
      </c>
      <c r="E2" t="b">
        <v>1</v>
      </c>
    </row>
    <row r="3" spans="1:5">
      <c r="A3">
        <v>76</v>
      </c>
      <c r="B3" t="s">
        <v>4968</v>
      </c>
      <c r="E3" t="b">
        <v>1</v>
      </c>
    </row>
    <row r="4" spans="1:5">
      <c r="A4">
        <v>10</v>
      </c>
      <c r="B4" t="s">
        <v>4984</v>
      </c>
      <c r="E4" t="b">
        <v>1</v>
      </c>
    </row>
    <row r="5" spans="1:5">
      <c r="A5">
        <v>11</v>
      </c>
      <c r="B5" t="s">
        <v>4987</v>
      </c>
      <c r="E5" t="b">
        <v>1</v>
      </c>
    </row>
    <row r="6" spans="1:5">
      <c r="A6">
        <v>13</v>
      </c>
      <c r="B6" t="s">
        <v>4991</v>
      </c>
      <c r="E6" t="b">
        <v>1</v>
      </c>
    </row>
    <row r="7" spans="1:5">
      <c r="A7">
        <v>77</v>
      </c>
      <c r="B7" t="s">
        <v>5000</v>
      </c>
      <c r="E7" t="b">
        <v>1</v>
      </c>
    </row>
    <row r="8" spans="1:5">
      <c r="A8">
        <v>78</v>
      </c>
      <c r="B8" t="s">
        <v>5007</v>
      </c>
      <c r="E8" t="b">
        <v>1</v>
      </c>
    </row>
    <row r="9" spans="1:5">
      <c r="A9">
        <v>23</v>
      </c>
      <c r="B9" t="s">
        <v>5023</v>
      </c>
      <c r="E9" t="b">
        <v>1</v>
      </c>
    </row>
    <row r="10" spans="1:5">
      <c r="A10">
        <v>71</v>
      </c>
      <c r="B10" t="s">
        <v>5024</v>
      </c>
      <c r="E10" t="b">
        <v>1</v>
      </c>
    </row>
    <row r="11" spans="1:5">
      <c r="A11">
        <v>29</v>
      </c>
      <c r="B11" t="s">
        <v>5040</v>
      </c>
      <c r="E11" t="b">
        <v>1</v>
      </c>
    </row>
    <row r="12" spans="1:5">
      <c r="A12">
        <v>31</v>
      </c>
      <c r="B12" t="s">
        <v>5044</v>
      </c>
      <c r="E12" t="b">
        <v>1</v>
      </c>
    </row>
    <row r="13" spans="1:5">
      <c r="A13">
        <v>35</v>
      </c>
      <c r="B13" t="s">
        <v>5058</v>
      </c>
      <c r="E13" t="b">
        <v>1</v>
      </c>
    </row>
    <row r="14" spans="1:5">
      <c r="A14">
        <v>40</v>
      </c>
      <c r="B14" t="s">
        <v>5067</v>
      </c>
      <c r="E14" t="b">
        <v>1</v>
      </c>
    </row>
    <row r="15" spans="1:5">
      <c r="A15">
        <v>41</v>
      </c>
      <c r="B15" t="s">
        <v>5068</v>
      </c>
      <c r="E15" t="b">
        <v>1</v>
      </c>
    </row>
    <row r="16" spans="1:5">
      <c r="A16">
        <v>42</v>
      </c>
      <c r="B16" t="s">
        <v>5069</v>
      </c>
      <c r="E16" t="b">
        <v>1</v>
      </c>
    </row>
    <row r="17" spans="1:5">
      <c r="A17">
        <v>79</v>
      </c>
      <c r="B17" t="s">
        <v>5071</v>
      </c>
      <c r="E17" t="b">
        <v>1</v>
      </c>
    </row>
    <row r="18" spans="1:5">
      <c r="A18">
        <v>80</v>
      </c>
      <c r="B18" t="s">
        <v>5072</v>
      </c>
      <c r="E18" t="b">
        <v>1</v>
      </c>
    </row>
    <row r="19" spans="1:5">
      <c r="A19">
        <v>43</v>
      </c>
      <c r="B19" t="s">
        <v>5074</v>
      </c>
      <c r="E19" t="b">
        <v>1</v>
      </c>
    </row>
    <row r="20" spans="1:5">
      <c r="A20">
        <v>45</v>
      </c>
      <c r="B20" t="s">
        <v>5077</v>
      </c>
      <c r="E20" t="b">
        <v>1</v>
      </c>
    </row>
    <row r="21" spans="1:5">
      <c r="A21">
        <v>81</v>
      </c>
      <c r="B21" t="s">
        <v>5085</v>
      </c>
      <c r="E21" t="b">
        <v>1</v>
      </c>
    </row>
    <row r="22" spans="1:5">
      <c r="A22">
        <v>82</v>
      </c>
      <c r="B22" t="s">
        <v>5086</v>
      </c>
      <c r="E22" t="b">
        <v>1</v>
      </c>
    </row>
  </sheetData>
  <pageMargins left="0.75" right="0.75" top="1" bottom="1" header="0.5" footer="0.5"/>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30"/>
  </sheetPr>
  <dimension ref="A1:EB100"/>
  <sheetViews>
    <sheetView zoomScale="80" zoomScaleNormal="80" workbookViewId="0">
      <pane ySplit="9" topLeftCell="A10" activePane="bottomLeft" state="frozenSplit"/>
      <selection pane="bottomLeft" activeCell="A10" sqref="A10"/>
    </sheetView>
  </sheetViews>
  <sheetFormatPr defaultRowHeight="15" outlineLevelRow="1" outlineLevelCol="1"/>
  <cols>
    <col min="1" max="1" width="12.85546875" style="3" bestFit="1" customWidth="1"/>
    <col min="2" max="2" width="10" style="3" bestFit="1" customWidth="1"/>
    <col min="3" max="3" width="10.85546875" style="3" bestFit="1" customWidth="1"/>
    <col min="4" max="4" width="10.85546875" style="3" hidden="1" customWidth="1" outlineLevel="1"/>
    <col min="5" max="5" width="13.140625" style="3" bestFit="1" customWidth="1" collapsed="1"/>
    <col min="6" max="6" width="13.140625" style="3" bestFit="1" customWidth="1"/>
    <col min="7" max="8" width="9.85546875" style="3" bestFit="1" customWidth="1"/>
    <col min="9" max="10" width="12" style="3" bestFit="1" customWidth="1"/>
    <col min="11" max="11" width="7.140625" style="3" bestFit="1" customWidth="1"/>
    <col min="12" max="12" width="7.140625" style="3" hidden="1" customWidth="1" outlineLevel="1"/>
    <col min="13" max="13" width="12" style="3" bestFit="1" customWidth="1" collapsed="1"/>
    <col min="14" max="14" width="18.42578125" style="3" bestFit="1" customWidth="1"/>
    <col min="15" max="15" width="12" style="3" bestFit="1" customWidth="1"/>
    <col min="16" max="16" width="16" style="3" bestFit="1" customWidth="1"/>
    <col min="17" max="17" width="14.140625" style="3" bestFit="1" customWidth="1"/>
    <col min="18" max="18" width="14.140625" style="3" hidden="1" customWidth="1" outlineLevel="1"/>
    <col min="19" max="19" width="12" style="3" bestFit="1" customWidth="1" collapsed="1"/>
    <col min="20" max="21" width="12" style="3" bestFit="1" customWidth="1"/>
    <col min="22" max="22" width="20.140625" style="3" bestFit="1" customWidth="1"/>
    <col min="23" max="23" width="20.140625" style="3" hidden="1" customWidth="1" outlineLevel="1"/>
    <col min="24" max="24" width="11.42578125" style="3" bestFit="1" customWidth="1" collapsed="1"/>
    <col min="25" max="25" width="10.5703125" style="3" bestFit="1" customWidth="1"/>
    <col min="26" max="26" width="16.5703125" style="3" bestFit="1" customWidth="1"/>
    <col min="27" max="27" width="15.28515625" style="3" bestFit="1" customWidth="1"/>
    <col min="28" max="28" width="15.28515625" style="3" hidden="1" customWidth="1" outlineLevel="1"/>
    <col min="29" max="29" width="12.5703125" style="3" bestFit="1" customWidth="1" collapsed="1"/>
    <col min="30" max="30" width="18.85546875" style="3" bestFit="1" customWidth="1"/>
    <col min="31" max="31" width="18.85546875" style="3" hidden="1" customWidth="1" outlineLevel="1"/>
    <col min="32" max="32" width="22.42578125" style="3" bestFit="1" customWidth="1" collapsed="1"/>
    <col min="33" max="33" width="22.42578125" style="3" hidden="1" customWidth="1" outlineLevel="1"/>
    <col min="34" max="34" width="22.42578125" style="3" bestFit="1" customWidth="1" collapsed="1"/>
    <col min="35" max="35" width="22.42578125" style="3" hidden="1" customWidth="1" outlineLevel="1"/>
    <col min="36" max="36" width="19.7109375" style="3" bestFit="1" customWidth="1" collapsed="1"/>
    <col min="37" max="37" width="19.7109375" style="3" hidden="1" customWidth="1" outlineLevel="1"/>
    <col min="38" max="38" width="15" style="3" bestFit="1" customWidth="1" collapsed="1"/>
    <col min="39" max="39" width="15" style="3" hidden="1" customWidth="1" outlineLevel="1"/>
    <col min="40" max="40" width="12.28515625" style="3" bestFit="1" customWidth="1" collapsed="1"/>
    <col min="41" max="41" width="13.7109375" style="3" bestFit="1" customWidth="1"/>
    <col min="42" max="42" width="9.7109375" style="3" bestFit="1" customWidth="1"/>
    <col min="43" max="43" width="9.7109375" style="3" hidden="1" customWidth="1" outlineLevel="1"/>
    <col min="44" max="44" width="14.5703125" style="3" bestFit="1" customWidth="1" collapsed="1"/>
    <col min="45" max="45" width="11.85546875" style="3" bestFit="1" customWidth="1"/>
    <col min="46" max="46" width="18.7109375" style="3" bestFit="1" customWidth="1"/>
    <col min="47" max="47" width="32" style="3" bestFit="1" customWidth="1"/>
    <col min="48" max="132" width="9.140625" style="22"/>
    <col min="133" max="16384" width="9.140625" style="3"/>
  </cols>
  <sheetData>
    <row r="1" spans="1:132" s="13" customFormat="1">
      <c r="A1" s="10"/>
      <c r="B1" s="11" t="s">
        <v>0</v>
      </c>
      <c r="C1" s="12" t="s">
        <v>1</v>
      </c>
      <c r="D1" s="12"/>
      <c r="E1" s="12" t="s">
        <v>2</v>
      </c>
      <c r="F1" s="12" t="s">
        <v>3</v>
      </c>
      <c r="G1" s="12" t="s">
        <v>87</v>
      </c>
      <c r="H1" s="12" t="s">
        <v>88</v>
      </c>
      <c r="I1" s="12" t="s">
        <v>4</v>
      </c>
      <c r="J1" s="12" t="s">
        <v>123</v>
      </c>
      <c r="K1" s="12" t="s">
        <v>5</v>
      </c>
      <c r="L1" s="12"/>
      <c r="M1" s="12" t="s">
        <v>90</v>
      </c>
      <c r="N1" s="12" t="s">
        <v>6</v>
      </c>
      <c r="O1" s="12" t="s">
        <v>91</v>
      </c>
      <c r="P1" s="12" t="s">
        <v>92</v>
      </c>
      <c r="Q1" s="12" t="s">
        <v>93</v>
      </c>
      <c r="R1" s="12"/>
      <c r="S1" s="12" t="s">
        <v>94</v>
      </c>
      <c r="T1" s="12" t="s">
        <v>95</v>
      </c>
      <c r="U1" s="12" t="s">
        <v>96</v>
      </c>
      <c r="V1" s="12" t="s">
        <v>7</v>
      </c>
      <c r="W1" s="12"/>
      <c r="X1" s="12" t="s">
        <v>11</v>
      </c>
      <c r="Y1" s="12" t="s">
        <v>12</v>
      </c>
      <c r="Z1" s="12" t="s">
        <v>13</v>
      </c>
      <c r="AA1" s="12" t="s">
        <v>14</v>
      </c>
      <c r="AB1" s="12"/>
      <c r="AC1" s="12" t="s">
        <v>166</v>
      </c>
      <c r="AD1" s="12" t="s">
        <v>167</v>
      </c>
      <c r="AE1" s="12"/>
      <c r="AF1" s="12" t="s">
        <v>17</v>
      </c>
      <c r="AG1" s="12"/>
      <c r="AH1" s="12" t="s">
        <v>18</v>
      </c>
      <c r="AI1" s="12"/>
      <c r="AJ1" s="12" t="s">
        <v>19</v>
      </c>
      <c r="AK1" s="12"/>
      <c r="AL1" s="12" t="s">
        <v>20</v>
      </c>
      <c r="AM1" s="12"/>
      <c r="AN1" s="12" t="s">
        <v>21</v>
      </c>
      <c r="AO1" s="12" t="s">
        <v>22</v>
      </c>
      <c r="AP1" s="12" t="s">
        <v>23</v>
      </c>
      <c r="AQ1" s="12"/>
      <c r="AR1" s="12" t="s">
        <v>24</v>
      </c>
      <c r="AS1" s="12" t="s">
        <v>25</v>
      </c>
      <c r="AT1" s="12" t="s">
        <v>26</v>
      </c>
      <c r="AU1" s="12" t="s">
        <v>27</v>
      </c>
      <c r="AV1" s="20"/>
      <c r="AW1" s="20"/>
      <c r="AX1" s="20"/>
      <c r="AY1" s="20"/>
      <c r="AZ1" s="20"/>
      <c r="BA1" s="20"/>
      <c r="BB1" s="20"/>
      <c r="BC1" s="20"/>
      <c r="BD1" s="20"/>
      <c r="BE1" s="20"/>
      <c r="BF1" s="20"/>
      <c r="BG1" s="20"/>
      <c r="BH1" s="20"/>
      <c r="BI1" s="20"/>
      <c r="BJ1" s="20"/>
      <c r="BK1" s="20"/>
      <c r="BL1" s="20"/>
      <c r="BM1" s="20"/>
      <c r="BN1" s="20"/>
      <c r="BO1" s="20"/>
      <c r="BP1" s="20"/>
      <c r="BQ1" s="20"/>
      <c r="BR1" s="20"/>
      <c r="BS1" s="20"/>
      <c r="BT1" s="20"/>
      <c r="BU1" s="20"/>
      <c r="BV1" s="20"/>
      <c r="BW1" s="20"/>
      <c r="BX1" s="20"/>
      <c r="BY1" s="20"/>
      <c r="BZ1" s="20"/>
      <c r="CA1" s="20"/>
      <c r="CB1" s="20"/>
      <c r="CC1" s="20"/>
      <c r="CD1" s="20"/>
      <c r="CE1" s="20"/>
      <c r="CF1" s="20"/>
      <c r="CG1" s="20"/>
      <c r="CH1" s="20"/>
      <c r="CI1" s="20"/>
      <c r="CJ1" s="20"/>
      <c r="CK1" s="20"/>
      <c r="CL1" s="20"/>
      <c r="CM1" s="20"/>
      <c r="CN1" s="20"/>
      <c r="CO1" s="20"/>
      <c r="CP1" s="20"/>
      <c r="CQ1" s="20"/>
      <c r="CR1" s="20"/>
      <c r="CS1" s="20"/>
      <c r="CT1" s="20"/>
      <c r="CU1" s="20"/>
      <c r="CV1" s="20"/>
      <c r="CW1" s="20"/>
      <c r="CX1" s="20"/>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row>
    <row r="2" spans="1:132" s="13" customFormat="1" outlineLevel="1">
      <c r="A2" s="14" t="s">
        <v>28</v>
      </c>
      <c r="B2" s="15" t="s">
        <v>29</v>
      </c>
      <c r="C2" s="15" t="str">
        <f>_xlfn.IFNA(IF(MATCH("ERROR",D10:D110,0),"ERROR"),"")</f>
        <v/>
      </c>
      <c r="D2" s="15" t="s">
        <v>30</v>
      </c>
      <c r="E2" s="15" t="s">
        <v>31</v>
      </c>
      <c r="F2" s="15" t="s">
        <v>32</v>
      </c>
      <c r="G2" s="15" t="s">
        <v>101</v>
      </c>
      <c r="H2" s="15" t="s">
        <v>102</v>
      </c>
      <c r="I2" s="15" t="s">
        <v>33</v>
      </c>
      <c r="J2" s="15" t="s">
        <v>131</v>
      </c>
      <c r="K2" s="15" t="str">
        <f>_xlfn.IFNA(IF(MATCH("ERROR",L10:L110,0),"ERROR"),"")</f>
        <v/>
      </c>
      <c r="L2" s="15" t="s">
        <v>34</v>
      </c>
      <c r="M2" s="15" t="s">
        <v>104</v>
      </c>
      <c r="N2" s="15" t="s">
        <v>168</v>
      </c>
      <c r="O2" s="15" t="s">
        <v>105</v>
      </c>
      <c r="P2" s="15" t="s">
        <v>106</v>
      </c>
      <c r="Q2" s="15" t="str">
        <f>_xlfn.IFNA(IF(MATCH("ERROR",R10:R110,0),"ERROR"),"")</f>
        <v/>
      </c>
      <c r="R2" s="15" t="s">
        <v>107</v>
      </c>
      <c r="S2" s="15" t="s">
        <v>108</v>
      </c>
      <c r="T2" s="15" t="s">
        <v>109</v>
      </c>
      <c r="U2" s="15" t="s">
        <v>110</v>
      </c>
      <c r="V2" s="15" t="str">
        <f>_xlfn.IFNA(IF(MATCH("ERROR",W10:W110,0),"ERROR"),"")</f>
        <v/>
      </c>
      <c r="W2" s="15" t="s">
        <v>169</v>
      </c>
      <c r="X2" s="15" t="s">
        <v>40</v>
      </c>
      <c r="Y2" s="15" t="s">
        <v>41</v>
      </c>
      <c r="Z2" s="15" t="s">
        <v>42</v>
      </c>
      <c r="AA2" s="15" t="str">
        <f>_xlfn.IFNA(IF(MATCH("ERROR",AB10:AB110,0),"ERROR"),"")</f>
        <v/>
      </c>
      <c r="AB2" s="15" t="s">
        <v>43</v>
      </c>
      <c r="AC2" s="15" t="s">
        <v>44</v>
      </c>
      <c r="AD2" s="15" t="str">
        <f>_xlfn.IFNA(IF(MATCH("ERROR",AE10:AE110,0),"ERROR"),"")</f>
        <v/>
      </c>
      <c r="AE2" s="15" t="s">
        <v>45</v>
      </c>
      <c r="AF2" s="15" t="str">
        <f>_xlfn.IFNA(IF(MATCH("ERROR",AG10:AG110,0),"ERROR"),"")</f>
        <v/>
      </c>
      <c r="AG2" s="15" t="s">
        <v>46</v>
      </c>
      <c r="AH2" s="15" t="str">
        <f>_xlfn.IFNA(IF(MATCH("ERROR",AI10:AI110,0),"ERROR"),"")</f>
        <v/>
      </c>
      <c r="AI2" s="15" t="s">
        <v>47</v>
      </c>
      <c r="AJ2" s="15" t="str">
        <f>_xlfn.IFNA(IF(MATCH("ERROR",AK10:AK110,0),"ERROR"),"")</f>
        <v/>
      </c>
      <c r="AK2" s="15" t="s">
        <v>48</v>
      </c>
      <c r="AL2" s="15" t="str">
        <f>_xlfn.IFNA(IF(MATCH("ERROR",AM10:AM110,0),"ERROR"),"")</f>
        <v/>
      </c>
      <c r="AM2" s="15" t="s">
        <v>49</v>
      </c>
      <c r="AN2" s="15" t="s">
        <v>50</v>
      </c>
      <c r="AO2" s="15" t="s">
        <v>51</v>
      </c>
      <c r="AP2" s="15" t="str">
        <f>_xlfn.IFNA(IF(MATCH("ERROR",AQ10:AQ110,0),"ERROR"),"")</f>
        <v/>
      </c>
      <c r="AQ2" s="15" t="s">
        <v>52</v>
      </c>
      <c r="AR2" s="15" t="s">
        <v>53</v>
      </c>
      <c r="AS2" s="15" t="s">
        <v>54</v>
      </c>
      <c r="AT2" s="15" t="s">
        <v>55</v>
      </c>
      <c r="AU2" s="15" t="s">
        <v>56</v>
      </c>
      <c r="AV2" s="20" t="str">
        <f>_xlfn.IFNA(IF(MATCH("ERROR",AW10:AW110,0),"ERROR"),"")</f>
        <v/>
      </c>
      <c r="AW2" s="20" t="str">
        <f>_xlfn.IFNA(IF(MATCH("ERROR",AX10:AX110,0),"ERROR"),"")</f>
        <v/>
      </c>
      <c r="AX2" s="20" t="str">
        <f>_xlfn.IFNA(IF(MATCH("ERROR",AY10:AY110,0),"ERROR"),"")</f>
        <v/>
      </c>
      <c r="AY2" s="20" t="str">
        <f>_xlfn.IFNA(IF(MATCH("ERROR",AZ10:AZ110,0),"ERROR"),"")</f>
        <v/>
      </c>
      <c r="AZ2" s="20" t="str">
        <f>_xlfn.IFNA(IF(MATCH("ERROR",BA10:BA110,0),"ERROR"),"")</f>
        <v/>
      </c>
      <c r="BA2" s="20" t="str">
        <f>_xlfn.IFNA(IF(MATCH("ERROR",BB10:BB110,0),"ERROR"),"")</f>
        <v/>
      </c>
      <c r="BB2" s="20" t="str">
        <f>_xlfn.IFNA(IF(MATCH("ERROR",BC10:BC110,0),"ERROR"),"")</f>
        <v/>
      </c>
      <c r="BC2" s="20" t="str">
        <f>_xlfn.IFNA(IF(MATCH("ERROR",BD10:BD110,0),"ERROR"),"")</f>
        <v/>
      </c>
      <c r="BD2" s="20" t="str">
        <f>_xlfn.IFNA(IF(MATCH("ERROR",BE10:BE110,0),"ERROR"),"")</f>
        <v/>
      </c>
      <c r="BE2" s="20" t="str">
        <f>_xlfn.IFNA(IF(MATCH("ERROR",BF10:BF110,0),"ERROR"),"")</f>
        <v/>
      </c>
      <c r="BF2" s="20" t="str">
        <f>_xlfn.IFNA(IF(MATCH("ERROR",BG10:BG110,0),"ERROR"),"")</f>
        <v/>
      </c>
      <c r="BG2" s="20" t="str">
        <f>_xlfn.IFNA(IF(MATCH("ERROR",BH10:BH110,0),"ERROR"),"")</f>
        <v/>
      </c>
      <c r="BH2" s="20" t="str">
        <f>_xlfn.IFNA(IF(MATCH("ERROR",BI10:BI110,0),"ERROR"),"")</f>
        <v/>
      </c>
      <c r="BI2" s="20" t="str">
        <f>_xlfn.IFNA(IF(MATCH("ERROR",BJ10:BJ110,0),"ERROR"),"")</f>
        <v/>
      </c>
      <c r="BJ2" s="20" t="str">
        <f>_xlfn.IFNA(IF(MATCH("ERROR",BK10:BK110,0),"ERROR"),"")</f>
        <v/>
      </c>
      <c r="BK2" s="20" t="str">
        <f>_xlfn.IFNA(IF(MATCH("ERROR",BL10:BL110,0),"ERROR"),"")</f>
        <v/>
      </c>
      <c r="BL2" s="20" t="str">
        <f>_xlfn.IFNA(IF(MATCH("ERROR",BM10:BM110,0),"ERROR"),"")</f>
        <v/>
      </c>
      <c r="BM2" s="20" t="str">
        <f>_xlfn.IFNA(IF(MATCH("ERROR",BN10:BN110,0),"ERROR"),"")</f>
        <v/>
      </c>
      <c r="BN2" s="20" t="str">
        <f>_xlfn.IFNA(IF(MATCH("ERROR",BO10:BO110,0),"ERROR"),"")</f>
        <v/>
      </c>
      <c r="BO2" s="20" t="str">
        <f>_xlfn.IFNA(IF(MATCH("ERROR",BP10:BP110,0),"ERROR"),"")</f>
        <v/>
      </c>
      <c r="BP2" s="20" t="str">
        <f>_xlfn.IFNA(IF(MATCH("ERROR",BQ10:BQ110,0),"ERROR"),"")</f>
        <v/>
      </c>
      <c r="BQ2" s="20" t="str">
        <f>_xlfn.IFNA(IF(MATCH("ERROR",BR10:BR110,0),"ERROR"),"")</f>
        <v/>
      </c>
      <c r="BR2" s="20" t="str">
        <f>_xlfn.IFNA(IF(MATCH("ERROR",BS10:BS110,0),"ERROR"),"")</f>
        <v/>
      </c>
      <c r="BS2" s="20" t="str">
        <f>_xlfn.IFNA(IF(MATCH("ERROR",BT10:BT110,0),"ERROR"),"")</f>
        <v/>
      </c>
      <c r="BT2" s="20" t="str">
        <f>_xlfn.IFNA(IF(MATCH("ERROR",BU10:BU110,0),"ERROR"),"")</f>
        <v/>
      </c>
      <c r="BU2" s="20" t="str">
        <f>_xlfn.IFNA(IF(MATCH("ERROR",BV10:BV110,0),"ERROR"),"")</f>
        <v/>
      </c>
      <c r="BV2" s="20" t="str">
        <f>_xlfn.IFNA(IF(MATCH("ERROR",BW10:BW110,0),"ERROR"),"")</f>
        <v/>
      </c>
      <c r="BW2" s="20" t="str">
        <f>_xlfn.IFNA(IF(MATCH("ERROR",BX10:BX110,0),"ERROR"),"")</f>
        <v/>
      </c>
      <c r="BX2" s="20" t="str">
        <f>_xlfn.IFNA(IF(MATCH("ERROR",BY10:BY110,0),"ERROR"),"")</f>
        <v/>
      </c>
      <c r="BY2" s="20" t="str">
        <f>_xlfn.IFNA(IF(MATCH("ERROR",BZ10:BZ110,0),"ERROR"),"")</f>
        <v/>
      </c>
      <c r="BZ2" s="20" t="str">
        <f>_xlfn.IFNA(IF(MATCH("ERROR",CA10:CA110,0),"ERROR"),"")</f>
        <v/>
      </c>
      <c r="CA2" s="20" t="str">
        <f>_xlfn.IFNA(IF(MATCH("ERROR",CB10:CB110,0),"ERROR"),"")</f>
        <v/>
      </c>
      <c r="CB2" s="20" t="str">
        <f>_xlfn.IFNA(IF(MATCH("ERROR",CC10:CC110,0),"ERROR"),"")</f>
        <v/>
      </c>
      <c r="CC2" s="20" t="str">
        <f>_xlfn.IFNA(IF(MATCH("ERROR",CD10:CD110,0),"ERROR"),"")</f>
        <v/>
      </c>
      <c r="CD2" s="20" t="str">
        <f>_xlfn.IFNA(IF(MATCH("ERROR",CE10:CE110,0),"ERROR"),"")</f>
        <v/>
      </c>
      <c r="CE2" s="20" t="str">
        <f>_xlfn.IFNA(IF(MATCH("ERROR",CF10:CF110,0),"ERROR"),"")</f>
        <v/>
      </c>
      <c r="CF2" s="20" t="str">
        <f>_xlfn.IFNA(IF(MATCH("ERROR",CG10:CG110,0),"ERROR"),"")</f>
        <v/>
      </c>
      <c r="CG2" s="20" t="str">
        <f>_xlfn.IFNA(IF(MATCH("ERROR",CH10:CH110,0),"ERROR"),"")</f>
        <v/>
      </c>
      <c r="CH2" s="20" t="str">
        <f>_xlfn.IFNA(IF(MATCH("ERROR",CI10:CI110,0),"ERROR"),"")</f>
        <v/>
      </c>
      <c r="CI2" s="20" t="str">
        <f>_xlfn.IFNA(IF(MATCH("ERROR",CJ10:CJ110,0),"ERROR"),"")</f>
        <v/>
      </c>
      <c r="CJ2" s="20" t="str">
        <f>_xlfn.IFNA(IF(MATCH("ERROR",CK10:CK110,0),"ERROR"),"")</f>
        <v/>
      </c>
      <c r="CK2" s="20" t="str">
        <f>_xlfn.IFNA(IF(MATCH("ERROR",CL10:CL110,0),"ERROR"),"")</f>
        <v/>
      </c>
      <c r="CL2" s="20" t="str">
        <f>_xlfn.IFNA(IF(MATCH("ERROR",CM10:CM110,0),"ERROR"),"")</f>
        <v/>
      </c>
      <c r="CM2" s="20" t="str">
        <f>_xlfn.IFNA(IF(MATCH("ERROR",CN10:CN110,0),"ERROR"),"")</f>
        <v/>
      </c>
      <c r="CN2" s="20" t="str">
        <f>_xlfn.IFNA(IF(MATCH("ERROR",CO10:CO110,0),"ERROR"),"")</f>
        <v/>
      </c>
      <c r="CO2" s="20" t="str">
        <f>_xlfn.IFNA(IF(MATCH("ERROR",CP10:CP110,0),"ERROR"),"")</f>
        <v/>
      </c>
      <c r="CP2" s="20" t="str">
        <f>_xlfn.IFNA(IF(MATCH("ERROR",CQ10:CQ110,0),"ERROR"),"")</f>
        <v/>
      </c>
      <c r="CQ2" s="20" t="str">
        <f>_xlfn.IFNA(IF(MATCH("ERROR",CR10:CR110,0),"ERROR"),"")</f>
        <v/>
      </c>
      <c r="CR2" s="20" t="str">
        <f>_xlfn.IFNA(IF(MATCH("ERROR",CS10:CS110,0),"ERROR"),"")</f>
        <v/>
      </c>
      <c r="CS2" s="20" t="str">
        <f>_xlfn.IFNA(IF(MATCH("ERROR",CT10:CT110,0),"ERROR"),"")</f>
        <v/>
      </c>
      <c r="CT2" s="20" t="str">
        <f>_xlfn.IFNA(IF(MATCH("ERROR",CU10:CU110,0),"ERROR"),"")</f>
        <v/>
      </c>
      <c r="CU2" s="20" t="str">
        <f>_xlfn.IFNA(IF(MATCH("ERROR",CV10:CV110,0),"ERROR"),"")</f>
        <v/>
      </c>
      <c r="CV2" s="20" t="str">
        <f>_xlfn.IFNA(IF(MATCH("ERROR",CW10:CW110,0),"ERROR"),"")</f>
        <v/>
      </c>
      <c r="CW2" s="20" t="str">
        <f>_xlfn.IFNA(IF(MATCH("ERROR",CX10:CX110,0),"ERROR"),"")</f>
        <v/>
      </c>
      <c r="CX2" s="20" t="str">
        <f>_xlfn.IFNA(IF(MATCH("ERROR",CY10:CY110,0),"ERROR"),"")</f>
        <v/>
      </c>
      <c r="CY2" s="20" t="str">
        <f>_xlfn.IFNA(IF(MATCH("ERROR",CZ10:CZ110,0),"ERROR"),"")</f>
        <v/>
      </c>
      <c r="CZ2" s="20" t="str">
        <f>_xlfn.IFNA(IF(MATCH("ERROR",DA10:DA110,0),"ERROR"),"")</f>
        <v/>
      </c>
      <c r="DA2" s="20" t="str">
        <f>_xlfn.IFNA(IF(MATCH("ERROR",DB10:DB110,0),"ERROR"),"")</f>
        <v/>
      </c>
      <c r="DB2" s="20" t="str">
        <f>_xlfn.IFNA(IF(MATCH("ERROR",DC10:DC110,0),"ERROR"),"")</f>
        <v/>
      </c>
      <c r="DC2" s="20" t="str">
        <f>_xlfn.IFNA(IF(MATCH("ERROR",DD10:DD110,0),"ERROR"),"")</f>
        <v/>
      </c>
      <c r="DD2" s="20" t="str">
        <f>_xlfn.IFNA(IF(MATCH("ERROR",DE10:DE110,0),"ERROR"),"")</f>
        <v/>
      </c>
      <c r="DE2" s="20" t="str">
        <f>_xlfn.IFNA(IF(MATCH("ERROR",DF10:DF110,0),"ERROR"),"")</f>
        <v/>
      </c>
      <c r="DF2" s="20" t="str">
        <f>_xlfn.IFNA(IF(MATCH("ERROR",DG10:DG110,0),"ERROR"),"")</f>
        <v/>
      </c>
      <c r="DG2" s="20" t="str">
        <f>_xlfn.IFNA(IF(MATCH("ERROR",DH10:DH110,0),"ERROR"),"")</f>
        <v/>
      </c>
      <c r="DH2" s="20" t="str">
        <f>_xlfn.IFNA(IF(MATCH("ERROR",DI10:DI110,0),"ERROR"),"")</f>
        <v/>
      </c>
      <c r="DI2" s="20" t="str">
        <f>_xlfn.IFNA(IF(MATCH("ERROR",DJ10:DJ110,0),"ERROR"),"")</f>
        <v/>
      </c>
      <c r="DJ2" s="20" t="str">
        <f>_xlfn.IFNA(IF(MATCH("ERROR",DK10:DK110,0),"ERROR"),"")</f>
        <v/>
      </c>
      <c r="DK2" s="20" t="str">
        <f>_xlfn.IFNA(IF(MATCH("ERROR",DL10:DL110,0),"ERROR"),"")</f>
        <v/>
      </c>
      <c r="DL2" s="20" t="str">
        <f>_xlfn.IFNA(IF(MATCH("ERROR",DM10:DM110,0),"ERROR"),"")</f>
        <v/>
      </c>
      <c r="DM2" s="20" t="str">
        <f>_xlfn.IFNA(IF(MATCH("ERROR",DN10:DN110,0),"ERROR"),"")</f>
        <v/>
      </c>
      <c r="DN2" s="20" t="str">
        <f>_xlfn.IFNA(IF(MATCH("ERROR",DO10:DO110,0),"ERROR"),"")</f>
        <v/>
      </c>
      <c r="DO2" s="20" t="str">
        <f>_xlfn.IFNA(IF(MATCH("ERROR",DP10:DP110,0),"ERROR"),"")</f>
        <v/>
      </c>
      <c r="DP2" s="20" t="str">
        <f>_xlfn.IFNA(IF(MATCH("ERROR",DQ10:DQ110,0),"ERROR"),"")</f>
        <v/>
      </c>
      <c r="DQ2" s="20" t="str">
        <f>_xlfn.IFNA(IF(MATCH("ERROR",DR10:DR110,0),"ERROR"),"")</f>
        <v/>
      </c>
      <c r="DR2" s="20" t="str">
        <f>_xlfn.IFNA(IF(MATCH("ERROR",DS10:DS110,0),"ERROR"),"")</f>
        <v/>
      </c>
      <c r="DS2" s="20" t="str">
        <f>_xlfn.IFNA(IF(MATCH("ERROR",DT10:DT110,0),"ERROR"),"")</f>
        <v/>
      </c>
      <c r="DT2" s="20" t="str">
        <f>_xlfn.IFNA(IF(MATCH("ERROR",DU10:DU110,0),"ERROR"),"")</f>
        <v/>
      </c>
      <c r="DU2" s="20" t="str">
        <f>_xlfn.IFNA(IF(MATCH("ERROR",DV10:DV110,0),"ERROR"),"")</f>
        <v/>
      </c>
      <c r="DV2" s="20" t="str">
        <f>_xlfn.IFNA(IF(MATCH("ERROR",DW10:DW110,0),"ERROR"),"")</f>
        <v/>
      </c>
      <c r="DW2" s="20" t="str">
        <f>_xlfn.IFNA(IF(MATCH("ERROR",DX10:DX110,0),"ERROR"),"")</f>
        <v/>
      </c>
      <c r="DX2" s="20" t="str">
        <f>_xlfn.IFNA(IF(MATCH("ERROR",DY10:DY110,0),"ERROR"),"")</f>
        <v/>
      </c>
      <c r="DY2" s="20" t="str">
        <f>_xlfn.IFNA(IF(MATCH("ERROR",DZ10:DZ110,0),"ERROR"),"")</f>
        <v/>
      </c>
      <c r="DZ2" s="20" t="str">
        <f>_xlfn.IFNA(IF(MATCH("ERROR",EA10:EA110,0),"ERROR"),"")</f>
        <v/>
      </c>
      <c r="EA2" s="20" t="str">
        <f>_xlfn.IFNA(IF(MATCH("ERROR",EB10:EB110,0),"ERROR"),"")</f>
        <v/>
      </c>
      <c r="EB2" s="20" t="str">
        <f>_xlfn.IFNA(IF(MATCH("ERROR",EC10:EC110,0),"ERROR"),"")</f>
        <v/>
      </c>
    </row>
    <row r="3" spans="1:132" s="18" customFormat="1">
      <c r="A3" s="16" t="s">
        <v>57</v>
      </c>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1"/>
      <c r="CJ3" s="21"/>
      <c r="CK3" s="21"/>
      <c r="CL3" s="21"/>
      <c r="CM3" s="21"/>
      <c r="CN3" s="21"/>
      <c r="CO3" s="21"/>
      <c r="CP3" s="21"/>
      <c r="CQ3" s="21"/>
      <c r="CR3" s="21"/>
      <c r="CS3" s="21"/>
      <c r="CT3" s="21"/>
      <c r="CU3" s="21"/>
      <c r="CV3" s="21"/>
      <c r="CW3" s="21"/>
      <c r="CX3" s="21"/>
      <c r="CY3" s="21"/>
      <c r="CZ3" s="21"/>
      <c r="DA3" s="21"/>
      <c r="DB3" s="21"/>
      <c r="DC3" s="21"/>
      <c r="DD3" s="21"/>
      <c r="DE3" s="21"/>
      <c r="DF3" s="21"/>
      <c r="DG3" s="21"/>
      <c r="DH3" s="21"/>
      <c r="DI3" s="21"/>
      <c r="DJ3" s="21"/>
      <c r="DK3" s="21"/>
      <c r="DL3" s="21"/>
      <c r="DM3" s="21"/>
      <c r="DN3" s="21"/>
      <c r="DO3" s="21"/>
      <c r="DP3" s="21"/>
      <c r="DQ3" s="21"/>
      <c r="DR3" s="21"/>
      <c r="DS3" s="21"/>
      <c r="DT3" s="21"/>
      <c r="DU3" s="21"/>
      <c r="DV3" s="21"/>
      <c r="DW3" s="21"/>
      <c r="DX3" s="21"/>
      <c r="DY3" s="21"/>
      <c r="DZ3" s="21"/>
      <c r="EA3" s="21"/>
      <c r="EB3" s="21"/>
    </row>
    <row r="4" spans="1:132" s="13" customFormat="1" outlineLevel="1">
      <c r="A4" s="14" t="s">
        <v>58</v>
      </c>
      <c r="B4" s="13" t="s">
        <v>59</v>
      </c>
      <c r="C4" s="13" t="s">
        <v>60</v>
      </c>
      <c r="E4" s="13" t="s">
        <v>61</v>
      </c>
      <c r="F4" s="13" t="s">
        <v>61</v>
      </c>
      <c r="G4" s="13" t="s">
        <v>60</v>
      </c>
      <c r="H4" s="13" t="s">
        <v>60</v>
      </c>
      <c r="I4" s="13" t="s">
        <v>62</v>
      </c>
      <c r="J4" s="13" t="s">
        <v>62</v>
      </c>
      <c r="K4" s="13" t="s">
        <v>63</v>
      </c>
      <c r="M4" s="13" t="s">
        <v>115</v>
      </c>
      <c r="N4" s="13" t="s">
        <v>68</v>
      </c>
      <c r="O4" s="13" t="s">
        <v>116</v>
      </c>
      <c r="P4" s="13" t="s">
        <v>117</v>
      </c>
      <c r="Q4" s="13" t="s">
        <v>69</v>
      </c>
      <c r="S4" s="13" t="s">
        <v>118</v>
      </c>
      <c r="T4" s="13" t="s">
        <v>118</v>
      </c>
      <c r="U4" s="13" t="s">
        <v>118</v>
      </c>
      <c r="V4" s="13" t="s">
        <v>64</v>
      </c>
      <c r="X4" s="13" t="s">
        <v>66</v>
      </c>
      <c r="Y4" s="13" t="s">
        <v>67</v>
      </c>
      <c r="Z4" s="13" t="s">
        <v>68</v>
      </c>
      <c r="AA4" s="13" t="s">
        <v>64</v>
      </c>
      <c r="AC4" s="13" t="s">
        <v>66</v>
      </c>
      <c r="AD4" s="13" t="s">
        <v>69</v>
      </c>
      <c r="AF4" s="13" t="s">
        <v>64</v>
      </c>
      <c r="AH4" s="13" t="s">
        <v>64</v>
      </c>
      <c r="AJ4" s="13" t="s">
        <v>64</v>
      </c>
      <c r="AL4" s="13" t="s">
        <v>64</v>
      </c>
      <c r="AN4" s="13" t="s">
        <v>70</v>
      </c>
      <c r="AO4" s="13" t="s">
        <v>65</v>
      </c>
      <c r="AP4" s="13" t="s">
        <v>63</v>
      </c>
      <c r="AR4" s="13" t="s">
        <v>66</v>
      </c>
      <c r="AS4" s="13" t="s">
        <v>71</v>
      </c>
      <c r="AT4" s="13" t="s">
        <v>61</v>
      </c>
      <c r="AU4" s="13" t="s">
        <v>72</v>
      </c>
      <c r="AV4" s="20"/>
      <c r="AW4" s="20"/>
      <c r="AX4" s="20"/>
      <c r="AY4" s="20"/>
      <c r="AZ4" s="20"/>
      <c r="BA4" s="20"/>
      <c r="BB4" s="20"/>
      <c r="BC4" s="20"/>
      <c r="BD4" s="20"/>
      <c r="BE4" s="20"/>
      <c r="BF4" s="20"/>
      <c r="BG4" s="20"/>
      <c r="BH4" s="20"/>
      <c r="BI4" s="20"/>
      <c r="BJ4" s="20"/>
      <c r="BK4" s="20"/>
      <c r="BL4" s="20"/>
      <c r="BM4" s="20"/>
      <c r="BN4" s="20"/>
      <c r="BO4" s="20"/>
      <c r="BP4" s="20"/>
      <c r="BQ4" s="20"/>
      <c r="BR4" s="20"/>
      <c r="BS4" s="20"/>
      <c r="BT4" s="20"/>
      <c r="BU4" s="20"/>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c r="CZ4" s="20"/>
      <c r="DA4" s="20"/>
      <c r="DB4" s="20"/>
      <c r="DC4" s="20"/>
      <c r="DD4" s="20"/>
      <c r="DE4" s="20"/>
      <c r="DF4" s="20"/>
      <c r="DG4" s="20"/>
      <c r="DH4" s="20"/>
      <c r="DI4" s="20"/>
      <c r="DJ4" s="20"/>
      <c r="DK4" s="20"/>
      <c r="DL4" s="20"/>
      <c r="DM4" s="20"/>
      <c r="DN4" s="20"/>
      <c r="DO4" s="20"/>
      <c r="DP4" s="20"/>
      <c r="DQ4" s="20"/>
      <c r="DR4" s="20"/>
      <c r="DS4" s="20"/>
      <c r="DT4" s="20"/>
      <c r="DU4" s="20"/>
      <c r="DV4" s="20"/>
      <c r="DW4" s="20"/>
      <c r="DX4" s="20"/>
      <c r="DY4" s="20"/>
      <c r="DZ4" s="20"/>
      <c r="EA4" s="20"/>
      <c r="EB4" s="20"/>
    </row>
    <row r="5" spans="1:132" s="13" customFormat="1" outlineLevel="1">
      <c r="A5" s="14" t="s">
        <v>73</v>
      </c>
      <c r="B5" s="13" t="b">
        <v>0</v>
      </c>
      <c r="C5" s="13" t="b">
        <v>1</v>
      </c>
      <c r="E5" s="13" t="b">
        <v>1</v>
      </c>
      <c r="F5" s="13" t="b">
        <v>1</v>
      </c>
      <c r="G5" s="13" t="b">
        <v>1</v>
      </c>
      <c r="H5" s="13" t="b">
        <v>1</v>
      </c>
      <c r="I5" s="13" t="b">
        <v>1</v>
      </c>
      <c r="J5" s="13" t="b">
        <v>0</v>
      </c>
      <c r="K5" s="13" t="b">
        <v>1</v>
      </c>
      <c r="M5" s="13" t="b">
        <v>1</v>
      </c>
      <c r="N5" s="13" t="b">
        <v>1</v>
      </c>
      <c r="O5" s="13" t="b">
        <v>0</v>
      </c>
      <c r="P5" s="13" t="b">
        <v>0</v>
      </c>
      <c r="Q5" s="13" t="b">
        <f>IF(P10&lt;&gt;"",TRUE,FALSE)</f>
        <v>0</v>
      </c>
      <c r="S5" s="13" t="b">
        <v>0</v>
      </c>
      <c r="T5" s="13" t="b">
        <v>0</v>
      </c>
      <c r="U5" s="13" t="b">
        <v>1</v>
      </c>
      <c r="V5" s="13" t="b">
        <v>1</v>
      </c>
      <c r="X5" s="13" t="b">
        <v>1</v>
      </c>
      <c r="Y5" s="13" t="b">
        <v>0</v>
      </c>
      <c r="Z5" s="13" t="b">
        <v>1</v>
      </c>
      <c r="AA5" s="13" t="b">
        <v>1</v>
      </c>
      <c r="AC5" s="13" t="b">
        <v>0</v>
      </c>
      <c r="AD5" s="13" t="b">
        <v>0</v>
      </c>
      <c r="AF5" s="13" t="b">
        <v>1</v>
      </c>
      <c r="AH5" s="13" t="b">
        <v>1</v>
      </c>
      <c r="AJ5" s="13" t="b">
        <v>0</v>
      </c>
      <c r="AL5" s="13" t="b">
        <v>1</v>
      </c>
      <c r="AN5" s="13" t="b">
        <v>0</v>
      </c>
      <c r="AO5" s="13" t="b">
        <v>1</v>
      </c>
      <c r="AP5" s="13" t="b">
        <v>1</v>
      </c>
      <c r="AR5" s="13" t="b">
        <v>1</v>
      </c>
      <c r="AS5" s="13" t="b">
        <v>0</v>
      </c>
      <c r="AT5" s="13" t="b">
        <v>0</v>
      </c>
      <c r="AU5" s="13" t="b">
        <v>0</v>
      </c>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row>
    <row r="6" spans="1:132" s="13" customFormat="1" outlineLevel="1">
      <c r="A6" s="14" t="s">
        <v>74</v>
      </c>
      <c r="B6" s="13" t="b">
        <v>0</v>
      </c>
      <c r="C6" s="13" t="b">
        <v>0</v>
      </c>
      <c r="E6" s="13" t="b">
        <v>0</v>
      </c>
      <c r="F6" s="13" t="b">
        <v>0</v>
      </c>
      <c r="G6" s="13" t="b">
        <v>0</v>
      </c>
      <c r="H6" s="13" t="b">
        <v>0</v>
      </c>
      <c r="I6" s="13" t="b">
        <v>0</v>
      </c>
      <c r="J6" s="13" t="b">
        <v>0</v>
      </c>
      <c r="K6" s="13" t="b">
        <v>0</v>
      </c>
      <c r="M6" s="13" t="b">
        <v>0</v>
      </c>
      <c r="N6" s="13" t="b">
        <v>0</v>
      </c>
      <c r="O6" s="13" t="b">
        <v>1</v>
      </c>
      <c r="P6" s="13" t="b">
        <v>0</v>
      </c>
      <c r="Q6" s="13" t="b">
        <v>0</v>
      </c>
      <c r="S6" s="13" t="b">
        <v>1</v>
      </c>
      <c r="T6" s="13" t="b">
        <v>0</v>
      </c>
      <c r="U6" s="13" t="b">
        <v>1</v>
      </c>
      <c r="V6" s="13" t="b">
        <v>0</v>
      </c>
      <c r="X6" s="13" t="b">
        <v>0</v>
      </c>
      <c r="Y6" s="13" t="b">
        <v>1</v>
      </c>
      <c r="Z6" s="13" t="b">
        <v>0</v>
      </c>
      <c r="AA6" s="13" t="b">
        <v>0</v>
      </c>
      <c r="AC6" s="13" t="b">
        <v>0</v>
      </c>
      <c r="AD6" s="13" t="b">
        <v>0</v>
      </c>
      <c r="AF6" s="13" t="b">
        <v>0</v>
      </c>
      <c r="AH6" s="13" t="b">
        <v>0</v>
      </c>
      <c r="AJ6" s="13" t="b">
        <v>0</v>
      </c>
      <c r="AL6" s="13" t="b">
        <v>0</v>
      </c>
      <c r="AN6" s="13" t="b">
        <v>0</v>
      </c>
      <c r="AO6" s="13" t="b">
        <v>0</v>
      </c>
      <c r="AP6" s="13" t="b">
        <v>0</v>
      </c>
      <c r="AR6" s="13" t="b">
        <v>0</v>
      </c>
      <c r="AS6" s="13" t="b">
        <v>0</v>
      </c>
      <c r="AT6" s="13" t="b">
        <v>0</v>
      </c>
      <c r="AU6" s="13" t="b">
        <v>0</v>
      </c>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row>
    <row r="7" spans="1:132" s="13" customFormat="1" outlineLevel="1">
      <c r="A7" s="14" t="s">
        <v>75</v>
      </c>
      <c r="B7" s="13" t="b">
        <v>0</v>
      </c>
      <c r="C7" s="13" t="b">
        <v>1</v>
      </c>
      <c r="E7" s="13" t="b">
        <v>0</v>
      </c>
      <c r="F7" s="13" t="b">
        <v>0</v>
      </c>
      <c r="G7" s="13" t="b">
        <v>0</v>
      </c>
      <c r="H7" s="13" t="b">
        <v>0</v>
      </c>
      <c r="I7" s="13" t="b">
        <v>0</v>
      </c>
      <c r="J7" s="13" t="b">
        <v>0</v>
      </c>
      <c r="K7" s="13" t="b">
        <v>1</v>
      </c>
      <c r="M7" s="13" t="b">
        <v>0</v>
      </c>
      <c r="N7" s="13" t="b">
        <v>0</v>
      </c>
      <c r="O7" s="13" t="b">
        <v>0</v>
      </c>
      <c r="P7" s="13" t="b">
        <v>0</v>
      </c>
      <c r="Q7" s="13" t="b">
        <v>1</v>
      </c>
      <c r="S7" s="13" t="b">
        <v>0</v>
      </c>
      <c r="T7" s="13" t="b">
        <v>0</v>
      </c>
      <c r="U7" s="13" t="b">
        <v>0</v>
      </c>
      <c r="V7" s="13" t="b">
        <v>1</v>
      </c>
      <c r="X7" s="13" t="b">
        <v>0</v>
      </c>
      <c r="Y7" s="13" t="b">
        <v>0</v>
      </c>
      <c r="Z7" s="13" t="b">
        <v>0</v>
      </c>
      <c r="AA7" s="13" t="b">
        <v>1</v>
      </c>
      <c r="AC7" s="13" t="b">
        <v>0</v>
      </c>
      <c r="AD7" s="13" t="b">
        <v>1</v>
      </c>
      <c r="AF7" s="13" t="b">
        <v>1</v>
      </c>
      <c r="AH7" s="13" t="b">
        <v>1</v>
      </c>
      <c r="AJ7" s="13" t="b">
        <v>1</v>
      </c>
      <c r="AL7" s="13" t="b">
        <v>1</v>
      </c>
      <c r="AN7" s="13" t="b">
        <v>0</v>
      </c>
      <c r="AO7" s="13" t="b">
        <v>0</v>
      </c>
      <c r="AP7" s="13" t="b">
        <v>1</v>
      </c>
      <c r="AR7" s="13" t="b">
        <v>0</v>
      </c>
      <c r="AS7" s="13" t="b">
        <v>0</v>
      </c>
      <c r="AT7" s="13" t="b">
        <v>0</v>
      </c>
      <c r="AU7" s="13" t="b">
        <v>0</v>
      </c>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row>
    <row r="8" spans="1:132" s="13" customFormat="1" outlineLevel="1">
      <c r="A8" s="14" t="s">
        <v>76</v>
      </c>
      <c r="C8" s="13" t="s">
        <v>77</v>
      </c>
      <c r="K8" s="13" t="s">
        <v>34</v>
      </c>
      <c r="Q8" s="13" t="s">
        <v>107</v>
      </c>
      <c r="V8" s="13" t="s">
        <v>170</v>
      </c>
      <c r="AA8" s="13" t="s">
        <v>78</v>
      </c>
      <c r="AD8" s="13" t="s">
        <v>79</v>
      </c>
      <c r="AF8" s="13" t="s">
        <v>80</v>
      </c>
      <c r="AH8" s="13" t="s">
        <v>80</v>
      </c>
      <c r="AJ8" s="13" t="s">
        <v>81</v>
      </c>
      <c r="AL8" s="13" t="s">
        <v>82</v>
      </c>
      <c r="AP8" s="13" t="s">
        <v>52</v>
      </c>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row>
    <row r="9" spans="1:132" s="13" customFormat="1">
      <c r="A9" s="14" t="s">
        <v>83</v>
      </c>
      <c r="B9" s="19"/>
      <c r="C9" s="19"/>
      <c r="D9" s="19"/>
      <c r="E9" s="19"/>
      <c r="F9" s="19"/>
      <c r="G9" s="19" t="s">
        <v>84</v>
      </c>
      <c r="H9" s="19" t="s">
        <v>84</v>
      </c>
      <c r="I9" s="19" t="s">
        <v>84</v>
      </c>
      <c r="J9" s="19" t="s">
        <v>84</v>
      </c>
      <c r="K9" s="19"/>
      <c r="L9" s="19"/>
      <c r="M9" s="19" t="s">
        <v>84</v>
      </c>
      <c r="N9" s="19" t="s">
        <v>122</v>
      </c>
      <c r="O9" s="19" t="s">
        <v>84</v>
      </c>
      <c r="P9" s="19" t="s">
        <v>84</v>
      </c>
      <c r="Q9" s="19"/>
      <c r="R9" s="19"/>
      <c r="S9" s="19" t="s">
        <v>121</v>
      </c>
      <c r="T9" s="19" t="s">
        <v>121</v>
      </c>
      <c r="U9" s="19" t="s">
        <v>121</v>
      </c>
      <c r="V9" s="19"/>
      <c r="W9" s="19"/>
      <c r="X9" s="19"/>
      <c r="Y9" s="19" t="s">
        <v>85</v>
      </c>
      <c r="Z9" s="19" t="s">
        <v>86</v>
      </c>
      <c r="AA9" s="19"/>
      <c r="AB9" s="19"/>
      <c r="AC9" s="19"/>
      <c r="AD9" s="19"/>
      <c r="AE9" s="19"/>
      <c r="AF9" s="19"/>
      <c r="AG9" s="19"/>
      <c r="AH9" s="19"/>
      <c r="AI9" s="19"/>
      <c r="AJ9" s="19"/>
      <c r="AK9" s="19"/>
      <c r="AL9" s="19"/>
      <c r="AM9" s="19"/>
      <c r="AN9" s="19"/>
      <c r="AO9" s="19"/>
      <c r="AP9" s="19"/>
      <c r="AQ9" s="19"/>
      <c r="AR9" s="19"/>
      <c r="AS9" s="19"/>
      <c r="AT9" s="19"/>
      <c r="AU9" s="19"/>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row>
    <row r="10" spans="1:132">
      <c r="B10" s="4"/>
      <c r="D10" s="3" t="str">
        <f>IF($A10="ADD",IF(NOT(ISBLANK(C10)),_xlfn.XLOOKUP(C10,roadnames[lookupValue],roadnames[lookupKey],"ERROR"),""), "")</f>
        <v/>
      </c>
      <c r="E10" s="5"/>
      <c r="F10" s="5"/>
      <c r="G10" s="4"/>
      <c r="H10" s="4"/>
      <c r="I10" s="6"/>
      <c r="J10" s="6"/>
      <c r="L10" s="3" t="str">
        <f>IF($A10="ADD",IF(NOT(ISBLANK(K10)),_xlfn.XLOOKUP(K10,side[lookupValue],side[lookupKey],"ERROR"),""), "")</f>
        <v/>
      </c>
      <c r="M10" s="6"/>
      <c r="N10" s="4"/>
      <c r="O10" s="6" t="str">
        <f>IF(H10&lt;&gt;"",H10-G10,"")</f>
        <v/>
      </c>
      <c r="P10" s="4"/>
      <c r="R10" s="3" t="str">
        <f>IF($A10="ADD",IF(NOT(ISBLANK(Q10)),_xlfn.XLOOKUP(Q10,len_adjust_rsn[lookupValue],len_adjust_rsn[lookupKey],"ERROR"),""), "")</f>
        <v/>
      </c>
      <c r="S10" s="6" t="str">
        <f>IF(M10&lt;&gt;"",O10*M10,"")</f>
        <v/>
      </c>
      <c r="T10" s="6"/>
      <c r="U10" s="6" t="str">
        <f>IF(T10&lt;&gt;"",S10+T10,S10)</f>
        <v/>
      </c>
      <c r="W10" s="3" t="str">
        <f>IF($A10="ADD",IF(NOT(ISBLANK(V10)),_xlfn.XLOOKUP(V10,wheel_stop_material[lookupValue],wheel_stop_material[lookupKey],"ERROR"),""), "")</f>
        <v/>
      </c>
      <c r="X10" s="7"/>
      <c r="Y10" s="4" t="str">
        <f ca="1">IF(X10&lt;&gt;"", DATEDIF(X10, TODAY(),"Y"),"")</f>
        <v/>
      </c>
      <c r="Z10" s="4"/>
      <c r="AA10" s="3" t="str">
        <f>IF($A10="ADD","In Use","")</f>
        <v/>
      </c>
      <c r="AB10" s="3" t="str">
        <f>IF($A10="","",IF((AND($A10="ADD",OR(AA10="",AA10="In Use"))),"5",(_xlfn.XLOOKUP(AA10,ud_asset_status[lookupValue],ud_asset_status[lookupKey],""))))</f>
        <v/>
      </c>
      <c r="AC10" s="7"/>
      <c r="AE10" s="3" t="str">
        <f>IF($A10="ADD",IF(NOT(ISBLANK(AD10)),_xlfn.XLOOKUP(AD10,ar_replace_reason[lookupValue],ar_replace_reason[lookupKey],"ERROR"),""), "")</f>
        <v/>
      </c>
      <c r="AF10" s="3" t="str">
        <f>IF($A10="ADD","Queenstown-Lakes District Council","")</f>
        <v/>
      </c>
      <c r="AG10" s="3" t="str">
        <f>IF($A10="","",IF((AND($A10="ADD",OR(AF10="",AF10="Queenstown-Lakes District Council"))),"70",(_xlfn.XLOOKUP(AF10,ud_organisation_owner[lookupValue],ud_organisation_owner[lookupKey],""))))</f>
        <v/>
      </c>
      <c r="AH10" s="3" t="str">
        <f>IF($A10="ADD","Queenstown-Lakes District Council","")</f>
        <v/>
      </c>
      <c r="AI10" s="3" t="str">
        <f>IF($A10="","",IF((AND($A10="ADD",OR(AH10="",AH10="Queenstown-Lakes District Council"))),"70",(_xlfn.XLOOKUP(AH10,ud_organisation_owner[lookupValue],ud_organisation_owner[lookupKey],""))))</f>
        <v/>
      </c>
      <c r="AJ10" s="3" t="str">
        <f>IF($A10="ADD","Local Authority","")</f>
        <v/>
      </c>
      <c r="AK10" s="3" t="str">
        <f>IF($A10="","",IF((AND($A10="ADD",OR(AJ10="",AJ10="Local Authority"))),"17",(_xlfn.XLOOKUP(AJ10,ud_sub_organisation[lookupValue],ud_sub_organisation[lookupKey],""))))</f>
        <v/>
      </c>
      <c r="AL10" s="3" t="str">
        <f>IF($A10="ADD","Vested assets","")</f>
        <v/>
      </c>
      <c r="AM10" s="3" t="str">
        <f>IF($A10="","",IF((AND($A10="ADD",OR(AL10="",AL10="Vested assets"))),"12",(_xlfn.XLOOKUP(AL10,ud_work_origin[lookupValue],ud_work_origin[lookupKey],""))))</f>
        <v/>
      </c>
      <c r="AN10" s="8"/>
      <c r="AO10" s="2" t="str">
        <f>IF($A10="ADD","TRUE","")</f>
        <v/>
      </c>
      <c r="AP10" s="3" t="str">
        <f>IF($A10="ADD","Excellent","")</f>
        <v/>
      </c>
      <c r="AQ10" s="3" t="str">
        <f>IF($A10="","",IF((AND($A10="ADD",OR(AP10="",AP10="Excellent"))),"1",(_xlfn.XLOOKUP(AP10,condition[lookupValue],condition[lookupKey],""))))</f>
        <v/>
      </c>
      <c r="AR10" s="7" t="str">
        <f>IF(X10&lt;&gt;"",X10,"")</f>
        <v/>
      </c>
      <c r="AS10" s="9"/>
    </row>
    <row r="11" spans="1:132">
      <c r="B11" s="4"/>
      <c r="D11" s="3" t="str">
        <f>IF($A11="ADD",IF(NOT(ISBLANK(C11)),_xlfn.XLOOKUP(C11,roadnames[lookupValue],roadnames[lookupKey],"ERROR"),""), "")</f>
        <v/>
      </c>
      <c r="E11" s="5"/>
      <c r="F11" s="5"/>
      <c r="G11" s="4"/>
      <c r="H11" s="4"/>
      <c r="I11" s="6"/>
      <c r="J11" s="6"/>
      <c r="L11" s="3" t="str">
        <f>IF($A11="ADD",IF(NOT(ISBLANK(K11)),_xlfn.XLOOKUP(K11,side[lookupValue],side[lookupKey],"ERROR"),""), "")</f>
        <v/>
      </c>
      <c r="M11" s="6"/>
      <c r="N11" s="4"/>
      <c r="O11" s="6" t="str">
        <f t="shared" ref="O11:O74" si="0">IF(H11&lt;&gt;"",H11-G11,"")</f>
        <v/>
      </c>
      <c r="P11" s="4"/>
      <c r="R11" s="3" t="str">
        <f>IF($A11="ADD",IF(NOT(ISBLANK(Q11)),_xlfn.XLOOKUP(Q11,len_adjust_rsn[lookupValue],len_adjust_rsn[lookupKey],"ERROR"),""), "")</f>
        <v/>
      </c>
      <c r="S11" s="6" t="str">
        <f t="shared" ref="S11:S74" si="1">IF(M11&lt;&gt;"",O11*M11,"")</f>
        <v/>
      </c>
      <c r="T11" s="6"/>
      <c r="U11" s="6" t="str">
        <f t="shared" ref="U11:U74" si="2">IF(T11&lt;&gt;"",S11+T11,S11)</f>
        <v/>
      </c>
      <c r="W11" s="3" t="str">
        <f>IF($A11="ADD",IF(NOT(ISBLANK(V11)),_xlfn.XLOOKUP(V11,wheel_stop_material[lookupValue],wheel_stop_material[lookupKey],"ERROR"),""), "")</f>
        <v/>
      </c>
      <c r="X11" s="7"/>
      <c r="Y11" s="4" t="str">
        <f t="shared" ref="Y11:Y74" ca="1" si="3">IF(X11&lt;&gt;"", DATEDIF(X11, TODAY(),"Y"),"")</f>
        <v/>
      </c>
      <c r="Z11" s="4"/>
      <c r="AA11" s="3" t="str">
        <f t="shared" ref="AA11:AA74" si="4">IF($A11="ADD","In Use","")</f>
        <v/>
      </c>
      <c r="AB11" s="3" t="str">
        <f>IF($A11="","",IF((AND($A11="ADD",OR(AA11="",AA11="In Use"))),"5",(_xlfn.XLOOKUP(AA11,ud_asset_status[lookupValue],ud_asset_status[lookupKey],""))))</f>
        <v/>
      </c>
      <c r="AC11" s="7"/>
      <c r="AE11" s="3" t="str">
        <f>IF($A11="ADD",IF(NOT(ISBLANK(AD11)),_xlfn.XLOOKUP(AD11,ar_replace_reason[lookupValue],ar_replace_reason[lookupKey],"ERROR"),""), "")</f>
        <v/>
      </c>
      <c r="AF11" s="3" t="str">
        <f t="shared" ref="AF11:AF74" si="5">IF($A11="ADD","Queenstown-Lakes District Council","")</f>
        <v/>
      </c>
      <c r="AG11" s="3" t="str">
        <f>IF($A11="","",IF((AND($A11="ADD",OR(AF11="",AF11="Queenstown-Lakes District Council"))),"70",(_xlfn.XLOOKUP(AF11,ud_organisation_owner[lookupValue],ud_organisation_owner[lookupKey],""))))</f>
        <v/>
      </c>
      <c r="AH11" s="3" t="str">
        <f t="shared" ref="AH11:AH74" si="6">IF($A11="ADD","Queenstown-Lakes District Council","")</f>
        <v/>
      </c>
      <c r="AI11" s="3" t="str">
        <f>IF($A11="","",IF((AND($A11="ADD",OR(AH11="",AH11="Queenstown-Lakes District Council"))),"70",(_xlfn.XLOOKUP(AH11,ud_organisation_owner[lookupValue],ud_organisation_owner[lookupKey],""))))</f>
        <v/>
      </c>
      <c r="AJ11" s="3" t="str">
        <f t="shared" ref="AJ11:AJ74" si="7">IF($A11="ADD","Local Authority","")</f>
        <v/>
      </c>
      <c r="AK11" s="3" t="str">
        <f>IF($A11="","",IF((AND($A11="ADD",OR(AJ11="",AJ11="Local Authority"))),"17",(_xlfn.XLOOKUP(AJ11,ud_sub_organisation[lookupValue],ud_sub_organisation[lookupKey],""))))</f>
        <v/>
      </c>
      <c r="AL11" s="3" t="str">
        <f t="shared" ref="AL11:AL74" si="8">IF($A11="ADD","Vested assets","")</f>
        <v/>
      </c>
      <c r="AM11" s="3" t="str">
        <f>IF($A11="","",IF((AND($A11="ADD",OR(AL11="",AL11="Vested assets"))),"12",(_xlfn.XLOOKUP(AL11,ud_work_origin[lookupValue],ud_work_origin[lookupKey],""))))</f>
        <v/>
      </c>
      <c r="AN11" s="8"/>
      <c r="AO11" s="2" t="str">
        <f t="shared" ref="AO11:AO74" si="9">IF($A11="ADD","TRUE","")</f>
        <v/>
      </c>
      <c r="AP11" s="3" t="str">
        <f t="shared" ref="AP11:AP74" si="10">IF($A11="ADD","Excellent","")</f>
        <v/>
      </c>
      <c r="AQ11" s="3" t="str">
        <f>IF($A11="","",IF((AND($A11="ADD",OR(AP11="",AP11="Excellent"))),"1",(_xlfn.XLOOKUP(AP11,condition[lookupValue],condition[lookupKey],""))))</f>
        <v/>
      </c>
      <c r="AR11" s="7" t="str">
        <f t="shared" ref="AR11:AR74" si="11">IF(X11&lt;&gt;"",X11,"")</f>
        <v/>
      </c>
      <c r="AS11" s="9"/>
    </row>
    <row r="12" spans="1:132">
      <c r="B12" s="4"/>
      <c r="D12" s="3" t="str">
        <f>IF($A12="ADD",IF(NOT(ISBLANK(C12)),_xlfn.XLOOKUP(C12,roadnames[lookupValue],roadnames[lookupKey],"ERROR"),""), "")</f>
        <v/>
      </c>
      <c r="E12" s="5"/>
      <c r="F12" s="5"/>
      <c r="G12" s="4"/>
      <c r="H12" s="4"/>
      <c r="I12" s="6"/>
      <c r="J12" s="6"/>
      <c r="L12" s="3" t="str">
        <f>IF($A12="ADD",IF(NOT(ISBLANK(K12)),_xlfn.XLOOKUP(K12,side[lookupValue],side[lookupKey],"ERROR"),""), "")</f>
        <v/>
      </c>
      <c r="M12" s="6"/>
      <c r="N12" s="4"/>
      <c r="O12" s="6" t="str">
        <f t="shared" si="0"/>
        <v/>
      </c>
      <c r="P12" s="4"/>
      <c r="R12" s="3" t="str">
        <f>IF($A12="ADD",IF(NOT(ISBLANK(Q12)),_xlfn.XLOOKUP(Q12,len_adjust_rsn[lookupValue],len_adjust_rsn[lookupKey],"ERROR"),""), "")</f>
        <v/>
      </c>
      <c r="S12" s="6" t="str">
        <f t="shared" si="1"/>
        <v/>
      </c>
      <c r="T12" s="6"/>
      <c r="U12" s="6" t="str">
        <f t="shared" si="2"/>
        <v/>
      </c>
      <c r="W12" s="3" t="str">
        <f>IF($A12="ADD",IF(NOT(ISBLANK(V12)),_xlfn.XLOOKUP(V12,wheel_stop_material[lookupValue],wheel_stop_material[lookupKey],"ERROR"),""), "")</f>
        <v/>
      </c>
      <c r="X12" s="7"/>
      <c r="Y12" s="4" t="str">
        <f t="shared" ca="1" si="3"/>
        <v/>
      </c>
      <c r="Z12" s="4"/>
      <c r="AA12" s="3" t="str">
        <f t="shared" si="4"/>
        <v/>
      </c>
      <c r="AB12" s="3" t="str">
        <f>IF($A12="","",IF((AND($A12="ADD",OR(AA12="",AA12="In Use"))),"5",(_xlfn.XLOOKUP(AA12,ud_asset_status[lookupValue],ud_asset_status[lookupKey],""))))</f>
        <v/>
      </c>
      <c r="AC12" s="7"/>
      <c r="AE12" s="3" t="str">
        <f>IF($A12="ADD",IF(NOT(ISBLANK(AD12)),_xlfn.XLOOKUP(AD12,ar_replace_reason[lookupValue],ar_replace_reason[lookupKey],"ERROR"),""), "")</f>
        <v/>
      </c>
      <c r="AF12" s="3" t="str">
        <f t="shared" si="5"/>
        <v/>
      </c>
      <c r="AG12" s="3" t="str">
        <f>IF($A12="","",IF((AND($A12="ADD",OR(AF12="",AF12="Queenstown-Lakes District Council"))),"70",(_xlfn.XLOOKUP(AF12,ud_organisation_owner[lookupValue],ud_organisation_owner[lookupKey],""))))</f>
        <v/>
      </c>
      <c r="AH12" s="3" t="str">
        <f t="shared" si="6"/>
        <v/>
      </c>
      <c r="AI12" s="3" t="str">
        <f>IF($A12="","",IF((AND($A12="ADD",OR(AH12="",AH12="Queenstown-Lakes District Council"))),"70",(_xlfn.XLOOKUP(AH12,ud_organisation_owner[lookupValue],ud_organisation_owner[lookupKey],""))))</f>
        <v/>
      </c>
      <c r="AJ12" s="3" t="str">
        <f t="shared" si="7"/>
        <v/>
      </c>
      <c r="AK12" s="3" t="str">
        <f>IF($A12="","",IF((AND($A12="ADD",OR(AJ12="",AJ12="Local Authority"))),"17",(_xlfn.XLOOKUP(AJ12,ud_sub_organisation[lookupValue],ud_sub_organisation[lookupKey],""))))</f>
        <v/>
      </c>
      <c r="AL12" s="3" t="str">
        <f t="shared" si="8"/>
        <v/>
      </c>
      <c r="AM12" s="3" t="str">
        <f>IF($A12="","",IF((AND($A12="ADD",OR(AL12="",AL12="Vested assets"))),"12",(_xlfn.XLOOKUP(AL12,ud_work_origin[lookupValue],ud_work_origin[lookupKey],""))))</f>
        <v/>
      </c>
      <c r="AN12" s="8"/>
      <c r="AO12" s="2" t="str">
        <f t="shared" si="9"/>
        <v/>
      </c>
      <c r="AP12" s="3" t="str">
        <f t="shared" si="10"/>
        <v/>
      </c>
      <c r="AQ12" s="3" t="str">
        <f>IF($A12="","",IF((AND($A12="ADD",OR(AP12="",AP12="Excellent"))),"1",(_xlfn.XLOOKUP(AP12,condition[lookupValue],condition[lookupKey],""))))</f>
        <v/>
      </c>
      <c r="AR12" s="7" t="str">
        <f t="shared" si="11"/>
        <v/>
      </c>
      <c r="AS12" s="9"/>
    </row>
    <row r="13" spans="1:132">
      <c r="B13" s="4"/>
      <c r="D13" s="3" t="str">
        <f>IF($A13="ADD",IF(NOT(ISBLANK(C13)),_xlfn.XLOOKUP(C13,roadnames[lookupValue],roadnames[lookupKey],"ERROR"),""), "")</f>
        <v/>
      </c>
      <c r="E13" s="5"/>
      <c r="F13" s="5"/>
      <c r="G13" s="4"/>
      <c r="H13" s="4"/>
      <c r="I13" s="6"/>
      <c r="J13" s="6"/>
      <c r="L13" s="3" t="str">
        <f>IF($A13="ADD",IF(NOT(ISBLANK(K13)),_xlfn.XLOOKUP(K13,side[lookupValue],side[lookupKey],"ERROR"),""), "")</f>
        <v/>
      </c>
      <c r="M13" s="6"/>
      <c r="N13" s="4"/>
      <c r="O13" s="6" t="str">
        <f t="shared" si="0"/>
        <v/>
      </c>
      <c r="P13" s="4"/>
      <c r="R13" s="3" t="str">
        <f>IF($A13="ADD",IF(NOT(ISBLANK(Q13)),_xlfn.XLOOKUP(Q13,len_adjust_rsn[lookupValue],len_adjust_rsn[lookupKey],"ERROR"),""), "")</f>
        <v/>
      </c>
      <c r="S13" s="6" t="str">
        <f t="shared" si="1"/>
        <v/>
      </c>
      <c r="T13" s="6"/>
      <c r="U13" s="6" t="str">
        <f t="shared" si="2"/>
        <v/>
      </c>
      <c r="W13" s="3" t="str">
        <f>IF($A13="ADD",IF(NOT(ISBLANK(V13)),_xlfn.XLOOKUP(V13,wheel_stop_material[lookupValue],wheel_stop_material[lookupKey],"ERROR"),""), "")</f>
        <v/>
      </c>
      <c r="X13" s="7"/>
      <c r="Y13" s="4" t="str">
        <f t="shared" ca="1" si="3"/>
        <v/>
      </c>
      <c r="Z13" s="4"/>
      <c r="AA13" s="3" t="str">
        <f t="shared" si="4"/>
        <v/>
      </c>
      <c r="AB13" s="3" t="str">
        <f>IF($A13="","",IF((AND($A13="ADD",OR(AA13="",AA13="In Use"))),"5",(_xlfn.XLOOKUP(AA13,ud_asset_status[lookupValue],ud_asset_status[lookupKey],""))))</f>
        <v/>
      </c>
      <c r="AC13" s="7"/>
      <c r="AE13" s="3" t="str">
        <f>IF($A13="ADD",IF(NOT(ISBLANK(AD13)),_xlfn.XLOOKUP(AD13,ar_replace_reason[lookupValue],ar_replace_reason[lookupKey],"ERROR"),""), "")</f>
        <v/>
      </c>
      <c r="AF13" s="3" t="str">
        <f t="shared" si="5"/>
        <v/>
      </c>
      <c r="AG13" s="3" t="str">
        <f>IF($A13="","",IF((AND($A13="ADD",OR(AF13="",AF13="Queenstown-Lakes District Council"))),"70",(_xlfn.XLOOKUP(AF13,ud_organisation_owner[lookupValue],ud_organisation_owner[lookupKey],""))))</f>
        <v/>
      </c>
      <c r="AH13" s="3" t="str">
        <f t="shared" si="6"/>
        <v/>
      </c>
      <c r="AI13" s="3" t="str">
        <f>IF($A13="","",IF((AND($A13="ADD",OR(AH13="",AH13="Queenstown-Lakes District Council"))),"70",(_xlfn.XLOOKUP(AH13,ud_organisation_owner[lookupValue],ud_organisation_owner[lookupKey],""))))</f>
        <v/>
      </c>
      <c r="AJ13" s="3" t="str">
        <f t="shared" si="7"/>
        <v/>
      </c>
      <c r="AK13" s="3" t="str">
        <f>IF($A13="","",IF((AND($A13="ADD",OR(AJ13="",AJ13="Local Authority"))),"17",(_xlfn.XLOOKUP(AJ13,ud_sub_organisation[lookupValue],ud_sub_organisation[lookupKey],""))))</f>
        <v/>
      </c>
      <c r="AL13" s="3" t="str">
        <f t="shared" si="8"/>
        <v/>
      </c>
      <c r="AM13" s="3" t="str">
        <f>IF($A13="","",IF((AND($A13="ADD",OR(AL13="",AL13="Vested assets"))),"12",(_xlfn.XLOOKUP(AL13,ud_work_origin[lookupValue],ud_work_origin[lookupKey],""))))</f>
        <v/>
      </c>
      <c r="AN13" s="8"/>
      <c r="AO13" s="2" t="str">
        <f t="shared" si="9"/>
        <v/>
      </c>
      <c r="AP13" s="3" t="str">
        <f t="shared" si="10"/>
        <v/>
      </c>
      <c r="AQ13" s="3" t="str">
        <f>IF($A13="","",IF((AND($A13="ADD",OR(AP13="",AP13="Excellent"))),"1",(_xlfn.XLOOKUP(AP13,condition[lookupValue],condition[lookupKey],""))))</f>
        <v/>
      </c>
      <c r="AR13" s="7" t="str">
        <f t="shared" si="11"/>
        <v/>
      </c>
      <c r="AS13" s="9"/>
    </row>
    <row r="14" spans="1:132">
      <c r="B14" s="4"/>
      <c r="D14" s="3" t="str">
        <f>IF($A14="ADD",IF(NOT(ISBLANK(C14)),_xlfn.XLOOKUP(C14,roadnames[lookupValue],roadnames[lookupKey],"ERROR"),""), "")</f>
        <v/>
      </c>
      <c r="E14" s="5"/>
      <c r="F14" s="5"/>
      <c r="G14" s="4"/>
      <c r="H14" s="4"/>
      <c r="I14" s="6"/>
      <c r="J14" s="6"/>
      <c r="L14" s="3" t="str">
        <f>IF($A14="ADD",IF(NOT(ISBLANK(K14)),_xlfn.XLOOKUP(K14,side[lookupValue],side[lookupKey],"ERROR"),""), "")</f>
        <v/>
      </c>
      <c r="M14" s="6"/>
      <c r="N14" s="4"/>
      <c r="O14" s="6" t="str">
        <f t="shared" si="0"/>
        <v/>
      </c>
      <c r="P14" s="4"/>
      <c r="R14" s="3" t="str">
        <f>IF($A14="ADD",IF(NOT(ISBLANK(Q14)),_xlfn.XLOOKUP(Q14,len_adjust_rsn[lookupValue],len_adjust_rsn[lookupKey],"ERROR"),""), "")</f>
        <v/>
      </c>
      <c r="S14" s="6" t="str">
        <f t="shared" si="1"/>
        <v/>
      </c>
      <c r="T14" s="6"/>
      <c r="U14" s="6" t="str">
        <f t="shared" si="2"/>
        <v/>
      </c>
      <c r="W14" s="3" t="str">
        <f>IF($A14="ADD",IF(NOT(ISBLANK(V14)),_xlfn.XLOOKUP(V14,wheel_stop_material[lookupValue],wheel_stop_material[lookupKey],"ERROR"),""), "")</f>
        <v/>
      </c>
      <c r="X14" s="7"/>
      <c r="Y14" s="4" t="str">
        <f t="shared" ca="1" si="3"/>
        <v/>
      </c>
      <c r="Z14" s="4"/>
      <c r="AA14" s="3" t="str">
        <f t="shared" si="4"/>
        <v/>
      </c>
      <c r="AB14" s="3" t="str">
        <f>IF($A14="","",IF((AND($A14="ADD",OR(AA14="",AA14="In Use"))),"5",(_xlfn.XLOOKUP(AA14,ud_asset_status[lookupValue],ud_asset_status[lookupKey],""))))</f>
        <v/>
      </c>
      <c r="AC14" s="7"/>
      <c r="AE14" s="3" t="str">
        <f>IF($A14="ADD",IF(NOT(ISBLANK(AD14)),_xlfn.XLOOKUP(AD14,ar_replace_reason[lookupValue],ar_replace_reason[lookupKey],"ERROR"),""), "")</f>
        <v/>
      </c>
      <c r="AF14" s="3" t="str">
        <f t="shared" si="5"/>
        <v/>
      </c>
      <c r="AG14" s="3" t="str">
        <f>IF($A14="","",IF((AND($A14="ADD",OR(AF14="",AF14="Queenstown-Lakes District Council"))),"70",(_xlfn.XLOOKUP(AF14,ud_organisation_owner[lookupValue],ud_organisation_owner[lookupKey],""))))</f>
        <v/>
      </c>
      <c r="AH14" s="3" t="str">
        <f t="shared" si="6"/>
        <v/>
      </c>
      <c r="AI14" s="3" t="str">
        <f>IF($A14="","",IF((AND($A14="ADD",OR(AH14="",AH14="Queenstown-Lakes District Council"))),"70",(_xlfn.XLOOKUP(AH14,ud_organisation_owner[lookupValue],ud_organisation_owner[lookupKey],""))))</f>
        <v/>
      </c>
      <c r="AJ14" s="3" t="str">
        <f t="shared" si="7"/>
        <v/>
      </c>
      <c r="AK14" s="3" t="str">
        <f>IF($A14="","",IF((AND($A14="ADD",OR(AJ14="",AJ14="Local Authority"))),"17",(_xlfn.XLOOKUP(AJ14,ud_sub_organisation[lookupValue],ud_sub_organisation[lookupKey],""))))</f>
        <v/>
      </c>
      <c r="AL14" s="3" t="str">
        <f t="shared" si="8"/>
        <v/>
      </c>
      <c r="AM14" s="3" t="str">
        <f>IF($A14="","",IF((AND($A14="ADD",OR(AL14="",AL14="Vested assets"))),"12",(_xlfn.XLOOKUP(AL14,ud_work_origin[lookupValue],ud_work_origin[lookupKey],""))))</f>
        <v/>
      </c>
      <c r="AN14" s="8"/>
      <c r="AO14" s="2" t="str">
        <f t="shared" si="9"/>
        <v/>
      </c>
      <c r="AP14" s="3" t="str">
        <f t="shared" si="10"/>
        <v/>
      </c>
      <c r="AQ14" s="3" t="str">
        <f>IF($A14="","",IF((AND($A14="ADD",OR(AP14="",AP14="Excellent"))),"1",(_xlfn.XLOOKUP(AP14,condition[lookupValue],condition[lookupKey],""))))</f>
        <v/>
      </c>
      <c r="AR14" s="7" t="str">
        <f t="shared" si="11"/>
        <v/>
      </c>
      <c r="AS14" s="9"/>
    </row>
    <row r="15" spans="1:132">
      <c r="B15" s="4"/>
      <c r="D15" s="3" t="str">
        <f>IF($A15="ADD",IF(NOT(ISBLANK(C15)),_xlfn.XLOOKUP(C15,roadnames[lookupValue],roadnames[lookupKey],"ERROR"),""), "")</f>
        <v/>
      </c>
      <c r="E15" s="5"/>
      <c r="F15" s="5"/>
      <c r="G15" s="4"/>
      <c r="H15" s="4"/>
      <c r="I15" s="6"/>
      <c r="J15" s="6"/>
      <c r="L15" s="3" t="str">
        <f>IF($A15="ADD",IF(NOT(ISBLANK(K15)),_xlfn.XLOOKUP(K15,side[lookupValue],side[lookupKey],"ERROR"),""), "")</f>
        <v/>
      </c>
      <c r="M15" s="6"/>
      <c r="N15" s="4"/>
      <c r="O15" s="6" t="str">
        <f t="shared" si="0"/>
        <v/>
      </c>
      <c r="P15" s="4"/>
      <c r="R15" s="3" t="str">
        <f>IF($A15="ADD",IF(NOT(ISBLANK(Q15)),_xlfn.XLOOKUP(Q15,len_adjust_rsn[lookupValue],len_adjust_rsn[lookupKey],"ERROR"),""), "")</f>
        <v/>
      </c>
      <c r="S15" s="6" t="str">
        <f t="shared" si="1"/>
        <v/>
      </c>
      <c r="T15" s="6"/>
      <c r="U15" s="6" t="str">
        <f t="shared" si="2"/>
        <v/>
      </c>
      <c r="W15" s="3" t="str">
        <f>IF($A15="ADD",IF(NOT(ISBLANK(V15)),_xlfn.XLOOKUP(V15,wheel_stop_material[lookupValue],wheel_stop_material[lookupKey],"ERROR"),""), "")</f>
        <v/>
      </c>
      <c r="X15" s="7"/>
      <c r="Y15" s="4" t="str">
        <f t="shared" ca="1" si="3"/>
        <v/>
      </c>
      <c r="Z15" s="4"/>
      <c r="AA15" s="3" t="str">
        <f t="shared" si="4"/>
        <v/>
      </c>
      <c r="AB15" s="3" t="str">
        <f>IF($A15="","",IF((AND($A15="ADD",OR(AA15="",AA15="In Use"))),"5",(_xlfn.XLOOKUP(AA15,ud_asset_status[lookupValue],ud_asset_status[lookupKey],""))))</f>
        <v/>
      </c>
      <c r="AC15" s="7"/>
      <c r="AE15" s="3" t="str">
        <f>IF($A15="ADD",IF(NOT(ISBLANK(AD15)),_xlfn.XLOOKUP(AD15,ar_replace_reason[lookupValue],ar_replace_reason[lookupKey],"ERROR"),""), "")</f>
        <v/>
      </c>
      <c r="AF15" s="3" t="str">
        <f t="shared" si="5"/>
        <v/>
      </c>
      <c r="AG15" s="3" t="str">
        <f>IF($A15="","",IF((AND($A15="ADD",OR(AF15="",AF15="Queenstown-Lakes District Council"))),"70",(_xlfn.XLOOKUP(AF15,ud_organisation_owner[lookupValue],ud_organisation_owner[lookupKey],""))))</f>
        <v/>
      </c>
      <c r="AH15" s="3" t="str">
        <f t="shared" si="6"/>
        <v/>
      </c>
      <c r="AI15" s="3" t="str">
        <f>IF($A15="","",IF((AND($A15="ADD",OR(AH15="",AH15="Queenstown-Lakes District Council"))),"70",(_xlfn.XLOOKUP(AH15,ud_organisation_owner[lookupValue],ud_organisation_owner[lookupKey],""))))</f>
        <v/>
      </c>
      <c r="AJ15" s="3" t="str">
        <f t="shared" si="7"/>
        <v/>
      </c>
      <c r="AK15" s="3" t="str">
        <f>IF($A15="","",IF((AND($A15="ADD",OR(AJ15="",AJ15="Local Authority"))),"17",(_xlfn.XLOOKUP(AJ15,ud_sub_organisation[lookupValue],ud_sub_organisation[lookupKey],""))))</f>
        <v/>
      </c>
      <c r="AL15" s="3" t="str">
        <f t="shared" si="8"/>
        <v/>
      </c>
      <c r="AM15" s="3" t="str">
        <f>IF($A15="","",IF((AND($A15="ADD",OR(AL15="",AL15="Vested assets"))),"12",(_xlfn.XLOOKUP(AL15,ud_work_origin[lookupValue],ud_work_origin[lookupKey],""))))</f>
        <v/>
      </c>
      <c r="AN15" s="8"/>
      <c r="AO15" s="2" t="str">
        <f t="shared" si="9"/>
        <v/>
      </c>
      <c r="AP15" s="3" t="str">
        <f t="shared" si="10"/>
        <v/>
      </c>
      <c r="AQ15" s="3" t="str">
        <f>IF($A15="","",IF((AND($A15="ADD",OR(AP15="",AP15="Excellent"))),"1",(_xlfn.XLOOKUP(AP15,condition[lookupValue],condition[lookupKey],""))))</f>
        <v/>
      </c>
      <c r="AR15" s="7" t="str">
        <f t="shared" si="11"/>
        <v/>
      </c>
      <c r="AS15" s="9"/>
    </row>
    <row r="16" spans="1:132">
      <c r="B16" s="4"/>
      <c r="D16" s="3" t="str">
        <f>IF($A16="ADD",IF(NOT(ISBLANK(C16)),_xlfn.XLOOKUP(C16,roadnames[lookupValue],roadnames[lookupKey],"ERROR"),""), "")</f>
        <v/>
      </c>
      <c r="E16" s="5"/>
      <c r="F16" s="5"/>
      <c r="G16" s="4"/>
      <c r="H16" s="4"/>
      <c r="I16" s="6"/>
      <c r="J16" s="6"/>
      <c r="L16" s="3" t="str">
        <f>IF($A16="ADD",IF(NOT(ISBLANK(K16)),_xlfn.XLOOKUP(K16,side[lookupValue],side[lookupKey],"ERROR"),""), "")</f>
        <v/>
      </c>
      <c r="M16" s="6"/>
      <c r="N16" s="4"/>
      <c r="O16" s="6" t="str">
        <f t="shared" si="0"/>
        <v/>
      </c>
      <c r="P16" s="4"/>
      <c r="R16" s="3" t="str">
        <f>IF($A16="ADD",IF(NOT(ISBLANK(Q16)),_xlfn.XLOOKUP(Q16,len_adjust_rsn[lookupValue],len_adjust_rsn[lookupKey],"ERROR"),""), "")</f>
        <v/>
      </c>
      <c r="S16" s="6" t="str">
        <f t="shared" si="1"/>
        <v/>
      </c>
      <c r="T16" s="6"/>
      <c r="U16" s="6" t="str">
        <f t="shared" si="2"/>
        <v/>
      </c>
      <c r="W16" s="3" t="str">
        <f>IF($A16="ADD",IF(NOT(ISBLANK(V16)),_xlfn.XLOOKUP(V16,wheel_stop_material[lookupValue],wheel_stop_material[lookupKey],"ERROR"),""), "")</f>
        <v/>
      </c>
      <c r="X16" s="7"/>
      <c r="Y16" s="4" t="str">
        <f t="shared" ca="1" si="3"/>
        <v/>
      </c>
      <c r="Z16" s="4"/>
      <c r="AA16" s="3" t="str">
        <f t="shared" si="4"/>
        <v/>
      </c>
      <c r="AB16" s="3" t="str">
        <f>IF($A16="","",IF((AND($A16="ADD",OR(AA16="",AA16="In Use"))),"5",(_xlfn.XLOOKUP(AA16,ud_asset_status[lookupValue],ud_asset_status[lookupKey],""))))</f>
        <v/>
      </c>
      <c r="AC16" s="7"/>
      <c r="AE16" s="3" t="str">
        <f>IF($A16="ADD",IF(NOT(ISBLANK(AD16)),_xlfn.XLOOKUP(AD16,ar_replace_reason[lookupValue],ar_replace_reason[lookupKey],"ERROR"),""), "")</f>
        <v/>
      </c>
      <c r="AF16" s="3" t="str">
        <f t="shared" si="5"/>
        <v/>
      </c>
      <c r="AG16" s="3" t="str">
        <f>IF($A16="","",IF((AND($A16="ADD",OR(AF16="",AF16="Queenstown-Lakes District Council"))),"70",(_xlfn.XLOOKUP(AF16,ud_organisation_owner[lookupValue],ud_organisation_owner[lookupKey],""))))</f>
        <v/>
      </c>
      <c r="AH16" s="3" t="str">
        <f t="shared" si="6"/>
        <v/>
      </c>
      <c r="AI16" s="3" t="str">
        <f>IF($A16="","",IF((AND($A16="ADD",OR(AH16="",AH16="Queenstown-Lakes District Council"))),"70",(_xlfn.XLOOKUP(AH16,ud_organisation_owner[lookupValue],ud_organisation_owner[lookupKey],""))))</f>
        <v/>
      </c>
      <c r="AJ16" s="3" t="str">
        <f t="shared" si="7"/>
        <v/>
      </c>
      <c r="AK16" s="3" t="str">
        <f>IF($A16="","",IF((AND($A16="ADD",OR(AJ16="",AJ16="Local Authority"))),"17",(_xlfn.XLOOKUP(AJ16,ud_sub_organisation[lookupValue],ud_sub_organisation[lookupKey],""))))</f>
        <v/>
      </c>
      <c r="AL16" s="3" t="str">
        <f t="shared" si="8"/>
        <v/>
      </c>
      <c r="AM16" s="3" t="str">
        <f>IF($A16="","",IF((AND($A16="ADD",OR(AL16="",AL16="Vested assets"))),"12",(_xlfn.XLOOKUP(AL16,ud_work_origin[lookupValue],ud_work_origin[lookupKey],""))))</f>
        <v/>
      </c>
      <c r="AN16" s="8"/>
      <c r="AO16" s="2" t="str">
        <f t="shared" si="9"/>
        <v/>
      </c>
      <c r="AP16" s="3" t="str">
        <f t="shared" si="10"/>
        <v/>
      </c>
      <c r="AQ16" s="3" t="str">
        <f>IF($A16="","",IF((AND($A16="ADD",OR(AP16="",AP16="Excellent"))),"1",(_xlfn.XLOOKUP(AP16,condition[lookupValue],condition[lookupKey],""))))</f>
        <v/>
      </c>
      <c r="AR16" s="7" t="str">
        <f t="shared" si="11"/>
        <v/>
      </c>
      <c r="AS16" s="9"/>
    </row>
    <row r="17" spans="2:45">
      <c r="B17" s="4"/>
      <c r="D17" s="3" t="str">
        <f>IF($A17="ADD",IF(NOT(ISBLANK(C17)),_xlfn.XLOOKUP(C17,roadnames[lookupValue],roadnames[lookupKey],"ERROR"),""), "")</f>
        <v/>
      </c>
      <c r="E17" s="5"/>
      <c r="F17" s="5"/>
      <c r="G17" s="4"/>
      <c r="H17" s="4"/>
      <c r="I17" s="6"/>
      <c r="J17" s="6"/>
      <c r="L17" s="3" t="str">
        <f>IF($A17="ADD",IF(NOT(ISBLANK(K17)),_xlfn.XLOOKUP(K17,side[lookupValue],side[lookupKey],"ERROR"),""), "")</f>
        <v/>
      </c>
      <c r="M17" s="6"/>
      <c r="N17" s="4"/>
      <c r="O17" s="6" t="str">
        <f t="shared" si="0"/>
        <v/>
      </c>
      <c r="P17" s="4"/>
      <c r="R17" s="3" t="str">
        <f>IF($A17="ADD",IF(NOT(ISBLANK(Q17)),_xlfn.XLOOKUP(Q17,len_adjust_rsn[lookupValue],len_adjust_rsn[lookupKey],"ERROR"),""), "")</f>
        <v/>
      </c>
      <c r="S17" s="6" t="str">
        <f t="shared" si="1"/>
        <v/>
      </c>
      <c r="T17" s="6"/>
      <c r="U17" s="6" t="str">
        <f t="shared" si="2"/>
        <v/>
      </c>
      <c r="W17" s="3" t="str">
        <f>IF($A17="ADD",IF(NOT(ISBLANK(V17)),_xlfn.XLOOKUP(V17,wheel_stop_material[lookupValue],wheel_stop_material[lookupKey],"ERROR"),""), "")</f>
        <v/>
      </c>
      <c r="X17" s="7"/>
      <c r="Y17" s="4" t="str">
        <f t="shared" ca="1" si="3"/>
        <v/>
      </c>
      <c r="Z17" s="4"/>
      <c r="AA17" s="3" t="str">
        <f t="shared" si="4"/>
        <v/>
      </c>
      <c r="AB17" s="3" t="str">
        <f>IF($A17="","",IF((AND($A17="ADD",OR(AA17="",AA17="In Use"))),"5",(_xlfn.XLOOKUP(AA17,ud_asset_status[lookupValue],ud_asset_status[lookupKey],""))))</f>
        <v/>
      </c>
      <c r="AC17" s="7"/>
      <c r="AE17" s="3" t="str">
        <f>IF($A17="ADD",IF(NOT(ISBLANK(AD17)),_xlfn.XLOOKUP(AD17,ar_replace_reason[lookupValue],ar_replace_reason[lookupKey],"ERROR"),""), "")</f>
        <v/>
      </c>
      <c r="AF17" s="3" t="str">
        <f t="shared" si="5"/>
        <v/>
      </c>
      <c r="AG17" s="3" t="str">
        <f>IF($A17="","",IF((AND($A17="ADD",OR(AF17="",AF17="Queenstown-Lakes District Council"))),"70",(_xlfn.XLOOKUP(AF17,ud_organisation_owner[lookupValue],ud_organisation_owner[lookupKey],""))))</f>
        <v/>
      </c>
      <c r="AH17" s="3" t="str">
        <f t="shared" si="6"/>
        <v/>
      </c>
      <c r="AI17" s="3" t="str">
        <f>IF($A17="","",IF((AND($A17="ADD",OR(AH17="",AH17="Queenstown-Lakes District Council"))),"70",(_xlfn.XLOOKUP(AH17,ud_organisation_owner[lookupValue],ud_organisation_owner[lookupKey],""))))</f>
        <v/>
      </c>
      <c r="AJ17" s="3" t="str">
        <f t="shared" si="7"/>
        <v/>
      </c>
      <c r="AK17" s="3" t="str">
        <f>IF($A17="","",IF((AND($A17="ADD",OR(AJ17="",AJ17="Local Authority"))),"17",(_xlfn.XLOOKUP(AJ17,ud_sub_organisation[lookupValue],ud_sub_organisation[lookupKey],""))))</f>
        <v/>
      </c>
      <c r="AL17" s="3" t="str">
        <f t="shared" si="8"/>
        <v/>
      </c>
      <c r="AM17" s="3" t="str">
        <f>IF($A17="","",IF((AND($A17="ADD",OR(AL17="",AL17="Vested assets"))),"12",(_xlfn.XLOOKUP(AL17,ud_work_origin[lookupValue],ud_work_origin[lookupKey],""))))</f>
        <v/>
      </c>
      <c r="AN17" s="8"/>
      <c r="AO17" s="2" t="str">
        <f t="shared" si="9"/>
        <v/>
      </c>
      <c r="AP17" s="3" t="str">
        <f t="shared" si="10"/>
        <v/>
      </c>
      <c r="AQ17" s="3" t="str">
        <f>IF($A17="","",IF((AND($A17="ADD",OR(AP17="",AP17="Excellent"))),"1",(_xlfn.XLOOKUP(AP17,condition[lookupValue],condition[lookupKey],""))))</f>
        <v/>
      </c>
      <c r="AR17" s="7" t="str">
        <f t="shared" si="11"/>
        <v/>
      </c>
      <c r="AS17" s="9"/>
    </row>
    <row r="18" spans="2:45">
      <c r="B18" s="4"/>
      <c r="D18" s="3" t="str">
        <f>IF($A18="ADD",IF(NOT(ISBLANK(C18)),_xlfn.XLOOKUP(C18,roadnames[lookupValue],roadnames[lookupKey],"ERROR"),""), "")</f>
        <v/>
      </c>
      <c r="E18" s="5"/>
      <c r="F18" s="5"/>
      <c r="G18" s="4"/>
      <c r="H18" s="4"/>
      <c r="I18" s="6"/>
      <c r="J18" s="6"/>
      <c r="L18" s="3" t="str">
        <f>IF($A18="ADD",IF(NOT(ISBLANK(K18)),_xlfn.XLOOKUP(K18,side[lookupValue],side[lookupKey],"ERROR"),""), "")</f>
        <v/>
      </c>
      <c r="M18" s="6"/>
      <c r="N18" s="4"/>
      <c r="O18" s="6" t="str">
        <f t="shared" si="0"/>
        <v/>
      </c>
      <c r="P18" s="4"/>
      <c r="R18" s="3" t="str">
        <f>IF($A18="ADD",IF(NOT(ISBLANK(Q18)),_xlfn.XLOOKUP(Q18,len_adjust_rsn[lookupValue],len_adjust_rsn[lookupKey],"ERROR"),""), "")</f>
        <v/>
      </c>
      <c r="S18" s="6" t="str">
        <f t="shared" si="1"/>
        <v/>
      </c>
      <c r="T18" s="6"/>
      <c r="U18" s="6" t="str">
        <f t="shared" si="2"/>
        <v/>
      </c>
      <c r="W18" s="3" t="str">
        <f>IF($A18="ADD",IF(NOT(ISBLANK(V18)),_xlfn.XLOOKUP(V18,wheel_stop_material[lookupValue],wheel_stop_material[lookupKey],"ERROR"),""), "")</f>
        <v/>
      </c>
      <c r="X18" s="7"/>
      <c r="Y18" s="4" t="str">
        <f t="shared" ca="1" si="3"/>
        <v/>
      </c>
      <c r="Z18" s="4"/>
      <c r="AA18" s="3" t="str">
        <f t="shared" si="4"/>
        <v/>
      </c>
      <c r="AB18" s="3" t="str">
        <f>IF($A18="","",IF((AND($A18="ADD",OR(AA18="",AA18="In Use"))),"5",(_xlfn.XLOOKUP(AA18,ud_asset_status[lookupValue],ud_asset_status[lookupKey],""))))</f>
        <v/>
      </c>
      <c r="AC18" s="7"/>
      <c r="AE18" s="3" t="str">
        <f>IF($A18="ADD",IF(NOT(ISBLANK(AD18)),_xlfn.XLOOKUP(AD18,ar_replace_reason[lookupValue],ar_replace_reason[lookupKey],"ERROR"),""), "")</f>
        <v/>
      </c>
      <c r="AF18" s="3" t="str">
        <f t="shared" si="5"/>
        <v/>
      </c>
      <c r="AG18" s="3" t="str">
        <f>IF($A18="","",IF((AND($A18="ADD",OR(AF18="",AF18="Queenstown-Lakes District Council"))),"70",(_xlfn.XLOOKUP(AF18,ud_organisation_owner[lookupValue],ud_organisation_owner[lookupKey],""))))</f>
        <v/>
      </c>
      <c r="AH18" s="3" t="str">
        <f t="shared" si="6"/>
        <v/>
      </c>
      <c r="AI18" s="3" t="str">
        <f>IF($A18="","",IF((AND($A18="ADD",OR(AH18="",AH18="Queenstown-Lakes District Council"))),"70",(_xlfn.XLOOKUP(AH18,ud_organisation_owner[lookupValue],ud_organisation_owner[lookupKey],""))))</f>
        <v/>
      </c>
      <c r="AJ18" s="3" t="str">
        <f t="shared" si="7"/>
        <v/>
      </c>
      <c r="AK18" s="3" t="str">
        <f>IF($A18="","",IF((AND($A18="ADD",OR(AJ18="",AJ18="Local Authority"))),"17",(_xlfn.XLOOKUP(AJ18,ud_sub_organisation[lookupValue],ud_sub_organisation[lookupKey],""))))</f>
        <v/>
      </c>
      <c r="AL18" s="3" t="str">
        <f t="shared" si="8"/>
        <v/>
      </c>
      <c r="AM18" s="3" t="str">
        <f>IF($A18="","",IF((AND($A18="ADD",OR(AL18="",AL18="Vested assets"))),"12",(_xlfn.XLOOKUP(AL18,ud_work_origin[lookupValue],ud_work_origin[lookupKey],""))))</f>
        <v/>
      </c>
      <c r="AN18" s="8"/>
      <c r="AO18" s="2" t="str">
        <f t="shared" si="9"/>
        <v/>
      </c>
      <c r="AP18" s="3" t="str">
        <f t="shared" si="10"/>
        <v/>
      </c>
      <c r="AQ18" s="3" t="str">
        <f>IF($A18="","",IF((AND($A18="ADD",OR(AP18="",AP18="Excellent"))),"1",(_xlfn.XLOOKUP(AP18,condition[lookupValue],condition[lookupKey],""))))</f>
        <v/>
      </c>
      <c r="AR18" s="7" t="str">
        <f t="shared" si="11"/>
        <v/>
      </c>
      <c r="AS18" s="9"/>
    </row>
    <row r="19" spans="2:45">
      <c r="B19" s="4"/>
      <c r="D19" s="3" t="str">
        <f>IF($A19="ADD",IF(NOT(ISBLANK(C19)),_xlfn.XLOOKUP(C19,roadnames[lookupValue],roadnames[lookupKey],"ERROR"),""), "")</f>
        <v/>
      </c>
      <c r="E19" s="5"/>
      <c r="F19" s="5"/>
      <c r="G19" s="4"/>
      <c r="H19" s="4"/>
      <c r="I19" s="6"/>
      <c r="J19" s="6"/>
      <c r="L19" s="3" t="str">
        <f>IF($A19="ADD",IF(NOT(ISBLANK(K19)),_xlfn.XLOOKUP(K19,side[lookupValue],side[lookupKey],"ERROR"),""), "")</f>
        <v/>
      </c>
      <c r="M19" s="6"/>
      <c r="N19" s="4"/>
      <c r="O19" s="6" t="str">
        <f t="shared" si="0"/>
        <v/>
      </c>
      <c r="P19" s="4"/>
      <c r="R19" s="3" t="str">
        <f>IF($A19="ADD",IF(NOT(ISBLANK(Q19)),_xlfn.XLOOKUP(Q19,len_adjust_rsn[lookupValue],len_adjust_rsn[lookupKey],"ERROR"),""), "")</f>
        <v/>
      </c>
      <c r="S19" s="6" t="str">
        <f t="shared" si="1"/>
        <v/>
      </c>
      <c r="T19" s="6"/>
      <c r="U19" s="6" t="str">
        <f t="shared" si="2"/>
        <v/>
      </c>
      <c r="W19" s="3" t="str">
        <f>IF($A19="ADD",IF(NOT(ISBLANK(V19)),_xlfn.XLOOKUP(V19,wheel_stop_material[lookupValue],wheel_stop_material[lookupKey],"ERROR"),""), "")</f>
        <v/>
      </c>
      <c r="X19" s="7"/>
      <c r="Y19" s="4" t="str">
        <f t="shared" ca="1" si="3"/>
        <v/>
      </c>
      <c r="Z19" s="4"/>
      <c r="AA19" s="3" t="str">
        <f t="shared" si="4"/>
        <v/>
      </c>
      <c r="AB19" s="3" t="str">
        <f>IF($A19="","",IF((AND($A19="ADD",OR(AA19="",AA19="In Use"))),"5",(_xlfn.XLOOKUP(AA19,ud_asset_status[lookupValue],ud_asset_status[lookupKey],""))))</f>
        <v/>
      </c>
      <c r="AC19" s="7"/>
      <c r="AE19" s="3" t="str">
        <f>IF($A19="ADD",IF(NOT(ISBLANK(AD19)),_xlfn.XLOOKUP(AD19,ar_replace_reason[lookupValue],ar_replace_reason[lookupKey],"ERROR"),""), "")</f>
        <v/>
      </c>
      <c r="AF19" s="3" t="str">
        <f t="shared" si="5"/>
        <v/>
      </c>
      <c r="AG19" s="3" t="str">
        <f>IF($A19="","",IF((AND($A19="ADD",OR(AF19="",AF19="Queenstown-Lakes District Council"))),"70",(_xlfn.XLOOKUP(AF19,ud_organisation_owner[lookupValue],ud_organisation_owner[lookupKey],""))))</f>
        <v/>
      </c>
      <c r="AH19" s="3" t="str">
        <f t="shared" si="6"/>
        <v/>
      </c>
      <c r="AI19" s="3" t="str">
        <f>IF($A19="","",IF((AND($A19="ADD",OR(AH19="",AH19="Queenstown-Lakes District Council"))),"70",(_xlfn.XLOOKUP(AH19,ud_organisation_owner[lookupValue],ud_organisation_owner[lookupKey],""))))</f>
        <v/>
      </c>
      <c r="AJ19" s="3" t="str">
        <f t="shared" si="7"/>
        <v/>
      </c>
      <c r="AK19" s="3" t="str">
        <f>IF($A19="","",IF((AND($A19="ADD",OR(AJ19="",AJ19="Local Authority"))),"17",(_xlfn.XLOOKUP(AJ19,ud_sub_organisation[lookupValue],ud_sub_organisation[lookupKey],""))))</f>
        <v/>
      </c>
      <c r="AL19" s="3" t="str">
        <f t="shared" si="8"/>
        <v/>
      </c>
      <c r="AM19" s="3" t="str">
        <f>IF($A19="","",IF((AND($A19="ADD",OR(AL19="",AL19="Vested assets"))),"12",(_xlfn.XLOOKUP(AL19,ud_work_origin[lookupValue],ud_work_origin[lookupKey],""))))</f>
        <v/>
      </c>
      <c r="AN19" s="8"/>
      <c r="AO19" s="2" t="str">
        <f t="shared" si="9"/>
        <v/>
      </c>
      <c r="AP19" s="3" t="str">
        <f t="shared" si="10"/>
        <v/>
      </c>
      <c r="AQ19" s="3" t="str">
        <f>IF($A19="","",IF((AND($A19="ADD",OR(AP19="",AP19="Excellent"))),"1",(_xlfn.XLOOKUP(AP19,condition[lookupValue],condition[lookupKey],""))))</f>
        <v/>
      </c>
      <c r="AR19" s="7" t="str">
        <f t="shared" si="11"/>
        <v/>
      </c>
      <c r="AS19" s="9"/>
    </row>
    <row r="20" spans="2:45">
      <c r="B20" s="4"/>
      <c r="D20" s="3" t="str">
        <f>IF($A20="ADD",IF(NOT(ISBLANK(C20)),_xlfn.XLOOKUP(C20,roadnames[lookupValue],roadnames[lookupKey],"ERROR"),""), "")</f>
        <v/>
      </c>
      <c r="E20" s="5"/>
      <c r="F20" s="5"/>
      <c r="G20" s="4"/>
      <c r="H20" s="4"/>
      <c r="I20" s="6"/>
      <c r="J20" s="6"/>
      <c r="L20" s="3" t="str">
        <f>IF($A20="ADD",IF(NOT(ISBLANK(K20)),_xlfn.XLOOKUP(K20,side[lookupValue],side[lookupKey],"ERROR"),""), "")</f>
        <v/>
      </c>
      <c r="M20" s="6"/>
      <c r="N20" s="4"/>
      <c r="O20" s="6" t="str">
        <f t="shared" si="0"/>
        <v/>
      </c>
      <c r="P20" s="4"/>
      <c r="R20" s="3" t="str">
        <f>IF($A20="ADD",IF(NOT(ISBLANK(Q20)),_xlfn.XLOOKUP(Q20,len_adjust_rsn[lookupValue],len_adjust_rsn[lookupKey],"ERROR"),""), "")</f>
        <v/>
      </c>
      <c r="S20" s="6" t="str">
        <f t="shared" si="1"/>
        <v/>
      </c>
      <c r="T20" s="6"/>
      <c r="U20" s="6" t="str">
        <f t="shared" si="2"/>
        <v/>
      </c>
      <c r="W20" s="3" t="str">
        <f>IF($A20="ADD",IF(NOT(ISBLANK(V20)),_xlfn.XLOOKUP(V20,wheel_stop_material[lookupValue],wheel_stop_material[lookupKey],"ERROR"),""), "")</f>
        <v/>
      </c>
      <c r="X20" s="7"/>
      <c r="Y20" s="4" t="str">
        <f t="shared" ca="1" si="3"/>
        <v/>
      </c>
      <c r="Z20" s="4"/>
      <c r="AA20" s="3" t="str">
        <f t="shared" si="4"/>
        <v/>
      </c>
      <c r="AB20" s="3" t="str">
        <f>IF($A20="","",IF((AND($A20="ADD",OR(AA20="",AA20="In Use"))),"5",(_xlfn.XLOOKUP(AA20,ud_asset_status[lookupValue],ud_asset_status[lookupKey],""))))</f>
        <v/>
      </c>
      <c r="AC20" s="7"/>
      <c r="AE20" s="3" t="str">
        <f>IF($A20="ADD",IF(NOT(ISBLANK(AD20)),_xlfn.XLOOKUP(AD20,ar_replace_reason[lookupValue],ar_replace_reason[lookupKey],"ERROR"),""), "")</f>
        <v/>
      </c>
      <c r="AF20" s="3" t="str">
        <f t="shared" si="5"/>
        <v/>
      </c>
      <c r="AG20" s="3" t="str">
        <f>IF($A20="","",IF((AND($A20="ADD",OR(AF20="",AF20="Queenstown-Lakes District Council"))),"70",(_xlfn.XLOOKUP(AF20,ud_organisation_owner[lookupValue],ud_organisation_owner[lookupKey],""))))</f>
        <v/>
      </c>
      <c r="AH20" s="3" t="str">
        <f t="shared" si="6"/>
        <v/>
      </c>
      <c r="AI20" s="3" t="str">
        <f>IF($A20="","",IF((AND($A20="ADD",OR(AH20="",AH20="Queenstown-Lakes District Council"))),"70",(_xlfn.XLOOKUP(AH20,ud_organisation_owner[lookupValue],ud_organisation_owner[lookupKey],""))))</f>
        <v/>
      </c>
      <c r="AJ20" s="3" t="str">
        <f t="shared" si="7"/>
        <v/>
      </c>
      <c r="AK20" s="3" t="str">
        <f>IF($A20="","",IF((AND($A20="ADD",OR(AJ20="",AJ20="Local Authority"))),"17",(_xlfn.XLOOKUP(AJ20,ud_sub_organisation[lookupValue],ud_sub_organisation[lookupKey],""))))</f>
        <v/>
      </c>
      <c r="AL20" s="3" t="str">
        <f t="shared" si="8"/>
        <v/>
      </c>
      <c r="AM20" s="3" t="str">
        <f>IF($A20="","",IF((AND($A20="ADD",OR(AL20="",AL20="Vested assets"))),"12",(_xlfn.XLOOKUP(AL20,ud_work_origin[lookupValue],ud_work_origin[lookupKey],""))))</f>
        <v/>
      </c>
      <c r="AN20" s="8"/>
      <c r="AO20" s="2" t="str">
        <f t="shared" si="9"/>
        <v/>
      </c>
      <c r="AP20" s="3" t="str">
        <f t="shared" si="10"/>
        <v/>
      </c>
      <c r="AQ20" s="3" t="str">
        <f>IF($A20="","",IF((AND($A20="ADD",OR(AP20="",AP20="Excellent"))),"1",(_xlfn.XLOOKUP(AP20,condition[lookupValue],condition[lookupKey],""))))</f>
        <v/>
      </c>
      <c r="AR20" s="7" t="str">
        <f t="shared" si="11"/>
        <v/>
      </c>
      <c r="AS20" s="9"/>
    </row>
    <row r="21" spans="2:45">
      <c r="B21" s="4"/>
      <c r="D21" s="3" t="str">
        <f>IF($A21="ADD",IF(NOT(ISBLANK(C21)),_xlfn.XLOOKUP(C21,roadnames[lookupValue],roadnames[lookupKey],"ERROR"),""), "")</f>
        <v/>
      </c>
      <c r="E21" s="5"/>
      <c r="F21" s="5"/>
      <c r="G21" s="4"/>
      <c r="H21" s="4"/>
      <c r="I21" s="6"/>
      <c r="J21" s="6"/>
      <c r="L21" s="3" t="str">
        <f>IF($A21="ADD",IF(NOT(ISBLANK(K21)),_xlfn.XLOOKUP(K21,side[lookupValue],side[lookupKey],"ERROR"),""), "")</f>
        <v/>
      </c>
      <c r="M21" s="6"/>
      <c r="N21" s="4"/>
      <c r="O21" s="6" t="str">
        <f t="shared" si="0"/>
        <v/>
      </c>
      <c r="P21" s="4"/>
      <c r="R21" s="3" t="str">
        <f>IF($A21="ADD",IF(NOT(ISBLANK(Q21)),_xlfn.XLOOKUP(Q21,len_adjust_rsn[lookupValue],len_adjust_rsn[lookupKey],"ERROR"),""), "")</f>
        <v/>
      </c>
      <c r="S21" s="6" t="str">
        <f t="shared" si="1"/>
        <v/>
      </c>
      <c r="T21" s="6"/>
      <c r="U21" s="6" t="str">
        <f t="shared" si="2"/>
        <v/>
      </c>
      <c r="W21" s="3" t="str">
        <f>IF($A21="ADD",IF(NOT(ISBLANK(V21)),_xlfn.XLOOKUP(V21,wheel_stop_material[lookupValue],wheel_stop_material[lookupKey],"ERROR"),""), "")</f>
        <v/>
      </c>
      <c r="X21" s="7"/>
      <c r="Y21" s="4" t="str">
        <f t="shared" ca="1" si="3"/>
        <v/>
      </c>
      <c r="Z21" s="4"/>
      <c r="AA21" s="3" t="str">
        <f t="shared" si="4"/>
        <v/>
      </c>
      <c r="AB21" s="3" t="str">
        <f>IF($A21="","",IF((AND($A21="ADD",OR(AA21="",AA21="In Use"))),"5",(_xlfn.XLOOKUP(AA21,ud_asset_status[lookupValue],ud_asset_status[lookupKey],""))))</f>
        <v/>
      </c>
      <c r="AC21" s="7"/>
      <c r="AE21" s="3" t="str">
        <f>IF($A21="ADD",IF(NOT(ISBLANK(AD21)),_xlfn.XLOOKUP(AD21,ar_replace_reason[lookupValue],ar_replace_reason[lookupKey],"ERROR"),""), "")</f>
        <v/>
      </c>
      <c r="AF21" s="3" t="str">
        <f t="shared" si="5"/>
        <v/>
      </c>
      <c r="AG21" s="3" t="str">
        <f>IF($A21="","",IF((AND($A21="ADD",OR(AF21="",AF21="Queenstown-Lakes District Council"))),"70",(_xlfn.XLOOKUP(AF21,ud_organisation_owner[lookupValue],ud_organisation_owner[lookupKey],""))))</f>
        <v/>
      </c>
      <c r="AH21" s="3" t="str">
        <f t="shared" si="6"/>
        <v/>
      </c>
      <c r="AI21" s="3" t="str">
        <f>IF($A21="","",IF((AND($A21="ADD",OR(AH21="",AH21="Queenstown-Lakes District Council"))),"70",(_xlfn.XLOOKUP(AH21,ud_organisation_owner[lookupValue],ud_organisation_owner[lookupKey],""))))</f>
        <v/>
      </c>
      <c r="AJ21" s="3" t="str">
        <f t="shared" si="7"/>
        <v/>
      </c>
      <c r="AK21" s="3" t="str">
        <f>IF($A21="","",IF((AND($A21="ADD",OR(AJ21="",AJ21="Local Authority"))),"17",(_xlfn.XLOOKUP(AJ21,ud_sub_organisation[lookupValue],ud_sub_organisation[lookupKey],""))))</f>
        <v/>
      </c>
      <c r="AL21" s="3" t="str">
        <f t="shared" si="8"/>
        <v/>
      </c>
      <c r="AM21" s="3" t="str">
        <f>IF($A21="","",IF((AND($A21="ADD",OR(AL21="",AL21="Vested assets"))),"12",(_xlfn.XLOOKUP(AL21,ud_work_origin[lookupValue],ud_work_origin[lookupKey],""))))</f>
        <v/>
      </c>
      <c r="AN21" s="8"/>
      <c r="AO21" s="2" t="str">
        <f t="shared" si="9"/>
        <v/>
      </c>
      <c r="AP21" s="3" t="str">
        <f t="shared" si="10"/>
        <v/>
      </c>
      <c r="AQ21" s="3" t="str">
        <f>IF($A21="","",IF((AND($A21="ADD",OR(AP21="",AP21="Excellent"))),"1",(_xlfn.XLOOKUP(AP21,condition[lookupValue],condition[lookupKey],""))))</f>
        <v/>
      </c>
      <c r="AR21" s="7" t="str">
        <f t="shared" si="11"/>
        <v/>
      </c>
      <c r="AS21" s="9"/>
    </row>
    <row r="22" spans="2:45">
      <c r="B22" s="4"/>
      <c r="D22" s="3" t="str">
        <f>IF($A22="ADD",IF(NOT(ISBLANK(C22)),_xlfn.XLOOKUP(C22,roadnames[lookupValue],roadnames[lookupKey],"ERROR"),""), "")</f>
        <v/>
      </c>
      <c r="E22" s="5"/>
      <c r="F22" s="5"/>
      <c r="G22" s="4"/>
      <c r="H22" s="4"/>
      <c r="I22" s="6"/>
      <c r="J22" s="6"/>
      <c r="L22" s="3" t="str">
        <f>IF($A22="ADD",IF(NOT(ISBLANK(K22)),_xlfn.XLOOKUP(K22,side[lookupValue],side[lookupKey],"ERROR"),""), "")</f>
        <v/>
      </c>
      <c r="M22" s="6"/>
      <c r="N22" s="4"/>
      <c r="O22" s="6" t="str">
        <f t="shared" si="0"/>
        <v/>
      </c>
      <c r="P22" s="4"/>
      <c r="R22" s="3" t="str">
        <f>IF($A22="ADD",IF(NOT(ISBLANK(Q22)),_xlfn.XLOOKUP(Q22,len_adjust_rsn[lookupValue],len_adjust_rsn[lookupKey],"ERROR"),""), "")</f>
        <v/>
      </c>
      <c r="S22" s="6" t="str">
        <f t="shared" si="1"/>
        <v/>
      </c>
      <c r="T22" s="6"/>
      <c r="U22" s="6" t="str">
        <f t="shared" si="2"/>
        <v/>
      </c>
      <c r="W22" s="3" t="str">
        <f>IF($A22="ADD",IF(NOT(ISBLANK(V22)),_xlfn.XLOOKUP(V22,wheel_stop_material[lookupValue],wheel_stop_material[lookupKey],"ERROR"),""), "")</f>
        <v/>
      </c>
      <c r="X22" s="7"/>
      <c r="Y22" s="4" t="str">
        <f t="shared" ca="1" si="3"/>
        <v/>
      </c>
      <c r="Z22" s="4"/>
      <c r="AA22" s="3" t="str">
        <f t="shared" si="4"/>
        <v/>
      </c>
      <c r="AB22" s="3" t="str">
        <f>IF($A22="","",IF((AND($A22="ADD",OR(AA22="",AA22="In Use"))),"5",(_xlfn.XLOOKUP(AA22,ud_asset_status[lookupValue],ud_asset_status[lookupKey],""))))</f>
        <v/>
      </c>
      <c r="AC22" s="7"/>
      <c r="AE22" s="3" t="str">
        <f>IF($A22="ADD",IF(NOT(ISBLANK(AD22)),_xlfn.XLOOKUP(AD22,ar_replace_reason[lookupValue],ar_replace_reason[lookupKey],"ERROR"),""), "")</f>
        <v/>
      </c>
      <c r="AF22" s="3" t="str">
        <f t="shared" si="5"/>
        <v/>
      </c>
      <c r="AG22" s="3" t="str">
        <f>IF($A22="","",IF((AND($A22="ADD",OR(AF22="",AF22="Queenstown-Lakes District Council"))),"70",(_xlfn.XLOOKUP(AF22,ud_organisation_owner[lookupValue],ud_organisation_owner[lookupKey],""))))</f>
        <v/>
      </c>
      <c r="AH22" s="3" t="str">
        <f t="shared" si="6"/>
        <v/>
      </c>
      <c r="AI22" s="3" t="str">
        <f>IF($A22="","",IF((AND($A22="ADD",OR(AH22="",AH22="Queenstown-Lakes District Council"))),"70",(_xlfn.XLOOKUP(AH22,ud_organisation_owner[lookupValue],ud_organisation_owner[lookupKey],""))))</f>
        <v/>
      </c>
      <c r="AJ22" s="3" t="str">
        <f t="shared" si="7"/>
        <v/>
      </c>
      <c r="AK22" s="3" t="str">
        <f>IF($A22="","",IF((AND($A22="ADD",OR(AJ22="",AJ22="Local Authority"))),"17",(_xlfn.XLOOKUP(AJ22,ud_sub_organisation[lookupValue],ud_sub_organisation[lookupKey],""))))</f>
        <v/>
      </c>
      <c r="AL22" s="3" t="str">
        <f t="shared" si="8"/>
        <v/>
      </c>
      <c r="AM22" s="3" t="str">
        <f>IF($A22="","",IF((AND($A22="ADD",OR(AL22="",AL22="Vested assets"))),"12",(_xlfn.XLOOKUP(AL22,ud_work_origin[lookupValue],ud_work_origin[lookupKey],""))))</f>
        <v/>
      </c>
      <c r="AN22" s="8"/>
      <c r="AO22" s="2" t="str">
        <f t="shared" si="9"/>
        <v/>
      </c>
      <c r="AP22" s="3" t="str">
        <f t="shared" si="10"/>
        <v/>
      </c>
      <c r="AQ22" s="3" t="str">
        <f>IF($A22="","",IF((AND($A22="ADD",OR(AP22="",AP22="Excellent"))),"1",(_xlfn.XLOOKUP(AP22,condition[lookupValue],condition[lookupKey],""))))</f>
        <v/>
      </c>
      <c r="AR22" s="7" t="str">
        <f t="shared" si="11"/>
        <v/>
      </c>
      <c r="AS22" s="9"/>
    </row>
    <row r="23" spans="2:45">
      <c r="B23" s="4"/>
      <c r="D23" s="3" t="str">
        <f>IF($A23="ADD",IF(NOT(ISBLANK(C23)),_xlfn.XLOOKUP(C23,roadnames[lookupValue],roadnames[lookupKey],"ERROR"),""), "")</f>
        <v/>
      </c>
      <c r="E23" s="5"/>
      <c r="F23" s="5"/>
      <c r="G23" s="4"/>
      <c r="H23" s="4"/>
      <c r="I23" s="6"/>
      <c r="J23" s="6"/>
      <c r="L23" s="3" t="str">
        <f>IF($A23="ADD",IF(NOT(ISBLANK(K23)),_xlfn.XLOOKUP(K23,side[lookupValue],side[lookupKey],"ERROR"),""), "")</f>
        <v/>
      </c>
      <c r="M23" s="6"/>
      <c r="N23" s="4"/>
      <c r="O23" s="6" t="str">
        <f t="shared" si="0"/>
        <v/>
      </c>
      <c r="P23" s="4"/>
      <c r="R23" s="3" t="str">
        <f>IF($A23="ADD",IF(NOT(ISBLANK(Q23)),_xlfn.XLOOKUP(Q23,len_adjust_rsn[lookupValue],len_adjust_rsn[lookupKey],"ERROR"),""), "")</f>
        <v/>
      </c>
      <c r="S23" s="6" t="str">
        <f t="shared" si="1"/>
        <v/>
      </c>
      <c r="T23" s="6"/>
      <c r="U23" s="6" t="str">
        <f t="shared" si="2"/>
        <v/>
      </c>
      <c r="W23" s="3" t="str">
        <f>IF($A23="ADD",IF(NOT(ISBLANK(V23)),_xlfn.XLOOKUP(V23,wheel_stop_material[lookupValue],wheel_stop_material[lookupKey],"ERROR"),""), "")</f>
        <v/>
      </c>
      <c r="X23" s="7"/>
      <c r="Y23" s="4" t="str">
        <f t="shared" ca="1" si="3"/>
        <v/>
      </c>
      <c r="Z23" s="4"/>
      <c r="AA23" s="3" t="str">
        <f t="shared" si="4"/>
        <v/>
      </c>
      <c r="AB23" s="3" t="str">
        <f>IF($A23="","",IF((AND($A23="ADD",OR(AA23="",AA23="In Use"))),"5",(_xlfn.XLOOKUP(AA23,ud_asset_status[lookupValue],ud_asset_status[lookupKey],""))))</f>
        <v/>
      </c>
      <c r="AC23" s="7"/>
      <c r="AE23" s="3" t="str">
        <f>IF($A23="ADD",IF(NOT(ISBLANK(AD23)),_xlfn.XLOOKUP(AD23,ar_replace_reason[lookupValue],ar_replace_reason[lookupKey],"ERROR"),""), "")</f>
        <v/>
      </c>
      <c r="AF23" s="3" t="str">
        <f t="shared" si="5"/>
        <v/>
      </c>
      <c r="AG23" s="3" t="str">
        <f>IF($A23="","",IF((AND($A23="ADD",OR(AF23="",AF23="Queenstown-Lakes District Council"))),"70",(_xlfn.XLOOKUP(AF23,ud_organisation_owner[lookupValue],ud_organisation_owner[lookupKey],""))))</f>
        <v/>
      </c>
      <c r="AH23" s="3" t="str">
        <f t="shared" si="6"/>
        <v/>
      </c>
      <c r="AI23" s="3" t="str">
        <f>IF($A23="","",IF((AND($A23="ADD",OR(AH23="",AH23="Queenstown-Lakes District Council"))),"70",(_xlfn.XLOOKUP(AH23,ud_organisation_owner[lookupValue],ud_organisation_owner[lookupKey],""))))</f>
        <v/>
      </c>
      <c r="AJ23" s="3" t="str">
        <f t="shared" si="7"/>
        <v/>
      </c>
      <c r="AK23" s="3" t="str">
        <f>IF($A23="","",IF((AND($A23="ADD",OR(AJ23="",AJ23="Local Authority"))),"17",(_xlfn.XLOOKUP(AJ23,ud_sub_organisation[lookupValue],ud_sub_organisation[lookupKey],""))))</f>
        <v/>
      </c>
      <c r="AL23" s="3" t="str">
        <f t="shared" si="8"/>
        <v/>
      </c>
      <c r="AM23" s="3" t="str">
        <f>IF($A23="","",IF((AND($A23="ADD",OR(AL23="",AL23="Vested assets"))),"12",(_xlfn.XLOOKUP(AL23,ud_work_origin[lookupValue],ud_work_origin[lookupKey],""))))</f>
        <v/>
      </c>
      <c r="AN23" s="8"/>
      <c r="AO23" s="2" t="str">
        <f t="shared" si="9"/>
        <v/>
      </c>
      <c r="AP23" s="3" t="str">
        <f t="shared" si="10"/>
        <v/>
      </c>
      <c r="AQ23" s="3" t="str">
        <f>IF($A23="","",IF((AND($A23="ADD",OR(AP23="",AP23="Excellent"))),"1",(_xlfn.XLOOKUP(AP23,condition[lookupValue],condition[lookupKey],""))))</f>
        <v/>
      </c>
      <c r="AR23" s="7" t="str">
        <f t="shared" si="11"/>
        <v/>
      </c>
      <c r="AS23" s="9"/>
    </row>
    <row r="24" spans="2:45">
      <c r="B24" s="4"/>
      <c r="D24" s="3" t="str">
        <f>IF($A24="ADD",IF(NOT(ISBLANK(C24)),_xlfn.XLOOKUP(C24,roadnames[lookupValue],roadnames[lookupKey],"ERROR"),""), "")</f>
        <v/>
      </c>
      <c r="E24" s="5"/>
      <c r="F24" s="5"/>
      <c r="G24" s="4"/>
      <c r="H24" s="4"/>
      <c r="I24" s="6"/>
      <c r="J24" s="6"/>
      <c r="L24" s="3" t="str">
        <f>IF($A24="ADD",IF(NOT(ISBLANK(K24)),_xlfn.XLOOKUP(K24,side[lookupValue],side[lookupKey],"ERROR"),""), "")</f>
        <v/>
      </c>
      <c r="M24" s="6"/>
      <c r="N24" s="4"/>
      <c r="O24" s="6" t="str">
        <f t="shared" si="0"/>
        <v/>
      </c>
      <c r="P24" s="4"/>
      <c r="R24" s="3" t="str">
        <f>IF($A24="ADD",IF(NOT(ISBLANK(Q24)),_xlfn.XLOOKUP(Q24,len_adjust_rsn[lookupValue],len_adjust_rsn[lookupKey],"ERROR"),""), "")</f>
        <v/>
      </c>
      <c r="S24" s="6" t="str">
        <f t="shared" si="1"/>
        <v/>
      </c>
      <c r="T24" s="6"/>
      <c r="U24" s="6" t="str">
        <f t="shared" si="2"/>
        <v/>
      </c>
      <c r="W24" s="3" t="str">
        <f>IF($A24="ADD",IF(NOT(ISBLANK(V24)),_xlfn.XLOOKUP(V24,wheel_stop_material[lookupValue],wheel_stop_material[lookupKey],"ERROR"),""), "")</f>
        <v/>
      </c>
      <c r="X24" s="7"/>
      <c r="Y24" s="4" t="str">
        <f t="shared" ca="1" si="3"/>
        <v/>
      </c>
      <c r="Z24" s="4"/>
      <c r="AA24" s="3" t="str">
        <f t="shared" si="4"/>
        <v/>
      </c>
      <c r="AB24" s="3" t="str">
        <f>IF($A24="","",IF((AND($A24="ADD",OR(AA24="",AA24="In Use"))),"5",(_xlfn.XLOOKUP(AA24,ud_asset_status[lookupValue],ud_asset_status[lookupKey],""))))</f>
        <v/>
      </c>
      <c r="AC24" s="7"/>
      <c r="AE24" s="3" t="str">
        <f>IF($A24="ADD",IF(NOT(ISBLANK(AD24)),_xlfn.XLOOKUP(AD24,ar_replace_reason[lookupValue],ar_replace_reason[lookupKey],"ERROR"),""), "")</f>
        <v/>
      </c>
      <c r="AF24" s="3" t="str">
        <f t="shared" si="5"/>
        <v/>
      </c>
      <c r="AG24" s="3" t="str">
        <f>IF($A24="","",IF((AND($A24="ADD",OR(AF24="",AF24="Queenstown-Lakes District Council"))),"70",(_xlfn.XLOOKUP(AF24,ud_organisation_owner[lookupValue],ud_organisation_owner[lookupKey],""))))</f>
        <v/>
      </c>
      <c r="AH24" s="3" t="str">
        <f t="shared" si="6"/>
        <v/>
      </c>
      <c r="AI24" s="3" t="str">
        <f>IF($A24="","",IF((AND($A24="ADD",OR(AH24="",AH24="Queenstown-Lakes District Council"))),"70",(_xlfn.XLOOKUP(AH24,ud_organisation_owner[lookupValue],ud_organisation_owner[lookupKey],""))))</f>
        <v/>
      </c>
      <c r="AJ24" s="3" t="str">
        <f t="shared" si="7"/>
        <v/>
      </c>
      <c r="AK24" s="3" t="str">
        <f>IF($A24="","",IF((AND($A24="ADD",OR(AJ24="",AJ24="Local Authority"))),"17",(_xlfn.XLOOKUP(AJ24,ud_sub_organisation[lookupValue],ud_sub_organisation[lookupKey],""))))</f>
        <v/>
      </c>
      <c r="AL24" s="3" t="str">
        <f t="shared" si="8"/>
        <v/>
      </c>
      <c r="AM24" s="3" t="str">
        <f>IF($A24="","",IF((AND($A24="ADD",OR(AL24="",AL24="Vested assets"))),"12",(_xlfn.XLOOKUP(AL24,ud_work_origin[lookupValue],ud_work_origin[lookupKey],""))))</f>
        <v/>
      </c>
      <c r="AN24" s="8"/>
      <c r="AO24" s="2" t="str">
        <f t="shared" si="9"/>
        <v/>
      </c>
      <c r="AP24" s="3" t="str">
        <f t="shared" si="10"/>
        <v/>
      </c>
      <c r="AQ24" s="3" t="str">
        <f>IF($A24="","",IF((AND($A24="ADD",OR(AP24="",AP24="Excellent"))),"1",(_xlfn.XLOOKUP(AP24,condition[lookupValue],condition[lookupKey],""))))</f>
        <v/>
      </c>
      <c r="AR24" s="7" t="str">
        <f t="shared" si="11"/>
        <v/>
      </c>
      <c r="AS24" s="9"/>
    </row>
    <row r="25" spans="2:45">
      <c r="B25" s="4"/>
      <c r="D25" s="3" t="str">
        <f>IF($A25="ADD",IF(NOT(ISBLANK(C25)),_xlfn.XLOOKUP(C25,roadnames[lookupValue],roadnames[lookupKey],"ERROR"),""), "")</f>
        <v/>
      </c>
      <c r="E25" s="5"/>
      <c r="F25" s="5"/>
      <c r="G25" s="4"/>
      <c r="H25" s="4"/>
      <c r="I25" s="6"/>
      <c r="J25" s="6"/>
      <c r="L25" s="3" t="str">
        <f>IF($A25="ADD",IF(NOT(ISBLANK(K25)),_xlfn.XLOOKUP(K25,side[lookupValue],side[lookupKey],"ERROR"),""), "")</f>
        <v/>
      </c>
      <c r="M25" s="6"/>
      <c r="N25" s="4"/>
      <c r="O25" s="6" t="str">
        <f t="shared" si="0"/>
        <v/>
      </c>
      <c r="P25" s="4"/>
      <c r="R25" s="3" t="str">
        <f>IF($A25="ADD",IF(NOT(ISBLANK(Q25)),_xlfn.XLOOKUP(Q25,len_adjust_rsn[lookupValue],len_adjust_rsn[lookupKey],"ERROR"),""), "")</f>
        <v/>
      </c>
      <c r="S25" s="6" t="str">
        <f t="shared" si="1"/>
        <v/>
      </c>
      <c r="T25" s="6"/>
      <c r="U25" s="6" t="str">
        <f t="shared" si="2"/>
        <v/>
      </c>
      <c r="W25" s="3" t="str">
        <f>IF($A25="ADD",IF(NOT(ISBLANK(V25)),_xlfn.XLOOKUP(V25,wheel_stop_material[lookupValue],wheel_stop_material[lookupKey],"ERROR"),""), "")</f>
        <v/>
      </c>
      <c r="X25" s="7"/>
      <c r="Y25" s="4" t="str">
        <f t="shared" ca="1" si="3"/>
        <v/>
      </c>
      <c r="Z25" s="4"/>
      <c r="AA25" s="3" t="str">
        <f t="shared" si="4"/>
        <v/>
      </c>
      <c r="AB25" s="3" t="str">
        <f>IF($A25="","",IF((AND($A25="ADD",OR(AA25="",AA25="In Use"))),"5",(_xlfn.XLOOKUP(AA25,ud_asset_status[lookupValue],ud_asset_status[lookupKey],""))))</f>
        <v/>
      </c>
      <c r="AC25" s="7"/>
      <c r="AE25" s="3" t="str">
        <f>IF($A25="ADD",IF(NOT(ISBLANK(AD25)),_xlfn.XLOOKUP(AD25,ar_replace_reason[lookupValue],ar_replace_reason[lookupKey],"ERROR"),""), "")</f>
        <v/>
      </c>
      <c r="AF25" s="3" t="str">
        <f t="shared" si="5"/>
        <v/>
      </c>
      <c r="AG25" s="3" t="str">
        <f>IF($A25="","",IF((AND($A25="ADD",OR(AF25="",AF25="Queenstown-Lakes District Council"))),"70",(_xlfn.XLOOKUP(AF25,ud_organisation_owner[lookupValue],ud_organisation_owner[lookupKey],""))))</f>
        <v/>
      </c>
      <c r="AH25" s="3" t="str">
        <f t="shared" si="6"/>
        <v/>
      </c>
      <c r="AI25" s="3" t="str">
        <f>IF($A25="","",IF((AND($A25="ADD",OR(AH25="",AH25="Queenstown-Lakes District Council"))),"70",(_xlfn.XLOOKUP(AH25,ud_organisation_owner[lookupValue],ud_organisation_owner[lookupKey],""))))</f>
        <v/>
      </c>
      <c r="AJ25" s="3" t="str">
        <f t="shared" si="7"/>
        <v/>
      </c>
      <c r="AK25" s="3" t="str">
        <f>IF($A25="","",IF((AND($A25="ADD",OR(AJ25="",AJ25="Local Authority"))),"17",(_xlfn.XLOOKUP(AJ25,ud_sub_organisation[lookupValue],ud_sub_organisation[lookupKey],""))))</f>
        <v/>
      </c>
      <c r="AL25" s="3" t="str">
        <f t="shared" si="8"/>
        <v/>
      </c>
      <c r="AM25" s="3" t="str">
        <f>IF($A25="","",IF((AND($A25="ADD",OR(AL25="",AL25="Vested assets"))),"12",(_xlfn.XLOOKUP(AL25,ud_work_origin[lookupValue],ud_work_origin[lookupKey],""))))</f>
        <v/>
      </c>
      <c r="AN25" s="8"/>
      <c r="AO25" s="2" t="str">
        <f t="shared" si="9"/>
        <v/>
      </c>
      <c r="AP25" s="3" t="str">
        <f t="shared" si="10"/>
        <v/>
      </c>
      <c r="AQ25" s="3" t="str">
        <f>IF($A25="","",IF((AND($A25="ADD",OR(AP25="",AP25="Excellent"))),"1",(_xlfn.XLOOKUP(AP25,condition[lookupValue],condition[lookupKey],""))))</f>
        <v/>
      </c>
      <c r="AR25" s="7" t="str">
        <f t="shared" si="11"/>
        <v/>
      </c>
      <c r="AS25" s="9"/>
    </row>
    <row r="26" spans="2:45">
      <c r="B26" s="4"/>
      <c r="D26" s="3" t="str">
        <f>IF($A26="ADD",IF(NOT(ISBLANK(C26)),_xlfn.XLOOKUP(C26,roadnames[lookupValue],roadnames[lookupKey],"ERROR"),""), "")</f>
        <v/>
      </c>
      <c r="E26" s="5"/>
      <c r="F26" s="5"/>
      <c r="G26" s="4"/>
      <c r="H26" s="4"/>
      <c r="I26" s="6"/>
      <c r="J26" s="6"/>
      <c r="L26" s="3" t="str">
        <f>IF($A26="ADD",IF(NOT(ISBLANK(K26)),_xlfn.XLOOKUP(K26,side[lookupValue],side[lookupKey],"ERROR"),""), "")</f>
        <v/>
      </c>
      <c r="M26" s="6"/>
      <c r="N26" s="4"/>
      <c r="O26" s="6" t="str">
        <f t="shared" si="0"/>
        <v/>
      </c>
      <c r="P26" s="4"/>
      <c r="R26" s="3" t="str">
        <f>IF($A26="ADD",IF(NOT(ISBLANK(Q26)),_xlfn.XLOOKUP(Q26,len_adjust_rsn[lookupValue],len_adjust_rsn[lookupKey],"ERROR"),""), "")</f>
        <v/>
      </c>
      <c r="S26" s="6" t="str">
        <f t="shared" si="1"/>
        <v/>
      </c>
      <c r="T26" s="6"/>
      <c r="U26" s="6" t="str">
        <f t="shared" si="2"/>
        <v/>
      </c>
      <c r="W26" s="3" t="str">
        <f>IF($A26="ADD",IF(NOT(ISBLANK(V26)),_xlfn.XLOOKUP(V26,wheel_stop_material[lookupValue],wheel_stop_material[lookupKey],"ERROR"),""), "")</f>
        <v/>
      </c>
      <c r="X26" s="7"/>
      <c r="Y26" s="4" t="str">
        <f t="shared" ca="1" si="3"/>
        <v/>
      </c>
      <c r="Z26" s="4"/>
      <c r="AA26" s="3" t="str">
        <f t="shared" si="4"/>
        <v/>
      </c>
      <c r="AB26" s="3" t="str">
        <f>IF($A26="","",IF((AND($A26="ADD",OR(AA26="",AA26="In Use"))),"5",(_xlfn.XLOOKUP(AA26,ud_asset_status[lookupValue],ud_asset_status[lookupKey],""))))</f>
        <v/>
      </c>
      <c r="AC26" s="7"/>
      <c r="AE26" s="3" t="str">
        <f>IF($A26="ADD",IF(NOT(ISBLANK(AD26)),_xlfn.XLOOKUP(AD26,ar_replace_reason[lookupValue],ar_replace_reason[lookupKey],"ERROR"),""), "")</f>
        <v/>
      </c>
      <c r="AF26" s="3" t="str">
        <f t="shared" si="5"/>
        <v/>
      </c>
      <c r="AG26" s="3" t="str">
        <f>IF($A26="","",IF((AND($A26="ADD",OR(AF26="",AF26="Queenstown-Lakes District Council"))),"70",(_xlfn.XLOOKUP(AF26,ud_organisation_owner[lookupValue],ud_organisation_owner[lookupKey],""))))</f>
        <v/>
      </c>
      <c r="AH26" s="3" t="str">
        <f t="shared" si="6"/>
        <v/>
      </c>
      <c r="AI26" s="3" t="str">
        <f>IF($A26="","",IF((AND($A26="ADD",OR(AH26="",AH26="Queenstown-Lakes District Council"))),"70",(_xlfn.XLOOKUP(AH26,ud_organisation_owner[lookupValue],ud_organisation_owner[lookupKey],""))))</f>
        <v/>
      </c>
      <c r="AJ26" s="3" t="str">
        <f t="shared" si="7"/>
        <v/>
      </c>
      <c r="AK26" s="3" t="str">
        <f>IF($A26="","",IF((AND($A26="ADD",OR(AJ26="",AJ26="Local Authority"))),"17",(_xlfn.XLOOKUP(AJ26,ud_sub_organisation[lookupValue],ud_sub_organisation[lookupKey],""))))</f>
        <v/>
      </c>
      <c r="AL26" s="3" t="str">
        <f t="shared" si="8"/>
        <v/>
      </c>
      <c r="AM26" s="3" t="str">
        <f>IF($A26="","",IF((AND($A26="ADD",OR(AL26="",AL26="Vested assets"))),"12",(_xlfn.XLOOKUP(AL26,ud_work_origin[lookupValue],ud_work_origin[lookupKey],""))))</f>
        <v/>
      </c>
      <c r="AN26" s="8"/>
      <c r="AO26" s="2" t="str">
        <f t="shared" si="9"/>
        <v/>
      </c>
      <c r="AP26" s="3" t="str">
        <f t="shared" si="10"/>
        <v/>
      </c>
      <c r="AQ26" s="3" t="str">
        <f>IF($A26="","",IF((AND($A26="ADD",OR(AP26="",AP26="Excellent"))),"1",(_xlfn.XLOOKUP(AP26,condition[lookupValue],condition[lookupKey],""))))</f>
        <v/>
      </c>
      <c r="AR26" s="7" t="str">
        <f t="shared" si="11"/>
        <v/>
      </c>
      <c r="AS26" s="9"/>
    </row>
    <row r="27" spans="2:45">
      <c r="B27" s="4"/>
      <c r="D27" s="3" t="str">
        <f>IF($A27="ADD",IF(NOT(ISBLANK(C27)),_xlfn.XLOOKUP(C27,roadnames[lookupValue],roadnames[lookupKey],"ERROR"),""), "")</f>
        <v/>
      </c>
      <c r="E27" s="5"/>
      <c r="F27" s="5"/>
      <c r="G27" s="4"/>
      <c r="H27" s="4"/>
      <c r="I27" s="6"/>
      <c r="J27" s="6"/>
      <c r="L27" s="3" t="str">
        <f>IF($A27="ADD",IF(NOT(ISBLANK(K27)),_xlfn.XLOOKUP(K27,side[lookupValue],side[lookupKey],"ERROR"),""), "")</f>
        <v/>
      </c>
      <c r="M27" s="6"/>
      <c r="N27" s="4"/>
      <c r="O27" s="6" t="str">
        <f t="shared" si="0"/>
        <v/>
      </c>
      <c r="P27" s="4"/>
      <c r="R27" s="3" t="str">
        <f>IF($A27="ADD",IF(NOT(ISBLANK(Q27)),_xlfn.XLOOKUP(Q27,len_adjust_rsn[lookupValue],len_adjust_rsn[lookupKey],"ERROR"),""), "")</f>
        <v/>
      </c>
      <c r="S27" s="6" t="str">
        <f t="shared" si="1"/>
        <v/>
      </c>
      <c r="T27" s="6"/>
      <c r="U27" s="6" t="str">
        <f t="shared" si="2"/>
        <v/>
      </c>
      <c r="W27" s="3" t="str">
        <f>IF($A27="ADD",IF(NOT(ISBLANK(V27)),_xlfn.XLOOKUP(V27,wheel_stop_material[lookupValue],wheel_stop_material[lookupKey],"ERROR"),""), "")</f>
        <v/>
      </c>
      <c r="X27" s="7"/>
      <c r="Y27" s="4" t="str">
        <f t="shared" ca="1" si="3"/>
        <v/>
      </c>
      <c r="Z27" s="4"/>
      <c r="AA27" s="3" t="str">
        <f t="shared" si="4"/>
        <v/>
      </c>
      <c r="AB27" s="3" t="str">
        <f>IF($A27="","",IF((AND($A27="ADD",OR(AA27="",AA27="In Use"))),"5",(_xlfn.XLOOKUP(AA27,ud_asset_status[lookupValue],ud_asset_status[lookupKey],""))))</f>
        <v/>
      </c>
      <c r="AC27" s="7"/>
      <c r="AE27" s="3" t="str">
        <f>IF($A27="ADD",IF(NOT(ISBLANK(AD27)),_xlfn.XLOOKUP(AD27,ar_replace_reason[lookupValue],ar_replace_reason[lookupKey],"ERROR"),""), "")</f>
        <v/>
      </c>
      <c r="AF27" s="3" t="str">
        <f t="shared" si="5"/>
        <v/>
      </c>
      <c r="AG27" s="3" t="str">
        <f>IF($A27="","",IF((AND($A27="ADD",OR(AF27="",AF27="Queenstown-Lakes District Council"))),"70",(_xlfn.XLOOKUP(AF27,ud_organisation_owner[lookupValue],ud_organisation_owner[lookupKey],""))))</f>
        <v/>
      </c>
      <c r="AH27" s="3" t="str">
        <f t="shared" si="6"/>
        <v/>
      </c>
      <c r="AI27" s="3" t="str">
        <f>IF($A27="","",IF((AND($A27="ADD",OR(AH27="",AH27="Queenstown-Lakes District Council"))),"70",(_xlfn.XLOOKUP(AH27,ud_organisation_owner[lookupValue],ud_organisation_owner[lookupKey],""))))</f>
        <v/>
      </c>
      <c r="AJ27" s="3" t="str">
        <f t="shared" si="7"/>
        <v/>
      </c>
      <c r="AK27" s="3" t="str">
        <f>IF($A27="","",IF((AND($A27="ADD",OR(AJ27="",AJ27="Local Authority"))),"17",(_xlfn.XLOOKUP(AJ27,ud_sub_organisation[lookupValue],ud_sub_organisation[lookupKey],""))))</f>
        <v/>
      </c>
      <c r="AL27" s="3" t="str">
        <f t="shared" si="8"/>
        <v/>
      </c>
      <c r="AM27" s="3" t="str">
        <f>IF($A27="","",IF((AND($A27="ADD",OR(AL27="",AL27="Vested assets"))),"12",(_xlfn.XLOOKUP(AL27,ud_work_origin[lookupValue],ud_work_origin[lookupKey],""))))</f>
        <v/>
      </c>
      <c r="AN27" s="8"/>
      <c r="AO27" s="2" t="str">
        <f t="shared" si="9"/>
        <v/>
      </c>
      <c r="AP27" s="3" t="str">
        <f t="shared" si="10"/>
        <v/>
      </c>
      <c r="AQ27" s="3" t="str">
        <f>IF($A27="","",IF((AND($A27="ADD",OR(AP27="",AP27="Excellent"))),"1",(_xlfn.XLOOKUP(AP27,condition[lookupValue],condition[lookupKey],""))))</f>
        <v/>
      </c>
      <c r="AR27" s="7" t="str">
        <f t="shared" si="11"/>
        <v/>
      </c>
      <c r="AS27" s="9"/>
    </row>
    <row r="28" spans="2:45">
      <c r="B28" s="4"/>
      <c r="D28" s="3" t="str">
        <f>IF($A28="ADD",IF(NOT(ISBLANK(C28)),_xlfn.XLOOKUP(C28,roadnames[lookupValue],roadnames[lookupKey],"ERROR"),""), "")</f>
        <v/>
      </c>
      <c r="E28" s="5"/>
      <c r="F28" s="5"/>
      <c r="G28" s="4"/>
      <c r="H28" s="4"/>
      <c r="I28" s="6"/>
      <c r="J28" s="6"/>
      <c r="L28" s="3" t="str">
        <f>IF($A28="ADD",IF(NOT(ISBLANK(K28)),_xlfn.XLOOKUP(K28,side[lookupValue],side[lookupKey],"ERROR"),""), "")</f>
        <v/>
      </c>
      <c r="M28" s="6"/>
      <c r="N28" s="4"/>
      <c r="O28" s="6" t="str">
        <f t="shared" si="0"/>
        <v/>
      </c>
      <c r="P28" s="4"/>
      <c r="R28" s="3" t="str">
        <f>IF($A28="ADD",IF(NOT(ISBLANK(Q28)),_xlfn.XLOOKUP(Q28,len_adjust_rsn[lookupValue],len_adjust_rsn[lookupKey],"ERROR"),""), "")</f>
        <v/>
      </c>
      <c r="S28" s="6" t="str">
        <f t="shared" si="1"/>
        <v/>
      </c>
      <c r="T28" s="6"/>
      <c r="U28" s="6" t="str">
        <f t="shared" si="2"/>
        <v/>
      </c>
      <c r="W28" s="3" t="str">
        <f>IF($A28="ADD",IF(NOT(ISBLANK(V28)),_xlfn.XLOOKUP(V28,wheel_stop_material[lookupValue],wheel_stop_material[lookupKey],"ERROR"),""), "")</f>
        <v/>
      </c>
      <c r="X28" s="7"/>
      <c r="Y28" s="4" t="str">
        <f t="shared" ca="1" si="3"/>
        <v/>
      </c>
      <c r="Z28" s="4"/>
      <c r="AA28" s="3" t="str">
        <f t="shared" si="4"/>
        <v/>
      </c>
      <c r="AB28" s="3" t="str">
        <f>IF($A28="","",IF((AND($A28="ADD",OR(AA28="",AA28="In Use"))),"5",(_xlfn.XLOOKUP(AA28,ud_asset_status[lookupValue],ud_asset_status[lookupKey],""))))</f>
        <v/>
      </c>
      <c r="AC28" s="7"/>
      <c r="AE28" s="3" t="str">
        <f>IF($A28="ADD",IF(NOT(ISBLANK(AD28)),_xlfn.XLOOKUP(AD28,ar_replace_reason[lookupValue],ar_replace_reason[lookupKey],"ERROR"),""), "")</f>
        <v/>
      </c>
      <c r="AF28" s="3" t="str">
        <f t="shared" si="5"/>
        <v/>
      </c>
      <c r="AG28" s="3" t="str">
        <f>IF($A28="","",IF((AND($A28="ADD",OR(AF28="",AF28="Queenstown-Lakes District Council"))),"70",(_xlfn.XLOOKUP(AF28,ud_organisation_owner[lookupValue],ud_organisation_owner[lookupKey],""))))</f>
        <v/>
      </c>
      <c r="AH28" s="3" t="str">
        <f t="shared" si="6"/>
        <v/>
      </c>
      <c r="AI28" s="3" t="str">
        <f>IF($A28="","",IF((AND($A28="ADD",OR(AH28="",AH28="Queenstown-Lakes District Council"))),"70",(_xlfn.XLOOKUP(AH28,ud_organisation_owner[lookupValue],ud_organisation_owner[lookupKey],""))))</f>
        <v/>
      </c>
      <c r="AJ28" s="3" t="str">
        <f t="shared" si="7"/>
        <v/>
      </c>
      <c r="AK28" s="3" t="str">
        <f>IF($A28="","",IF((AND($A28="ADD",OR(AJ28="",AJ28="Local Authority"))),"17",(_xlfn.XLOOKUP(AJ28,ud_sub_organisation[lookupValue],ud_sub_organisation[lookupKey],""))))</f>
        <v/>
      </c>
      <c r="AL28" s="3" t="str">
        <f t="shared" si="8"/>
        <v/>
      </c>
      <c r="AM28" s="3" t="str">
        <f>IF($A28="","",IF((AND($A28="ADD",OR(AL28="",AL28="Vested assets"))),"12",(_xlfn.XLOOKUP(AL28,ud_work_origin[lookupValue],ud_work_origin[lookupKey],""))))</f>
        <v/>
      </c>
      <c r="AN28" s="8"/>
      <c r="AO28" s="2" t="str">
        <f t="shared" si="9"/>
        <v/>
      </c>
      <c r="AP28" s="3" t="str">
        <f t="shared" si="10"/>
        <v/>
      </c>
      <c r="AQ28" s="3" t="str">
        <f>IF($A28="","",IF((AND($A28="ADD",OR(AP28="",AP28="Excellent"))),"1",(_xlfn.XLOOKUP(AP28,condition[lookupValue],condition[lookupKey],""))))</f>
        <v/>
      </c>
      <c r="AR28" s="7" t="str">
        <f t="shared" si="11"/>
        <v/>
      </c>
      <c r="AS28" s="9"/>
    </row>
    <row r="29" spans="2:45">
      <c r="B29" s="4"/>
      <c r="D29" s="3" t="str">
        <f>IF($A29="ADD",IF(NOT(ISBLANK(C29)),_xlfn.XLOOKUP(C29,roadnames[lookupValue],roadnames[lookupKey],"ERROR"),""), "")</f>
        <v/>
      </c>
      <c r="E29" s="5"/>
      <c r="F29" s="5"/>
      <c r="G29" s="4"/>
      <c r="H29" s="4"/>
      <c r="I29" s="6"/>
      <c r="J29" s="6"/>
      <c r="L29" s="3" t="str">
        <f>IF($A29="ADD",IF(NOT(ISBLANK(K29)),_xlfn.XLOOKUP(K29,side[lookupValue],side[lookupKey],"ERROR"),""), "")</f>
        <v/>
      </c>
      <c r="M29" s="6"/>
      <c r="N29" s="4"/>
      <c r="O29" s="6" t="str">
        <f t="shared" si="0"/>
        <v/>
      </c>
      <c r="P29" s="4"/>
      <c r="R29" s="3" t="str">
        <f>IF($A29="ADD",IF(NOT(ISBLANK(Q29)),_xlfn.XLOOKUP(Q29,len_adjust_rsn[lookupValue],len_adjust_rsn[lookupKey],"ERROR"),""), "")</f>
        <v/>
      </c>
      <c r="S29" s="6" t="str">
        <f t="shared" si="1"/>
        <v/>
      </c>
      <c r="T29" s="6"/>
      <c r="U29" s="6" t="str">
        <f t="shared" si="2"/>
        <v/>
      </c>
      <c r="W29" s="3" t="str">
        <f>IF($A29="ADD",IF(NOT(ISBLANK(V29)),_xlfn.XLOOKUP(V29,wheel_stop_material[lookupValue],wheel_stop_material[lookupKey],"ERROR"),""), "")</f>
        <v/>
      </c>
      <c r="X29" s="7"/>
      <c r="Y29" s="4" t="str">
        <f t="shared" ca="1" si="3"/>
        <v/>
      </c>
      <c r="Z29" s="4"/>
      <c r="AA29" s="3" t="str">
        <f t="shared" si="4"/>
        <v/>
      </c>
      <c r="AB29" s="3" t="str">
        <f>IF($A29="","",IF((AND($A29="ADD",OR(AA29="",AA29="In Use"))),"5",(_xlfn.XLOOKUP(AA29,ud_asset_status[lookupValue],ud_asset_status[lookupKey],""))))</f>
        <v/>
      </c>
      <c r="AC29" s="7"/>
      <c r="AE29" s="3" t="str">
        <f>IF($A29="ADD",IF(NOT(ISBLANK(AD29)),_xlfn.XLOOKUP(AD29,ar_replace_reason[lookupValue],ar_replace_reason[lookupKey],"ERROR"),""), "")</f>
        <v/>
      </c>
      <c r="AF29" s="3" t="str">
        <f t="shared" si="5"/>
        <v/>
      </c>
      <c r="AG29" s="3" t="str">
        <f>IF($A29="","",IF((AND($A29="ADD",OR(AF29="",AF29="Queenstown-Lakes District Council"))),"70",(_xlfn.XLOOKUP(AF29,ud_organisation_owner[lookupValue],ud_organisation_owner[lookupKey],""))))</f>
        <v/>
      </c>
      <c r="AH29" s="3" t="str">
        <f t="shared" si="6"/>
        <v/>
      </c>
      <c r="AI29" s="3" t="str">
        <f>IF($A29="","",IF((AND($A29="ADD",OR(AH29="",AH29="Queenstown-Lakes District Council"))),"70",(_xlfn.XLOOKUP(AH29,ud_organisation_owner[lookupValue],ud_organisation_owner[lookupKey],""))))</f>
        <v/>
      </c>
      <c r="AJ29" s="3" t="str">
        <f t="shared" si="7"/>
        <v/>
      </c>
      <c r="AK29" s="3" t="str">
        <f>IF($A29="","",IF((AND($A29="ADD",OR(AJ29="",AJ29="Local Authority"))),"17",(_xlfn.XLOOKUP(AJ29,ud_sub_organisation[lookupValue],ud_sub_organisation[lookupKey],""))))</f>
        <v/>
      </c>
      <c r="AL29" s="3" t="str">
        <f t="shared" si="8"/>
        <v/>
      </c>
      <c r="AM29" s="3" t="str">
        <f>IF($A29="","",IF((AND($A29="ADD",OR(AL29="",AL29="Vested assets"))),"12",(_xlfn.XLOOKUP(AL29,ud_work_origin[lookupValue],ud_work_origin[lookupKey],""))))</f>
        <v/>
      </c>
      <c r="AN29" s="8"/>
      <c r="AO29" s="2" t="str">
        <f t="shared" si="9"/>
        <v/>
      </c>
      <c r="AP29" s="3" t="str">
        <f t="shared" si="10"/>
        <v/>
      </c>
      <c r="AQ29" s="3" t="str">
        <f>IF($A29="","",IF((AND($A29="ADD",OR(AP29="",AP29="Excellent"))),"1",(_xlfn.XLOOKUP(AP29,condition[lookupValue],condition[lookupKey],""))))</f>
        <v/>
      </c>
      <c r="AR29" s="7" t="str">
        <f t="shared" si="11"/>
        <v/>
      </c>
      <c r="AS29" s="9"/>
    </row>
    <row r="30" spans="2:45">
      <c r="B30" s="4"/>
      <c r="D30" s="3" t="str">
        <f>IF($A30="ADD",IF(NOT(ISBLANK(C30)),_xlfn.XLOOKUP(C30,roadnames[lookupValue],roadnames[lookupKey],"ERROR"),""), "")</f>
        <v/>
      </c>
      <c r="E30" s="5"/>
      <c r="F30" s="5"/>
      <c r="G30" s="4"/>
      <c r="H30" s="4"/>
      <c r="I30" s="6"/>
      <c r="J30" s="6"/>
      <c r="L30" s="3" t="str">
        <f>IF($A30="ADD",IF(NOT(ISBLANK(K30)),_xlfn.XLOOKUP(K30,side[lookupValue],side[lookupKey],"ERROR"),""), "")</f>
        <v/>
      </c>
      <c r="M30" s="6"/>
      <c r="N30" s="4"/>
      <c r="O30" s="6" t="str">
        <f t="shared" si="0"/>
        <v/>
      </c>
      <c r="P30" s="4"/>
      <c r="R30" s="3" t="str">
        <f>IF($A30="ADD",IF(NOT(ISBLANK(Q30)),_xlfn.XLOOKUP(Q30,len_adjust_rsn[lookupValue],len_adjust_rsn[lookupKey],"ERROR"),""), "")</f>
        <v/>
      </c>
      <c r="S30" s="6" t="str">
        <f t="shared" si="1"/>
        <v/>
      </c>
      <c r="T30" s="6"/>
      <c r="U30" s="6" t="str">
        <f t="shared" si="2"/>
        <v/>
      </c>
      <c r="W30" s="3" t="str">
        <f>IF($A30="ADD",IF(NOT(ISBLANK(V30)),_xlfn.XLOOKUP(V30,wheel_stop_material[lookupValue],wheel_stop_material[lookupKey],"ERROR"),""), "")</f>
        <v/>
      </c>
      <c r="X30" s="7"/>
      <c r="Y30" s="4" t="str">
        <f t="shared" ca="1" si="3"/>
        <v/>
      </c>
      <c r="Z30" s="4"/>
      <c r="AA30" s="3" t="str">
        <f t="shared" si="4"/>
        <v/>
      </c>
      <c r="AB30" s="3" t="str">
        <f>IF($A30="","",IF((AND($A30="ADD",OR(AA30="",AA30="In Use"))),"5",(_xlfn.XLOOKUP(AA30,ud_asset_status[lookupValue],ud_asset_status[lookupKey],""))))</f>
        <v/>
      </c>
      <c r="AC30" s="7"/>
      <c r="AE30" s="3" t="str">
        <f>IF($A30="ADD",IF(NOT(ISBLANK(AD30)),_xlfn.XLOOKUP(AD30,ar_replace_reason[lookupValue],ar_replace_reason[lookupKey],"ERROR"),""), "")</f>
        <v/>
      </c>
      <c r="AF30" s="3" t="str">
        <f t="shared" si="5"/>
        <v/>
      </c>
      <c r="AG30" s="3" t="str">
        <f>IF($A30="","",IF((AND($A30="ADD",OR(AF30="",AF30="Queenstown-Lakes District Council"))),"70",(_xlfn.XLOOKUP(AF30,ud_organisation_owner[lookupValue],ud_organisation_owner[lookupKey],""))))</f>
        <v/>
      </c>
      <c r="AH30" s="3" t="str">
        <f t="shared" si="6"/>
        <v/>
      </c>
      <c r="AI30" s="3" t="str">
        <f>IF($A30="","",IF((AND($A30="ADD",OR(AH30="",AH30="Queenstown-Lakes District Council"))),"70",(_xlfn.XLOOKUP(AH30,ud_organisation_owner[lookupValue],ud_organisation_owner[lookupKey],""))))</f>
        <v/>
      </c>
      <c r="AJ30" s="3" t="str">
        <f t="shared" si="7"/>
        <v/>
      </c>
      <c r="AK30" s="3" t="str">
        <f>IF($A30="","",IF((AND($A30="ADD",OR(AJ30="",AJ30="Local Authority"))),"17",(_xlfn.XLOOKUP(AJ30,ud_sub_organisation[lookupValue],ud_sub_organisation[lookupKey],""))))</f>
        <v/>
      </c>
      <c r="AL30" s="3" t="str">
        <f t="shared" si="8"/>
        <v/>
      </c>
      <c r="AM30" s="3" t="str">
        <f>IF($A30="","",IF((AND($A30="ADD",OR(AL30="",AL30="Vested assets"))),"12",(_xlfn.XLOOKUP(AL30,ud_work_origin[lookupValue],ud_work_origin[lookupKey],""))))</f>
        <v/>
      </c>
      <c r="AN30" s="8"/>
      <c r="AO30" s="2" t="str">
        <f t="shared" si="9"/>
        <v/>
      </c>
      <c r="AP30" s="3" t="str">
        <f t="shared" si="10"/>
        <v/>
      </c>
      <c r="AQ30" s="3" t="str">
        <f>IF($A30="","",IF((AND($A30="ADD",OR(AP30="",AP30="Excellent"))),"1",(_xlfn.XLOOKUP(AP30,condition[lookupValue],condition[lookupKey],""))))</f>
        <v/>
      </c>
      <c r="AR30" s="7" t="str">
        <f t="shared" si="11"/>
        <v/>
      </c>
      <c r="AS30" s="9"/>
    </row>
    <row r="31" spans="2:45">
      <c r="B31" s="4"/>
      <c r="D31" s="3" t="str">
        <f>IF($A31="ADD",IF(NOT(ISBLANK(C31)),_xlfn.XLOOKUP(C31,roadnames[lookupValue],roadnames[lookupKey],"ERROR"),""), "")</f>
        <v/>
      </c>
      <c r="E31" s="5"/>
      <c r="F31" s="5"/>
      <c r="G31" s="4"/>
      <c r="H31" s="4"/>
      <c r="I31" s="6"/>
      <c r="J31" s="6"/>
      <c r="L31" s="3" t="str">
        <f>IF($A31="ADD",IF(NOT(ISBLANK(K31)),_xlfn.XLOOKUP(K31,side[lookupValue],side[lookupKey],"ERROR"),""), "")</f>
        <v/>
      </c>
      <c r="M31" s="6"/>
      <c r="N31" s="4"/>
      <c r="O31" s="6" t="str">
        <f t="shared" si="0"/>
        <v/>
      </c>
      <c r="P31" s="4"/>
      <c r="R31" s="3" t="str">
        <f>IF($A31="ADD",IF(NOT(ISBLANK(Q31)),_xlfn.XLOOKUP(Q31,len_adjust_rsn[lookupValue],len_adjust_rsn[lookupKey],"ERROR"),""), "")</f>
        <v/>
      </c>
      <c r="S31" s="6" t="str">
        <f t="shared" si="1"/>
        <v/>
      </c>
      <c r="T31" s="6"/>
      <c r="U31" s="6" t="str">
        <f t="shared" si="2"/>
        <v/>
      </c>
      <c r="W31" s="3" t="str">
        <f>IF($A31="ADD",IF(NOT(ISBLANK(V31)),_xlfn.XLOOKUP(V31,wheel_stop_material[lookupValue],wheel_stop_material[lookupKey],"ERROR"),""), "")</f>
        <v/>
      </c>
      <c r="X31" s="7"/>
      <c r="Y31" s="4" t="str">
        <f t="shared" ca="1" si="3"/>
        <v/>
      </c>
      <c r="Z31" s="4"/>
      <c r="AA31" s="3" t="str">
        <f t="shared" si="4"/>
        <v/>
      </c>
      <c r="AB31" s="3" t="str">
        <f>IF($A31="","",IF((AND($A31="ADD",OR(AA31="",AA31="In Use"))),"5",(_xlfn.XLOOKUP(AA31,ud_asset_status[lookupValue],ud_asset_status[lookupKey],""))))</f>
        <v/>
      </c>
      <c r="AC31" s="7"/>
      <c r="AE31" s="3" t="str">
        <f>IF($A31="ADD",IF(NOT(ISBLANK(AD31)),_xlfn.XLOOKUP(AD31,ar_replace_reason[lookupValue],ar_replace_reason[lookupKey],"ERROR"),""), "")</f>
        <v/>
      </c>
      <c r="AF31" s="3" t="str">
        <f t="shared" si="5"/>
        <v/>
      </c>
      <c r="AG31" s="3" t="str">
        <f>IF($A31="","",IF((AND($A31="ADD",OR(AF31="",AF31="Queenstown-Lakes District Council"))),"70",(_xlfn.XLOOKUP(AF31,ud_organisation_owner[lookupValue],ud_organisation_owner[lookupKey],""))))</f>
        <v/>
      </c>
      <c r="AH31" s="3" t="str">
        <f t="shared" si="6"/>
        <v/>
      </c>
      <c r="AI31" s="3" t="str">
        <f>IF($A31="","",IF((AND($A31="ADD",OR(AH31="",AH31="Queenstown-Lakes District Council"))),"70",(_xlfn.XLOOKUP(AH31,ud_organisation_owner[lookupValue],ud_organisation_owner[lookupKey],""))))</f>
        <v/>
      </c>
      <c r="AJ31" s="3" t="str">
        <f t="shared" si="7"/>
        <v/>
      </c>
      <c r="AK31" s="3" t="str">
        <f>IF($A31="","",IF((AND($A31="ADD",OR(AJ31="",AJ31="Local Authority"))),"17",(_xlfn.XLOOKUP(AJ31,ud_sub_organisation[lookupValue],ud_sub_organisation[lookupKey],""))))</f>
        <v/>
      </c>
      <c r="AL31" s="3" t="str">
        <f t="shared" si="8"/>
        <v/>
      </c>
      <c r="AM31" s="3" t="str">
        <f>IF($A31="","",IF((AND($A31="ADD",OR(AL31="",AL31="Vested assets"))),"12",(_xlfn.XLOOKUP(AL31,ud_work_origin[lookupValue],ud_work_origin[lookupKey],""))))</f>
        <v/>
      </c>
      <c r="AN31" s="8"/>
      <c r="AO31" s="2" t="str">
        <f t="shared" si="9"/>
        <v/>
      </c>
      <c r="AP31" s="3" t="str">
        <f t="shared" si="10"/>
        <v/>
      </c>
      <c r="AQ31" s="3" t="str">
        <f>IF($A31="","",IF((AND($A31="ADD",OR(AP31="",AP31="Excellent"))),"1",(_xlfn.XLOOKUP(AP31,condition[lookupValue],condition[lookupKey],""))))</f>
        <v/>
      </c>
      <c r="AR31" s="7" t="str">
        <f t="shared" si="11"/>
        <v/>
      </c>
      <c r="AS31" s="9"/>
    </row>
    <row r="32" spans="2:45">
      <c r="B32" s="4"/>
      <c r="D32" s="3" t="str">
        <f>IF($A32="ADD",IF(NOT(ISBLANK(C32)),_xlfn.XLOOKUP(C32,roadnames[lookupValue],roadnames[lookupKey],"ERROR"),""), "")</f>
        <v/>
      </c>
      <c r="E32" s="5"/>
      <c r="F32" s="5"/>
      <c r="G32" s="4"/>
      <c r="H32" s="4"/>
      <c r="I32" s="6"/>
      <c r="J32" s="6"/>
      <c r="L32" s="3" t="str">
        <f>IF($A32="ADD",IF(NOT(ISBLANK(K32)),_xlfn.XLOOKUP(K32,side[lookupValue],side[lookupKey],"ERROR"),""), "")</f>
        <v/>
      </c>
      <c r="M32" s="6"/>
      <c r="N32" s="4"/>
      <c r="O32" s="6" t="str">
        <f t="shared" si="0"/>
        <v/>
      </c>
      <c r="P32" s="4"/>
      <c r="R32" s="3" t="str">
        <f>IF($A32="ADD",IF(NOT(ISBLANK(Q32)),_xlfn.XLOOKUP(Q32,len_adjust_rsn[lookupValue],len_adjust_rsn[lookupKey],"ERROR"),""), "")</f>
        <v/>
      </c>
      <c r="S32" s="6" t="str">
        <f t="shared" si="1"/>
        <v/>
      </c>
      <c r="T32" s="6"/>
      <c r="U32" s="6" t="str">
        <f t="shared" si="2"/>
        <v/>
      </c>
      <c r="W32" s="3" t="str">
        <f>IF($A32="ADD",IF(NOT(ISBLANK(V32)),_xlfn.XLOOKUP(V32,wheel_stop_material[lookupValue],wheel_stop_material[lookupKey],"ERROR"),""), "")</f>
        <v/>
      </c>
      <c r="X32" s="7"/>
      <c r="Y32" s="4" t="str">
        <f t="shared" ca="1" si="3"/>
        <v/>
      </c>
      <c r="Z32" s="4"/>
      <c r="AA32" s="3" t="str">
        <f t="shared" si="4"/>
        <v/>
      </c>
      <c r="AB32" s="3" t="str">
        <f>IF($A32="","",IF((AND($A32="ADD",OR(AA32="",AA32="In Use"))),"5",(_xlfn.XLOOKUP(AA32,ud_asset_status[lookupValue],ud_asset_status[lookupKey],""))))</f>
        <v/>
      </c>
      <c r="AC32" s="7"/>
      <c r="AE32" s="3" t="str">
        <f>IF($A32="ADD",IF(NOT(ISBLANK(AD32)),_xlfn.XLOOKUP(AD32,ar_replace_reason[lookupValue],ar_replace_reason[lookupKey],"ERROR"),""), "")</f>
        <v/>
      </c>
      <c r="AF32" s="3" t="str">
        <f t="shared" si="5"/>
        <v/>
      </c>
      <c r="AG32" s="3" t="str">
        <f>IF($A32="","",IF((AND($A32="ADD",OR(AF32="",AF32="Queenstown-Lakes District Council"))),"70",(_xlfn.XLOOKUP(AF32,ud_organisation_owner[lookupValue],ud_organisation_owner[lookupKey],""))))</f>
        <v/>
      </c>
      <c r="AH32" s="3" t="str">
        <f t="shared" si="6"/>
        <v/>
      </c>
      <c r="AI32" s="3" t="str">
        <f>IF($A32="","",IF((AND($A32="ADD",OR(AH32="",AH32="Queenstown-Lakes District Council"))),"70",(_xlfn.XLOOKUP(AH32,ud_organisation_owner[lookupValue],ud_organisation_owner[lookupKey],""))))</f>
        <v/>
      </c>
      <c r="AJ32" s="3" t="str">
        <f t="shared" si="7"/>
        <v/>
      </c>
      <c r="AK32" s="3" t="str">
        <f>IF($A32="","",IF((AND($A32="ADD",OR(AJ32="",AJ32="Local Authority"))),"17",(_xlfn.XLOOKUP(AJ32,ud_sub_organisation[lookupValue],ud_sub_organisation[lookupKey],""))))</f>
        <v/>
      </c>
      <c r="AL32" s="3" t="str">
        <f t="shared" si="8"/>
        <v/>
      </c>
      <c r="AM32" s="3" t="str">
        <f>IF($A32="","",IF((AND($A32="ADD",OR(AL32="",AL32="Vested assets"))),"12",(_xlfn.XLOOKUP(AL32,ud_work_origin[lookupValue],ud_work_origin[lookupKey],""))))</f>
        <v/>
      </c>
      <c r="AN32" s="8"/>
      <c r="AO32" s="2" t="str">
        <f t="shared" si="9"/>
        <v/>
      </c>
      <c r="AP32" s="3" t="str">
        <f t="shared" si="10"/>
        <v/>
      </c>
      <c r="AQ32" s="3" t="str">
        <f>IF($A32="","",IF((AND($A32="ADD",OR(AP32="",AP32="Excellent"))),"1",(_xlfn.XLOOKUP(AP32,condition[lookupValue],condition[lookupKey],""))))</f>
        <v/>
      </c>
      <c r="AR32" s="7" t="str">
        <f t="shared" si="11"/>
        <v/>
      </c>
      <c r="AS32" s="9"/>
    </row>
    <row r="33" spans="2:45">
      <c r="B33" s="4"/>
      <c r="D33" s="3" t="str">
        <f>IF($A33="ADD",IF(NOT(ISBLANK(C33)),_xlfn.XLOOKUP(C33,roadnames[lookupValue],roadnames[lookupKey],"ERROR"),""), "")</f>
        <v/>
      </c>
      <c r="E33" s="5"/>
      <c r="F33" s="5"/>
      <c r="G33" s="4"/>
      <c r="H33" s="4"/>
      <c r="I33" s="6"/>
      <c r="J33" s="6"/>
      <c r="L33" s="3" t="str">
        <f>IF($A33="ADD",IF(NOT(ISBLANK(K33)),_xlfn.XLOOKUP(K33,side[lookupValue],side[lookupKey],"ERROR"),""), "")</f>
        <v/>
      </c>
      <c r="M33" s="6"/>
      <c r="N33" s="4"/>
      <c r="O33" s="6" t="str">
        <f t="shared" si="0"/>
        <v/>
      </c>
      <c r="P33" s="4"/>
      <c r="R33" s="3" t="str">
        <f>IF($A33="ADD",IF(NOT(ISBLANK(Q33)),_xlfn.XLOOKUP(Q33,len_adjust_rsn[lookupValue],len_adjust_rsn[lookupKey],"ERROR"),""), "")</f>
        <v/>
      </c>
      <c r="S33" s="6" t="str">
        <f t="shared" si="1"/>
        <v/>
      </c>
      <c r="T33" s="6"/>
      <c r="U33" s="6" t="str">
        <f t="shared" si="2"/>
        <v/>
      </c>
      <c r="W33" s="3" t="str">
        <f>IF($A33="ADD",IF(NOT(ISBLANK(V33)),_xlfn.XLOOKUP(V33,wheel_stop_material[lookupValue],wheel_stop_material[lookupKey],"ERROR"),""), "")</f>
        <v/>
      </c>
      <c r="X33" s="7"/>
      <c r="Y33" s="4" t="str">
        <f t="shared" ca="1" si="3"/>
        <v/>
      </c>
      <c r="Z33" s="4"/>
      <c r="AA33" s="3" t="str">
        <f t="shared" si="4"/>
        <v/>
      </c>
      <c r="AB33" s="3" t="str">
        <f>IF($A33="","",IF((AND($A33="ADD",OR(AA33="",AA33="In Use"))),"5",(_xlfn.XLOOKUP(AA33,ud_asset_status[lookupValue],ud_asset_status[lookupKey],""))))</f>
        <v/>
      </c>
      <c r="AC33" s="7"/>
      <c r="AE33" s="3" t="str">
        <f>IF($A33="ADD",IF(NOT(ISBLANK(AD33)),_xlfn.XLOOKUP(AD33,ar_replace_reason[lookupValue],ar_replace_reason[lookupKey],"ERROR"),""), "")</f>
        <v/>
      </c>
      <c r="AF33" s="3" t="str">
        <f t="shared" si="5"/>
        <v/>
      </c>
      <c r="AG33" s="3" t="str">
        <f>IF($A33="","",IF((AND($A33="ADD",OR(AF33="",AF33="Queenstown-Lakes District Council"))),"70",(_xlfn.XLOOKUP(AF33,ud_organisation_owner[lookupValue],ud_organisation_owner[lookupKey],""))))</f>
        <v/>
      </c>
      <c r="AH33" s="3" t="str">
        <f t="shared" si="6"/>
        <v/>
      </c>
      <c r="AI33" s="3" t="str">
        <f>IF($A33="","",IF((AND($A33="ADD",OR(AH33="",AH33="Queenstown-Lakes District Council"))),"70",(_xlfn.XLOOKUP(AH33,ud_organisation_owner[lookupValue],ud_organisation_owner[lookupKey],""))))</f>
        <v/>
      </c>
      <c r="AJ33" s="3" t="str">
        <f t="shared" si="7"/>
        <v/>
      </c>
      <c r="AK33" s="3" t="str">
        <f>IF($A33="","",IF((AND($A33="ADD",OR(AJ33="",AJ33="Local Authority"))),"17",(_xlfn.XLOOKUP(AJ33,ud_sub_organisation[lookupValue],ud_sub_organisation[lookupKey],""))))</f>
        <v/>
      </c>
      <c r="AL33" s="3" t="str">
        <f t="shared" si="8"/>
        <v/>
      </c>
      <c r="AM33" s="3" t="str">
        <f>IF($A33="","",IF((AND($A33="ADD",OR(AL33="",AL33="Vested assets"))),"12",(_xlfn.XLOOKUP(AL33,ud_work_origin[lookupValue],ud_work_origin[lookupKey],""))))</f>
        <v/>
      </c>
      <c r="AN33" s="8"/>
      <c r="AO33" s="2" t="str">
        <f t="shared" si="9"/>
        <v/>
      </c>
      <c r="AP33" s="3" t="str">
        <f t="shared" si="10"/>
        <v/>
      </c>
      <c r="AQ33" s="3" t="str">
        <f>IF($A33="","",IF((AND($A33="ADD",OR(AP33="",AP33="Excellent"))),"1",(_xlfn.XLOOKUP(AP33,condition[lookupValue],condition[lookupKey],""))))</f>
        <v/>
      </c>
      <c r="AR33" s="7" t="str">
        <f t="shared" si="11"/>
        <v/>
      </c>
      <c r="AS33" s="9"/>
    </row>
    <row r="34" spans="2:45">
      <c r="B34" s="4"/>
      <c r="D34" s="3" t="str">
        <f>IF($A34="ADD",IF(NOT(ISBLANK(C34)),_xlfn.XLOOKUP(C34,roadnames[lookupValue],roadnames[lookupKey],"ERROR"),""), "")</f>
        <v/>
      </c>
      <c r="E34" s="5"/>
      <c r="F34" s="5"/>
      <c r="G34" s="4"/>
      <c r="H34" s="4"/>
      <c r="I34" s="6"/>
      <c r="J34" s="6"/>
      <c r="L34" s="3" t="str">
        <f>IF($A34="ADD",IF(NOT(ISBLANK(K34)),_xlfn.XLOOKUP(K34,side[lookupValue],side[lookupKey],"ERROR"),""), "")</f>
        <v/>
      </c>
      <c r="M34" s="6"/>
      <c r="N34" s="4"/>
      <c r="O34" s="6" t="str">
        <f t="shared" si="0"/>
        <v/>
      </c>
      <c r="P34" s="4"/>
      <c r="R34" s="3" t="str">
        <f>IF($A34="ADD",IF(NOT(ISBLANK(Q34)),_xlfn.XLOOKUP(Q34,len_adjust_rsn[lookupValue],len_adjust_rsn[lookupKey],"ERROR"),""), "")</f>
        <v/>
      </c>
      <c r="S34" s="6" t="str">
        <f t="shared" si="1"/>
        <v/>
      </c>
      <c r="T34" s="6"/>
      <c r="U34" s="6" t="str">
        <f t="shared" si="2"/>
        <v/>
      </c>
      <c r="W34" s="3" t="str">
        <f>IF($A34="ADD",IF(NOT(ISBLANK(V34)),_xlfn.XLOOKUP(V34,wheel_stop_material[lookupValue],wheel_stop_material[lookupKey],"ERROR"),""), "")</f>
        <v/>
      </c>
      <c r="X34" s="7"/>
      <c r="Y34" s="4" t="str">
        <f t="shared" ca="1" si="3"/>
        <v/>
      </c>
      <c r="Z34" s="4"/>
      <c r="AA34" s="3" t="str">
        <f t="shared" si="4"/>
        <v/>
      </c>
      <c r="AB34" s="3" t="str">
        <f>IF($A34="","",IF((AND($A34="ADD",OR(AA34="",AA34="In Use"))),"5",(_xlfn.XLOOKUP(AA34,ud_asset_status[lookupValue],ud_asset_status[lookupKey],""))))</f>
        <v/>
      </c>
      <c r="AC34" s="7"/>
      <c r="AE34" s="3" t="str">
        <f>IF($A34="ADD",IF(NOT(ISBLANK(AD34)),_xlfn.XLOOKUP(AD34,ar_replace_reason[lookupValue],ar_replace_reason[lookupKey],"ERROR"),""), "")</f>
        <v/>
      </c>
      <c r="AF34" s="3" t="str">
        <f t="shared" si="5"/>
        <v/>
      </c>
      <c r="AG34" s="3" t="str">
        <f>IF($A34="","",IF((AND($A34="ADD",OR(AF34="",AF34="Queenstown-Lakes District Council"))),"70",(_xlfn.XLOOKUP(AF34,ud_organisation_owner[lookupValue],ud_organisation_owner[lookupKey],""))))</f>
        <v/>
      </c>
      <c r="AH34" s="3" t="str">
        <f t="shared" si="6"/>
        <v/>
      </c>
      <c r="AI34" s="3" t="str">
        <f>IF($A34="","",IF((AND($A34="ADD",OR(AH34="",AH34="Queenstown-Lakes District Council"))),"70",(_xlfn.XLOOKUP(AH34,ud_organisation_owner[lookupValue],ud_organisation_owner[lookupKey],""))))</f>
        <v/>
      </c>
      <c r="AJ34" s="3" t="str">
        <f t="shared" si="7"/>
        <v/>
      </c>
      <c r="AK34" s="3" t="str">
        <f>IF($A34="","",IF((AND($A34="ADD",OR(AJ34="",AJ34="Local Authority"))),"17",(_xlfn.XLOOKUP(AJ34,ud_sub_organisation[lookupValue],ud_sub_organisation[lookupKey],""))))</f>
        <v/>
      </c>
      <c r="AL34" s="3" t="str">
        <f t="shared" si="8"/>
        <v/>
      </c>
      <c r="AM34" s="3" t="str">
        <f>IF($A34="","",IF((AND($A34="ADD",OR(AL34="",AL34="Vested assets"))),"12",(_xlfn.XLOOKUP(AL34,ud_work_origin[lookupValue],ud_work_origin[lookupKey],""))))</f>
        <v/>
      </c>
      <c r="AN34" s="8"/>
      <c r="AO34" s="2" t="str">
        <f t="shared" si="9"/>
        <v/>
      </c>
      <c r="AP34" s="3" t="str">
        <f t="shared" si="10"/>
        <v/>
      </c>
      <c r="AQ34" s="3" t="str">
        <f>IF($A34="","",IF((AND($A34="ADD",OR(AP34="",AP34="Excellent"))),"1",(_xlfn.XLOOKUP(AP34,condition[lookupValue],condition[lookupKey],""))))</f>
        <v/>
      </c>
      <c r="AR34" s="7" t="str">
        <f t="shared" si="11"/>
        <v/>
      </c>
      <c r="AS34" s="9"/>
    </row>
    <row r="35" spans="2:45">
      <c r="B35" s="4"/>
      <c r="D35" s="3" t="str">
        <f>IF($A35="ADD",IF(NOT(ISBLANK(C35)),_xlfn.XLOOKUP(C35,roadnames[lookupValue],roadnames[lookupKey],"ERROR"),""), "")</f>
        <v/>
      </c>
      <c r="E35" s="5"/>
      <c r="F35" s="5"/>
      <c r="G35" s="4"/>
      <c r="H35" s="4"/>
      <c r="I35" s="6"/>
      <c r="J35" s="6"/>
      <c r="L35" s="3" t="str">
        <f>IF($A35="ADD",IF(NOT(ISBLANK(K35)),_xlfn.XLOOKUP(K35,side[lookupValue],side[lookupKey],"ERROR"),""), "")</f>
        <v/>
      </c>
      <c r="M35" s="6"/>
      <c r="N35" s="4"/>
      <c r="O35" s="6" t="str">
        <f t="shared" si="0"/>
        <v/>
      </c>
      <c r="P35" s="4"/>
      <c r="R35" s="3" t="str">
        <f>IF($A35="ADD",IF(NOT(ISBLANK(Q35)),_xlfn.XLOOKUP(Q35,len_adjust_rsn[lookupValue],len_adjust_rsn[lookupKey],"ERROR"),""), "")</f>
        <v/>
      </c>
      <c r="S35" s="6" t="str">
        <f t="shared" si="1"/>
        <v/>
      </c>
      <c r="T35" s="6"/>
      <c r="U35" s="6" t="str">
        <f t="shared" si="2"/>
        <v/>
      </c>
      <c r="W35" s="3" t="str">
        <f>IF($A35="ADD",IF(NOT(ISBLANK(V35)),_xlfn.XLOOKUP(V35,wheel_stop_material[lookupValue],wheel_stop_material[lookupKey],"ERROR"),""), "")</f>
        <v/>
      </c>
      <c r="X35" s="7"/>
      <c r="Y35" s="4" t="str">
        <f t="shared" ca="1" si="3"/>
        <v/>
      </c>
      <c r="Z35" s="4"/>
      <c r="AA35" s="3" t="str">
        <f t="shared" si="4"/>
        <v/>
      </c>
      <c r="AB35" s="3" t="str">
        <f>IF($A35="","",IF((AND($A35="ADD",OR(AA35="",AA35="In Use"))),"5",(_xlfn.XLOOKUP(AA35,ud_asset_status[lookupValue],ud_asset_status[lookupKey],""))))</f>
        <v/>
      </c>
      <c r="AC35" s="7"/>
      <c r="AE35" s="3" t="str">
        <f>IF($A35="ADD",IF(NOT(ISBLANK(AD35)),_xlfn.XLOOKUP(AD35,ar_replace_reason[lookupValue],ar_replace_reason[lookupKey],"ERROR"),""), "")</f>
        <v/>
      </c>
      <c r="AF35" s="3" t="str">
        <f t="shared" si="5"/>
        <v/>
      </c>
      <c r="AG35" s="3" t="str">
        <f>IF($A35="","",IF((AND($A35="ADD",OR(AF35="",AF35="Queenstown-Lakes District Council"))),"70",(_xlfn.XLOOKUP(AF35,ud_organisation_owner[lookupValue],ud_organisation_owner[lookupKey],""))))</f>
        <v/>
      </c>
      <c r="AH35" s="3" t="str">
        <f t="shared" si="6"/>
        <v/>
      </c>
      <c r="AI35" s="3" t="str">
        <f>IF($A35="","",IF((AND($A35="ADD",OR(AH35="",AH35="Queenstown-Lakes District Council"))),"70",(_xlfn.XLOOKUP(AH35,ud_organisation_owner[lookupValue],ud_organisation_owner[lookupKey],""))))</f>
        <v/>
      </c>
      <c r="AJ35" s="3" t="str">
        <f t="shared" si="7"/>
        <v/>
      </c>
      <c r="AK35" s="3" t="str">
        <f>IF($A35="","",IF((AND($A35="ADD",OR(AJ35="",AJ35="Local Authority"))),"17",(_xlfn.XLOOKUP(AJ35,ud_sub_organisation[lookupValue],ud_sub_organisation[lookupKey],""))))</f>
        <v/>
      </c>
      <c r="AL35" s="3" t="str">
        <f t="shared" si="8"/>
        <v/>
      </c>
      <c r="AM35" s="3" t="str">
        <f>IF($A35="","",IF((AND($A35="ADD",OR(AL35="",AL35="Vested assets"))),"12",(_xlfn.XLOOKUP(AL35,ud_work_origin[lookupValue],ud_work_origin[lookupKey],""))))</f>
        <v/>
      </c>
      <c r="AN35" s="8"/>
      <c r="AO35" s="2" t="str">
        <f t="shared" si="9"/>
        <v/>
      </c>
      <c r="AP35" s="3" t="str">
        <f t="shared" si="10"/>
        <v/>
      </c>
      <c r="AQ35" s="3" t="str">
        <f>IF($A35="","",IF((AND($A35="ADD",OR(AP35="",AP35="Excellent"))),"1",(_xlfn.XLOOKUP(AP35,condition[lookupValue],condition[lookupKey],""))))</f>
        <v/>
      </c>
      <c r="AR35" s="7" t="str">
        <f t="shared" si="11"/>
        <v/>
      </c>
      <c r="AS35" s="9"/>
    </row>
    <row r="36" spans="2:45">
      <c r="B36" s="4"/>
      <c r="D36" s="3" t="str">
        <f>IF($A36="ADD",IF(NOT(ISBLANK(C36)),_xlfn.XLOOKUP(C36,roadnames[lookupValue],roadnames[lookupKey],"ERROR"),""), "")</f>
        <v/>
      </c>
      <c r="E36" s="5"/>
      <c r="F36" s="5"/>
      <c r="G36" s="4"/>
      <c r="H36" s="4"/>
      <c r="I36" s="6"/>
      <c r="J36" s="6"/>
      <c r="L36" s="3" t="str">
        <f>IF($A36="ADD",IF(NOT(ISBLANK(K36)),_xlfn.XLOOKUP(K36,side[lookupValue],side[lookupKey],"ERROR"),""), "")</f>
        <v/>
      </c>
      <c r="M36" s="6"/>
      <c r="N36" s="4"/>
      <c r="O36" s="6" t="str">
        <f t="shared" si="0"/>
        <v/>
      </c>
      <c r="P36" s="4"/>
      <c r="R36" s="3" t="str">
        <f>IF($A36="ADD",IF(NOT(ISBLANK(Q36)),_xlfn.XLOOKUP(Q36,len_adjust_rsn[lookupValue],len_adjust_rsn[lookupKey],"ERROR"),""), "")</f>
        <v/>
      </c>
      <c r="S36" s="6" t="str">
        <f t="shared" si="1"/>
        <v/>
      </c>
      <c r="T36" s="6"/>
      <c r="U36" s="6" t="str">
        <f t="shared" si="2"/>
        <v/>
      </c>
      <c r="W36" s="3" t="str">
        <f>IF($A36="ADD",IF(NOT(ISBLANK(V36)),_xlfn.XLOOKUP(V36,wheel_stop_material[lookupValue],wheel_stop_material[lookupKey],"ERROR"),""), "")</f>
        <v/>
      </c>
      <c r="X36" s="7"/>
      <c r="Y36" s="4" t="str">
        <f t="shared" ca="1" si="3"/>
        <v/>
      </c>
      <c r="Z36" s="4"/>
      <c r="AA36" s="3" t="str">
        <f t="shared" si="4"/>
        <v/>
      </c>
      <c r="AB36" s="3" t="str">
        <f>IF($A36="","",IF((AND($A36="ADD",OR(AA36="",AA36="In Use"))),"5",(_xlfn.XLOOKUP(AA36,ud_asset_status[lookupValue],ud_asset_status[lookupKey],""))))</f>
        <v/>
      </c>
      <c r="AC36" s="7"/>
      <c r="AE36" s="3" t="str">
        <f>IF($A36="ADD",IF(NOT(ISBLANK(AD36)),_xlfn.XLOOKUP(AD36,ar_replace_reason[lookupValue],ar_replace_reason[lookupKey],"ERROR"),""), "")</f>
        <v/>
      </c>
      <c r="AF36" s="3" t="str">
        <f t="shared" si="5"/>
        <v/>
      </c>
      <c r="AG36" s="3" t="str">
        <f>IF($A36="","",IF((AND($A36="ADD",OR(AF36="",AF36="Queenstown-Lakes District Council"))),"70",(_xlfn.XLOOKUP(AF36,ud_organisation_owner[lookupValue],ud_organisation_owner[lookupKey],""))))</f>
        <v/>
      </c>
      <c r="AH36" s="3" t="str">
        <f t="shared" si="6"/>
        <v/>
      </c>
      <c r="AI36" s="3" t="str">
        <f>IF($A36="","",IF((AND($A36="ADD",OR(AH36="",AH36="Queenstown-Lakes District Council"))),"70",(_xlfn.XLOOKUP(AH36,ud_organisation_owner[lookupValue],ud_organisation_owner[lookupKey],""))))</f>
        <v/>
      </c>
      <c r="AJ36" s="3" t="str">
        <f t="shared" si="7"/>
        <v/>
      </c>
      <c r="AK36" s="3" t="str">
        <f>IF($A36="","",IF((AND($A36="ADD",OR(AJ36="",AJ36="Local Authority"))),"17",(_xlfn.XLOOKUP(AJ36,ud_sub_organisation[lookupValue],ud_sub_organisation[lookupKey],""))))</f>
        <v/>
      </c>
      <c r="AL36" s="3" t="str">
        <f t="shared" si="8"/>
        <v/>
      </c>
      <c r="AM36" s="3" t="str">
        <f>IF($A36="","",IF((AND($A36="ADD",OR(AL36="",AL36="Vested assets"))),"12",(_xlfn.XLOOKUP(AL36,ud_work_origin[lookupValue],ud_work_origin[lookupKey],""))))</f>
        <v/>
      </c>
      <c r="AN36" s="8"/>
      <c r="AO36" s="2" t="str">
        <f t="shared" si="9"/>
        <v/>
      </c>
      <c r="AP36" s="3" t="str">
        <f t="shared" si="10"/>
        <v/>
      </c>
      <c r="AQ36" s="3" t="str">
        <f>IF($A36="","",IF((AND($A36="ADD",OR(AP36="",AP36="Excellent"))),"1",(_xlfn.XLOOKUP(AP36,condition[lookupValue],condition[lookupKey],""))))</f>
        <v/>
      </c>
      <c r="AR36" s="7" t="str">
        <f t="shared" si="11"/>
        <v/>
      </c>
      <c r="AS36" s="9"/>
    </row>
    <row r="37" spans="2:45">
      <c r="B37" s="4"/>
      <c r="D37" s="3" t="str">
        <f>IF($A37="ADD",IF(NOT(ISBLANK(C37)),_xlfn.XLOOKUP(C37,roadnames[lookupValue],roadnames[lookupKey],"ERROR"),""), "")</f>
        <v/>
      </c>
      <c r="E37" s="5"/>
      <c r="F37" s="5"/>
      <c r="G37" s="4"/>
      <c r="H37" s="4"/>
      <c r="I37" s="6"/>
      <c r="J37" s="6"/>
      <c r="L37" s="3" t="str">
        <f>IF($A37="ADD",IF(NOT(ISBLANK(K37)),_xlfn.XLOOKUP(K37,side[lookupValue],side[lookupKey],"ERROR"),""), "")</f>
        <v/>
      </c>
      <c r="M37" s="6"/>
      <c r="N37" s="4"/>
      <c r="O37" s="6" t="str">
        <f t="shared" si="0"/>
        <v/>
      </c>
      <c r="P37" s="4"/>
      <c r="R37" s="3" t="str">
        <f>IF($A37="ADD",IF(NOT(ISBLANK(Q37)),_xlfn.XLOOKUP(Q37,len_adjust_rsn[lookupValue],len_adjust_rsn[lookupKey],"ERROR"),""), "")</f>
        <v/>
      </c>
      <c r="S37" s="6" t="str">
        <f t="shared" si="1"/>
        <v/>
      </c>
      <c r="T37" s="6"/>
      <c r="U37" s="6" t="str">
        <f t="shared" si="2"/>
        <v/>
      </c>
      <c r="W37" s="3" t="str">
        <f>IF($A37="ADD",IF(NOT(ISBLANK(V37)),_xlfn.XLOOKUP(V37,wheel_stop_material[lookupValue],wheel_stop_material[lookupKey],"ERROR"),""), "")</f>
        <v/>
      </c>
      <c r="X37" s="7"/>
      <c r="Y37" s="4" t="str">
        <f t="shared" ca="1" si="3"/>
        <v/>
      </c>
      <c r="Z37" s="4"/>
      <c r="AA37" s="3" t="str">
        <f t="shared" si="4"/>
        <v/>
      </c>
      <c r="AB37" s="3" t="str">
        <f>IF($A37="","",IF((AND($A37="ADD",OR(AA37="",AA37="In Use"))),"5",(_xlfn.XLOOKUP(AA37,ud_asset_status[lookupValue],ud_asset_status[lookupKey],""))))</f>
        <v/>
      </c>
      <c r="AC37" s="7"/>
      <c r="AE37" s="3" t="str">
        <f>IF($A37="ADD",IF(NOT(ISBLANK(AD37)),_xlfn.XLOOKUP(AD37,ar_replace_reason[lookupValue],ar_replace_reason[lookupKey],"ERROR"),""), "")</f>
        <v/>
      </c>
      <c r="AF37" s="3" t="str">
        <f t="shared" si="5"/>
        <v/>
      </c>
      <c r="AG37" s="3" t="str">
        <f>IF($A37="","",IF((AND($A37="ADD",OR(AF37="",AF37="Queenstown-Lakes District Council"))),"70",(_xlfn.XLOOKUP(AF37,ud_organisation_owner[lookupValue],ud_organisation_owner[lookupKey],""))))</f>
        <v/>
      </c>
      <c r="AH37" s="3" t="str">
        <f t="shared" si="6"/>
        <v/>
      </c>
      <c r="AI37" s="3" t="str">
        <f>IF($A37="","",IF((AND($A37="ADD",OR(AH37="",AH37="Queenstown-Lakes District Council"))),"70",(_xlfn.XLOOKUP(AH37,ud_organisation_owner[lookupValue],ud_organisation_owner[lookupKey],""))))</f>
        <v/>
      </c>
      <c r="AJ37" s="3" t="str">
        <f t="shared" si="7"/>
        <v/>
      </c>
      <c r="AK37" s="3" t="str">
        <f>IF($A37="","",IF((AND($A37="ADD",OR(AJ37="",AJ37="Local Authority"))),"17",(_xlfn.XLOOKUP(AJ37,ud_sub_organisation[lookupValue],ud_sub_organisation[lookupKey],""))))</f>
        <v/>
      </c>
      <c r="AL37" s="3" t="str">
        <f t="shared" si="8"/>
        <v/>
      </c>
      <c r="AM37" s="3" t="str">
        <f>IF($A37="","",IF((AND($A37="ADD",OR(AL37="",AL37="Vested assets"))),"12",(_xlfn.XLOOKUP(AL37,ud_work_origin[lookupValue],ud_work_origin[lookupKey],""))))</f>
        <v/>
      </c>
      <c r="AN37" s="8"/>
      <c r="AO37" s="2" t="str">
        <f t="shared" si="9"/>
        <v/>
      </c>
      <c r="AP37" s="3" t="str">
        <f t="shared" si="10"/>
        <v/>
      </c>
      <c r="AQ37" s="3" t="str">
        <f>IF($A37="","",IF((AND($A37="ADD",OR(AP37="",AP37="Excellent"))),"1",(_xlfn.XLOOKUP(AP37,condition[lookupValue],condition[lookupKey],""))))</f>
        <v/>
      </c>
      <c r="AR37" s="7" t="str">
        <f t="shared" si="11"/>
        <v/>
      </c>
      <c r="AS37" s="9"/>
    </row>
    <row r="38" spans="2:45">
      <c r="B38" s="4"/>
      <c r="D38" s="3" t="str">
        <f>IF($A38="ADD",IF(NOT(ISBLANK(C38)),_xlfn.XLOOKUP(C38,roadnames[lookupValue],roadnames[lookupKey],"ERROR"),""), "")</f>
        <v/>
      </c>
      <c r="E38" s="5"/>
      <c r="F38" s="5"/>
      <c r="G38" s="4"/>
      <c r="H38" s="4"/>
      <c r="I38" s="6"/>
      <c r="J38" s="6"/>
      <c r="L38" s="3" t="str">
        <f>IF($A38="ADD",IF(NOT(ISBLANK(K38)),_xlfn.XLOOKUP(K38,side[lookupValue],side[lookupKey],"ERROR"),""), "")</f>
        <v/>
      </c>
      <c r="M38" s="6"/>
      <c r="N38" s="4"/>
      <c r="O38" s="6" t="str">
        <f t="shared" si="0"/>
        <v/>
      </c>
      <c r="P38" s="4"/>
      <c r="R38" s="3" t="str">
        <f>IF($A38="ADD",IF(NOT(ISBLANK(Q38)),_xlfn.XLOOKUP(Q38,len_adjust_rsn[lookupValue],len_adjust_rsn[lookupKey],"ERROR"),""), "")</f>
        <v/>
      </c>
      <c r="S38" s="6" t="str">
        <f t="shared" si="1"/>
        <v/>
      </c>
      <c r="T38" s="6"/>
      <c r="U38" s="6" t="str">
        <f t="shared" si="2"/>
        <v/>
      </c>
      <c r="W38" s="3" t="str">
        <f>IF($A38="ADD",IF(NOT(ISBLANK(V38)),_xlfn.XLOOKUP(V38,wheel_stop_material[lookupValue],wheel_stop_material[lookupKey],"ERROR"),""), "")</f>
        <v/>
      </c>
      <c r="X38" s="7"/>
      <c r="Y38" s="4" t="str">
        <f t="shared" ca="1" si="3"/>
        <v/>
      </c>
      <c r="Z38" s="4"/>
      <c r="AA38" s="3" t="str">
        <f t="shared" si="4"/>
        <v/>
      </c>
      <c r="AB38" s="3" t="str">
        <f>IF($A38="","",IF((AND($A38="ADD",OR(AA38="",AA38="In Use"))),"5",(_xlfn.XLOOKUP(AA38,ud_asset_status[lookupValue],ud_asset_status[lookupKey],""))))</f>
        <v/>
      </c>
      <c r="AC38" s="7"/>
      <c r="AE38" s="3" t="str">
        <f>IF($A38="ADD",IF(NOT(ISBLANK(AD38)),_xlfn.XLOOKUP(AD38,ar_replace_reason[lookupValue],ar_replace_reason[lookupKey],"ERROR"),""), "")</f>
        <v/>
      </c>
      <c r="AF38" s="3" t="str">
        <f t="shared" si="5"/>
        <v/>
      </c>
      <c r="AG38" s="3" t="str">
        <f>IF($A38="","",IF((AND($A38="ADD",OR(AF38="",AF38="Queenstown-Lakes District Council"))),"70",(_xlfn.XLOOKUP(AF38,ud_organisation_owner[lookupValue],ud_organisation_owner[lookupKey],""))))</f>
        <v/>
      </c>
      <c r="AH38" s="3" t="str">
        <f t="shared" si="6"/>
        <v/>
      </c>
      <c r="AI38" s="3" t="str">
        <f>IF($A38="","",IF((AND($A38="ADD",OR(AH38="",AH38="Queenstown-Lakes District Council"))),"70",(_xlfn.XLOOKUP(AH38,ud_organisation_owner[lookupValue],ud_organisation_owner[lookupKey],""))))</f>
        <v/>
      </c>
      <c r="AJ38" s="3" t="str">
        <f t="shared" si="7"/>
        <v/>
      </c>
      <c r="AK38" s="3" t="str">
        <f>IF($A38="","",IF((AND($A38="ADD",OR(AJ38="",AJ38="Local Authority"))),"17",(_xlfn.XLOOKUP(AJ38,ud_sub_organisation[lookupValue],ud_sub_organisation[lookupKey],""))))</f>
        <v/>
      </c>
      <c r="AL38" s="3" t="str">
        <f t="shared" si="8"/>
        <v/>
      </c>
      <c r="AM38" s="3" t="str">
        <f>IF($A38="","",IF((AND($A38="ADD",OR(AL38="",AL38="Vested assets"))),"12",(_xlfn.XLOOKUP(AL38,ud_work_origin[lookupValue],ud_work_origin[lookupKey],""))))</f>
        <v/>
      </c>
      <c r="AN38" s="8"/>
      <c r="AO38" s="2" t="str">
        <f t="shared" si="9"/>
        <v/>
      </c>
      <c r="AP38" s="3" t="str">
        <f t="shared" si="10"/>
        <v/>
      </c>
      <c r="AQ38" s="3" t="str">
        <f>IF($A38="","",IF((AND($A38="ADD",OR(AP38="",AP38="Excellent"))),"1",(_xlfn.XLOOKUP(AP38,condition[lookupValue],condition[lookupKey],""))))</f>
        <v/>
      </c>
      <c r="AR38" s="7" t="str">
        <f t="shared" si="11"/>
        <v/>
      </c>
      <c r="AS38" s="9"/>
    </row>
    <row r="39" spans="2:45">
      <c r="B39" s="4"/>
      <c r="D39" s="3" t="str">
        <f>IF($A39="ADD",IF(NOT(ISBLANK(C39)),_xlfn.XLOOKUP(C39,roadnames[lookupValue],roadnames[lookupKey],"ERROR"),""), "")</f>
        <v/>
      </c>
      <c r="E39" s="5"/>
      <c r="F39" s="5"/>
      <c r="G39" s="4"/>
      <c r="H39" s="4"/>
      <c r="I39" s="6"/>
      <c r="J39" s="6"/>
      <c r="L39" s="3" t="str">
        <f>IF($A39="ADD",IF(NOT(ISBLANK(K39)),_xlfn.XLOOKUP(K39,side[lookupValue],side[lookupKey],"ERROR"),""), "")</f>
        <v/>
      </c>
      <c r="M39" s="6"/>
      <c r="N39" s="4"/>
      <c r="O39" s="6" t="str">
        <f t="shared" si="0"/>
        <v/>
      </c>
      <c r="P39" s="4"/>
      <c r="R39" s="3" t="str">
        <f>IF($A39="ADD",IF(NOT(ISBLANK(Q39)),_xlfn.XLOOKUP(Q39,len_adjust_rsn[lookupValue],len_adjust_rsn[lookupKey],"ERROR"),""), "")</f>
        <v/>
      </c>
      <c r="S39" s="6" t="str">
        <f t="shared" si="1"/>
        <v/>
      </c>
      <c r="T39" s="6"/>
      <c r="U39" s="6" t="str">
        <f t="shared" si="2"/>
        <v/>
      </c>
      <c r="W39" s="3" t="str">
        <f>IF($A39="ADD",IF(NOT(ISBLANK(V39)),_xlfn.XLOOKUP(V39,wheel_stop_material[lookupValue],wheel_stop_material[lookupKey],"ERROR"),""), "")</f>
        <v/>
      </c>
      <c r="X39" s="7"/>
      <c r="Y39" s="4" t="str">
        <f t="shared" ca="1" si="3"/>
        <v/>
      </c>
      <c r="Z39" s="4"/>
      <c r="AA39" s="3" t="str">
        <f t="shared" si="4"/>
        <v/>
      </c>
      <c r="AB39" s="3" t="str">
        <f>IF($A39="","",IF((AND($A39="ADD",OR(AA39="",AA39="In Use"))),"5",(_xlfn.XLOOKUP(AA39,ud_asset_status[lookupValue],ud_asset_status[lookupKey],""))))</f>
        <v/>
      </c>
      <c r="AC39" s="7"/>
      <c r="AE39" s="3" t="str">
        <f>IF($A39="ADD",IF(NOT(ISBLANK(AD39)),_xlfn.XLOOKUP(AD39,ar_replace_reason[lookupValue],ar_replace_reason[lookupKey],"ERROR"),""), "")</f>
        <v/>
      </c>
      <c r="AF39" s="3" t="str">
        <f t="shared" si="5"/>
        <v/>
      </c>
      <c r="AG39" s="3" t="str">
        <f>IF($A39="","",IF((AND($A39="ADD",OR(AF39="",AF39="Queenstown-Lakes District Council"))),"70",(_xlfn.XLOOKUP(AF39,ud_organisation_owner[lookupValue],ud_organisation_owner[lookupKey],""))))</f>
        <v/>
      </c>
      <c r="AH39" s="3" t="str">
        <f t="shared" si="6"/>
        <v/>
      </c>
      <c r="AI39" s="3" t="str">
        <f>IF($A39="","",IF((AND($A39="ADD",OR(AH39="",AH39="Queenstown-Lakes District Council"))),"70",(_xlfn.XLOOKUP(AH39,ud_organisation_owner[lookupValue],ud_organisation_owner[lookupKey],""))))</f>
        <v/>
      </c>
      <c r="AJ39" s="3" t="str">
        <f t="shared" si="7"/>
        <v/>
      </c>
      <c r="AK39" s="3" t="str">
        <f>IF($A39="","",IF((AND($A39="ADD",OR(AJ39="",AJ39="Local Authority"))),"17",(_xlfn.XLOOKUP(AJ39,ud_sub_organisation[lookupValue],ud_sub_organisation[lookupKey],""))))</f>
        <v/>
      </c>
      <c r="AL39" s="3" t="str">
        <f t="shared" si="8"/>
        <v/>
      </c>
      <c r="AM39" s="3" t="str">
        <f>IF($A39="","",IF((AND($A39="ADD",OR(AL39="",AL39="Vested assets"))),"12",(_xlfn.XLOOKUP(AL39,ud_work_origin[lookupValue],ud_work_origin[lookupKey],""))))</f>
        <v/>
      </c>
      <c r="AN39" s="8"/>
      <c r="AO39" s="2" t="str">
        <f t="shared" si="9"/>
        <v/>
      </c>
      <c r="AP39" s="3" t="str">
        <f t="shared" si="10"/>
        <v/>
      </c>
      <c r="AQ39" s="3" t="str">
        <f>IF($A39="","",IF((AND($A39="ADD",OR(AP39="",AP39="Excellent"))),"1",(_xlfn.XLOOKUP(AP39,condition[lookupValue],condition[lookupKey],""))))</f>
        <v/>
      </c>
      <c r="AR39" s="7" t="str">
        <f t="shared" si="11"/>
        <v/>
      </c>
      <c r="AS39" s="9"/>
    </row>
    <row r="40" spans="2:45">
      <c r="B40" s="4"/>
      <c r="D40" s="3" t="str">
        <f>IF($A40="ADD",IF(NOT(ISBLANK(C40)),_xlfn.XLOOKUP(C40,roadnames[lookupValue],roadnames[lookupKey],"ERROR"),""), "")</f>
        <v/>
      </c>
      <c r="E40" s="5"/>
      <c r="F40" s="5"/>
      <c r="G40" s="4"/>
      <c r="H40" s="4"/>
      <c r="I40" s="6"/>
      <c r="J40" s="6"/>
      <c r="L40" s="3" t="str">
        <f>IF($A40="ADD",IF(NOT(ISBLANK(K40)),_xlfn.XLOOKUP(K40,side[lookupValue],side[lookupKey],"ERROR"),""), "")</f>
        <v/>
      </c>
      <c r="M40" s="6"/>
      <c r="N40" s="4"/>
      <c r="O40" s="6" t="str">
        <f t="shared" si="0"/>
        <v/>
      </c>
      <c r="P40" s="4"/>
      <c r="R40" s="3" t="str">
        <f>IF($A40="ADD",IF(NOT(ISBLANK(Q40)),_xlfn.XLOOKUP(Q40,len_adjust_rsn[lookupValue],len_adjust_rsn[lookupKey],"ERROR"),""), "")</f>
        <v/>
      </c>
      <c r="S40" s="6" t="str">
        <f t="shared" si="1"/>
        <v/>
      </c>
      <c r="T40" s="6"/>
      <c r="U40" s="6" t="str">
        <f t="shared" si="2"/>
        <v/>
      </c>
      <c r="W40" s="3" t="str">
        <f>IF($A40="ADD",IF(NOT(ISBLANK(V40)),_xlfn.XLOOKUP(V40,wheel_stop_material[lookupValue],wheel_stop_material[lookupKey],"ERROR"),""), "")</f>
        <v/>
      </c>
      <c r="X40" s="7"/>
      <c r="Y40" s="4" t="str">
        <f t="shared" ca="1" si="3"/>
        <v/>
      </c>
      <c r="Z40" s="4"/>
      <c r="AA40" s="3" t="str">
        <f t="shared" si="4"/>
        <v/>
      </c>
      <c r="AB40" s="3" t="str">
        <f>IF($A40="","",IF((AND($A40="ADD",OR(AA40="",AA40="In Use"))),"5",(_xlfn.XLOOKUP(AA40,ud_asset_status[lookupValue],ud_asset_status[lookupKey],""))))</f>
        <v/>
      </c>
      <c r="AC40" s="7"/>
      <c r="AE40" s="3" t="str">
        <f>IF($A40="ADD",IF(NOT(ISBLANK(AD40)),_xlfn.XLOOKUP(AD40,ar_replace_reason[lookupValue],ar_replace_reason[lookupKey],"ERROR"),""), "")</f>
        <v/>
      </c>
      <c r="AF40" s="3" t="str">
        <f t="shared" si="5"/>
        <v/>
      </c>
      <c r="AG40" s="3" t="str">
        <f>IF($A40="","",IF((AND($A40="ADD",OR(AF40="",AF40="Queenstown-Lakes District Council"))),"70",(_xlfn.XLOOKUP(AF40,ud_organisation_owner[lookupValue],ud_organisation_owner[lookupKey],""))))</f>
        <v/>
      </c>
      <c r="AH40" s="3" t="str">
        <f t="shared" si="6"/>
        <v/>
      </c>
      <c r="AI40" s="3" t="str">
        <f>IF($A40="","",IF((AND($A40="ADD",OR(AH40="",AH40="Queenstown-Lakes District Council"))),"70",(_xlfn.XLOOKUP(AH40,ud_organisation_owner[lookupValue],ud_organisation_owner[lookupKey],""))))</f>
        <v/>
      </c>
      <c r="AJ40" s="3" t="str">
        <f t="shared" si="7"/>
        <v/>
      </c>
      <c r="AK40" s="3" t="str">
        <f>IF($A40="","",IF((AND($A40="ADD",OR(AJ40="",AJ40="Local Authority"))),"17",(_xlfn.XLOOKUP(AJ40,ud_sub_organisation[lookupValue],ud_sub_organisation[lookupKey],""))))</f>
        <v/>
      </c>
      <c r="AL40" s="3" t="str">
        <f t="shared" si="8"/>
        <v/>
      </c>
      <c r="AM40" s="3" t="str">
        <f>IF($A40="","",IF((AND($A40="ADD",OR(AL40="",AL40="Vested assets"))),"12",(_xlfn.XLOOKUP(AL40,ud_work_origin[lookupValue],ud_work_origin[lookupKey],""))))</f>
        <v/>
      </c>
      <c r="AN40" s="8"/>
      <c r="AO40" s="2" t="str">
        <f t="shared" si="9"/>
        <v/>
      </c>
      <c r="AP40" s="3" t="str">
        <f t="shared" si="10"/>
        <v/>
      </c>
      <c r="AQ40" s="3" t="str">
        <f>IF($A40="","",IF((AND($A40="ADD",OR(AP40="",AP40="Excellent"))),"1",(_xlfn.XLOOKUP(AP40,condition[lookupValue],condition[lookupKey],""))))</f>
        <v/>
      </c>
      <c r="AR40" s="7" t="str">
        <f t="shared" si="11"/>
        <v/>
      </c>
      <c r="AS40" s="9"/>
    </row>
    <row r="41" spans="2:45">
      <c r="B41" s="4"/>
      <c r="D41" s="3" t="str">
        <f>IF($A41="ADD",IF(NOT(ISBLANK(C41)),_xlfn.XLOOKUP(C41,roadnames[lookupValue],roadnames[lookupKey],"ERROR"),""), "")</f>
        <v/>
      </c>
      <c r="E41" s="5"/>
      <c r="F41" s="5"/>
      <c r="G41" s="4"/>
      <c r="H41" s="4"/>
      <c r="I41" s="6"/>
      <c r="J41" s="6"/>
      <c r="L41" s="3" t="str">
        <f>IF($A41="ADD",IF(NOT(ISBLANK(K41)),_xlfn.XLOOKUP(K41,side[lookupValue],side[lookupKey],"ERROR"),""), "")</f>
        <v/>
      </c>
      <c r="M41" s="6"/>
      <c r="N41" s="4"/>
      <c r="O41" s="6" t="str">
        <f t="shared" si="0"/>
        <v/>
      </c>
      <c r="P41" s="4"/>
      <c r="R41" s="3" t="str">
        <f>IF($A41="ADD",IF(NOT(ISBLANK(Q41)),_xlfn.XLOOKUP(Q41,len_adjust_rsn[lookupValue],len_adjust_rsn[lookupKey],"ERROR"),""), "")</f>
        <v/>
      </c>
      <c r="S41" s="6" t="str">
        <f t="shared" si="1"/>
        <v/>
      </c>
      <c r="T41" s="6"/>
      <c r="U41" s="6" t="str">
        <f t="shared" si="2"/>
        <v/>
      </c>
      <c r="W41" s="3" t="str">
        <f>IF($A41="ADD",IF(NOT(ISBLANK(V41)),_xlfn.XLOOKUP(V41,wheel_stop_material[lookupValue],wheel_stop_material[lookupKey],"ERROR"),""), "")</f>
        <v/>
      </c>
      <c r="X41" s="7"/>
      <c r="Y41" s="4" t="str">
        <f t="shared" ca="1" si="3"/>
        <v/>
      </c>
      <c r="Z41" s="4"/>
      <c r="AA41" s="3" t="str">
        <f t="shared" si="4"/>
        <v/>
      </c>
      <c r="AB41" s="3" t="str">
        <f>IF($A41="","",IF((AND($A41="ADD",OR(AA41="",AA41="In Use"))),"5",(_xlfn.XLOOKUP(AA41,ud_asset_status[lookupValue],ud_asset_status[lookupKey],""))))</f>
        <v/>
      </c>
      <c r="AC41" s="7"/>
      <c r="AE41" s="3" t="str">
        <f>IF($A41="ADD",IF(NOT(ISBLANK(AD41)),_xlfn.XLOOKUP(AD41,ar_replace_reason[lookupValue],ar_replace_reason[lookupKey],"ERROR"),""), "")</f>
        <v/>
      </c>
      <c r="AF41" s="3" t="str">
        <f t="shared" si="5"/>
        <v/>
      </c>
      <c r="AG41" s="3" t="str">
        <f>IF($A41="","",IF((AND($A41="ADD",OR(AF41="",AF41="Queenstown-Lakes District Council"))),"70",(_xlfn.XLOOKUP(AF41,ud_organisation_owner[lookupValue],ud_organisation_owner[lookupKey],""))))</f>
        <v/>
      </c>
      <c r="AH41" s="3" t="str">
        <f t="shared" si="6"/>
        <v/>
      </c>
      <c r="AI41" s="3" t="str">
        <f>IF($A41="","",IF((AND($A41="ADD",OR(AH41="",AH41="Queenstown-Lakes District Council"))),"70",(_xlfn.XLOOKUP(AH41,ud_organisation_owner[lookupValue],ud_organisation_owner[lookupKey],""))))</f>
        <v/>
      </c>
      <c r="AJ41" s="3" t="str">
        <f t="shared" si="7"/>
        <v/>
      </c>
      <c r="AK41" s="3" t="str">
        <f>IF($A41="","",IF((AND($A41="ADD",OR(AJ41="",AJ41="Local Authority"))),"17",(_xlfn.XLOOKUP(AJ41,ud_sub_organisation[lookupValue],ud_sub_organisation[lookupKey],""))))</f>
        <v/>
      </c>
      <c r="AL41" s="3" t="str">
        <f t="shared" si="8"/>
        <v/>
      </c>
      <c r="AM41" s="3" t="str">
        <f>IF($A41="","",IF((AND($A41="ADD",OR(AL41="",AL41="Vested assets"))),"12",(_xlfn.XLOOKUP(AL41,ud_work_origin[lookupValue],ud_work_origin[lookupKey],""))))</f>
        <v/>
      </c>
      <c r="AN41" s="8"/>
      <c r="AO41" s="2" t="str">
        <f t="shared" si="9"/>
        <v/>
      </c>
      <c r="AP41" s="3" t="str">
        <f t="shared" si="10"/>
        <v/>
      </c>
      <c r="AQ41" s="3" t="str">
        <f>IF($A41="","",IF((AND($A41="ADD",OR(AP41="",AP41="Excellent"))),"1",(_xlfn.XLOOKUP(AP41,condition[lookupValue],condition[lookupKey],""))))</f>
        <v/>
      </c>
      <c r="AR41" s="7" t="str">
        <f t="shared" si="11"/>
        <v/>
      </c>
      <c r="AS41" s="9"/>
    </row>
    <row r="42" spans="2:45">
      <c r="B42" s="4"/>
      <c r="D42" s="3" t="str">
        <f>IF($A42="ADD",IF(NOT(ISBLANK(C42)),_xlfn.XLOOKUP(C42,roadnames[lookupValue],roadnames[lookupKey],"ERROR"),""), "")</f>
        <v/>
      </c>
      <c r="E42" s="5"/>
      <c r="F42" s="5"/>
      <c r="G42" s="4"/>
      <c r="H42" s="4"/>
      <c r="I42" s="6"/>
      <c r="J42" s="6"/>
      <c r="L42" s="3" t="str">
        <f>IF($A42="ADD",IF(NOT(ISBLANK(K42)),_xlfn.XLOOKUP(K42,side[lookupValue],side[lookupKey],"ERROR"),""), "")</f>
        <v/>
      </c>
      <c r="M42" s="6"/>
      <c r="N42" s="4"/>
      <c r="O42" s="6" t="str">
        <f t="shared" si="0"/>
        <v/>
      </c>
      <c r="P42" s="4"/>
      <c r="R42" s="3" t="str">
        <f>IF($A42="ADD",IF(NOT(ISBLANK(Q42)),_xlfn.XLOOKUP(Q42,len_adjust_rsn[lookupValue],len_adjust_rsn[lookupKey],"ERROR"),""), "")</f>
        <v/>
      </c>
      <c r="S42" s="6" t="str">
        <f t="shared" si="1"/>
        <v/>
      </c>
      <c r="T42" s="6"/>
      <c r="U42" s="6" t="str">
        <f t="shared" si="2"/>
        <v/>
      </c>
      <c r="W42" s="3" t="str">
        <f>IF($A42="ADD",IF(NOT(ISBLANK(V42)),_xlfn.XLOOKUP(V42,wheel_stop_material[lookupValue],wheel_stop_material[lookupKey],"ERROR"),""), "")</f>
        <v/>
      </c>
      <c r="X42" s="7"/>
      <c r="Y42" s="4" t="str">
        <f t="shared" ca="1" si="3"/>
        <v/>
      </c>
      <c r="Z42" s="4"/>
      <c r="AA42" s="3" t="str">
        <f t="shared" si="4"/>
        <v/>
      </c>
      <c r="AB42" s="3" t="str">
        <f>IF($A42="","",IF((AND($A42="ADD",OR(AA42="",AA42="In Use"))),"5",(_xlfn.XLOOKUP(AA42,ud_asset_status[lookupValue],ud_asset_status[lookupKey],""))))</f>
        <v/>
      </c>
      <c r="AC42" s="7"/>
      <c r="AE42" s="3" t="str">
        <f>IF($A42="ADD",IF(NOT(ISBLANK(AD42)),_xlfn.XLOOKUP(AD42,ar_replace_reason[lookupValue],ar_replace_reason[lookupKey],"ERROR"),""), "")</f>
        <v/>
      </c>
      <c r="AF42" s="3" t="str">
        <f t="shared" si="5"/>
        <v/>
      </c>
      <c r="AG42" s="3" t="str">
        <f>IF($A42="","",IF((AND($A42="ADD",OR(AF42="",AF42="Queenstown-Lakes District Council"))),"70",(_xlfn.XLOOKUP(AF42,ud_organisation_owner[lookupValue],ud_organisation_owner[lookupKey],""))))</f>
        <v/>
      </c>
      <c r="AH42" s="3" t="str">
        <f t="shared" si="6"/>
        <v/>
      </c>
      <c r="AI42" s="3" t="str">
        <f>IF($A42="","",IF((AND($A42="ADD",OR(AH42="",AH42="Queenstown-Lakes District Council"))),"70",(_xlfn.XLOOKUP(AH42,ud_organisation_owner[lookupValue],ud_organisation_owner[lookupKey],""))))</f>
        <v/>
      </c>
      <c r="AJ42" s="3" t="str">
        <f t="shared" si="7"/>
        <v/>
      </c>
      <c r="AK42" s="3" t="str">
        <f>IF($A42="","",IF((AND($A42="ADD",OR(AJ42="",AJ42="Local Authority"))),"17",(_xlfn.XLOOKUP(AJ42,ud_sub_organisation[lookupValue],ud_sub_organisation[lookupKey],""))))</f>
        <v/>
      </c>
      <c r="AL42" s="3" t="str">
        <f t="shared" si="8"/>
        <v/>
      </c>
      <c r="AM42" s="3" t="str">
        <f>IF($A42="","",IF((AND($A42="ADD",OR(AL42="",AL42="Vested assets"))),"12",(_xlfn.XLOOKUP(AL42,ud_work_origin[lookupValue],ud_work_origin[lookupKey],""))))</f>
        <v/>
      </c>
      <c r="AN42" s="8"/>
      <c r="AO42" s="2" t="str">
        <f t="shared" si="9"/>
        <v/>
      </c>
      <c r="AP42" s="3" t="str">
        <f t="shared" si="10"/>
        <v/>
      </c>
      <c r="AQ42" s="3" t="str">
        <f>IF($A42="","",IF((AND($A42="ADD",OR(AP42="",AP42="Excellent"))),"1",(_xlfn.XLOOKUP(AP42,condition[lookupValue],condition[lookupKey],""))))</f>
        <v/>
      </c>
      <c r="AR42" s="7" t="str">
        <f t="shared" si="11"/>
        <v/>
      </c>
      <c r="AS42" s="9"/>
    </row>
    <row r="43" spans="2:45">
      <c r="B43" s="4"/>
      <c r="D43" s="3" t="str">
        <f>IF($A43="ADD",IF(NOT(ISBLANK(C43)),_xlfn.XLOOKUP(C43,roadnames[lookupValue],roadnames[lookupKey],"ERROR"),""), "")</f>
        <v/>
      </c>
      <c r="E43" s="5"/>
      <c r="F43" s="5"/>
      <c r="G43" s="4"/>
      <c r="H43" s="4"/>
      <c r="I43" s="6"/>
      <c r="J43" s="6"/>
      <c r="L43" s="3" t="str">
        <f>IF($A43="ADD",IF(NOT(ISBLANK(K43)),_xlfn.XLOOKUP(K43,side[lookupValue],side[lookupKey],"ERROR"),""), "")</f>
        <v/>
      </c>
      <c r="M43" s="6"/>
      <c r="N43" s="4"/>
      <c r="O43" s="6" t="str">
        <f t="shared" si="0"/>
        <v/>
      </c>
      <c r="P43" s="4"/>
      <c r="R43" s="3" t="str">
        <f>IF($A43="ADD",IF(NOT(ISBLANK(Q43)),_xlfn.XLOOKUP(Q43,len_adjust_rsn[lookupValue],len_adjust_rsn[lookupKey],"ERROR"),""), "")</f>
        <v/>
      </c>
      <c r="S43" s="6" t="str">
        <f t="shared" si="1"/>
        <v/>
      </c>
      <c r="T43" s="6"/>
      <c r="U43" s="6" t="str">
        <f t="shared" si="2"/>
        <v/>
      </c>
      <c r="W43" s="3" t="str">
        <f>IF($A43="ADD",IF(NOT(ISBLANK(V43)),_xlfn.XLOOKUP(V43,wheel_stop_material[lookupValue],wheel_stop_material[lookupKey],"ERROR"),""), "")</f>
        <v/>
      </c>
      <c r="X43" s="7"/>
      <c r="Y43" s="4" t="str">
        <f t="shared" ca="1" si="3"/>
        <v/>
      </c>
      <c r="Z43" s="4"/>
      <c r="AA43" s="3" t="str">
        <f t="shared" si="4"/>
        <v/>
      </c>
      <c r="AB43" s="3" t="str">
        <f>IF($A43="","",IF((AND($A43="ADD",OR(AA43="",AA43="In Use"))),"5",(_xlfn.XLOOKUP(AA43,ud_asset_status[lookupValue],ud_asset_status[lookupKey],""))))</f>
        <v/>
      </c>
      <c r="AC43" s="7"/>
      <c r="AE43" s="3" t="str">
        <f>IF($A43="ADD",IF(NOT(ISBLANK(AD43)),_xlfn.XLOOKUP(AD43,ar_replace_reason[lookupValue],ar_replace_reason[lookupKey],"ERROR"),""), "")</f>
        <v/>
      </c>
      <c r="AF43" s="3" t="str">
        <f t="shared" si="5"/>
        <v/>
      </c>
      <c r="AG43" s="3" t="str">
        <f>IF($A43="","",IF((AND($A43="ADD",OR(AF43="",AF43="Queenstown-Lakes District Council"))),"70",(_xlfn.XLOOKUP(AF43,ud_organisation_owner[lookupValue],ud_organisation_owner[lookupKey],""))))</f>
        <v/>
      </c>
      <c r="AH43" s="3" t="str">
        <f t="shared" si="6"/>
        <v/>
      </c>
      <c r="AI43" s="3" t="str">
        <f>IF($A43="","",IF((AND($A43="ADD",OR(AH43="",AH43="Queenstown-Lakes District Council"))),"70",(_xlfn.XLOOKUP(AH43,ud_organisation_owner[lookupValue],ud_organisation_owner[lookupKey],""))))</f>
        <v/>
      </c>
      <c r="AJ43" s="3" t="str">
        <f t="shared" si="7"/>
        <v/>
      </c>
      <c r="AK43" s="3" t="str">
        <f>IF($A43="","",IF((AND($A43="ADD",OR(AJ43="",AJ43="Local Authority"))),"17",(_xlfn.XLOOKUP(AJ43,ud_sub_organisation[lookupValue],ud_sub_organisation[lookupKey],""))))</f>
        <v/>
      </c>
      <c r="AL43" s="3" t="str">
        <f t="shared" si="8"/>
        <v/>
      </c>
      <c r="AM43" s="3" t="str">
        <f>IF($A43="","",IF((AND($A43="ADD",OR(AL43="",AL43="Vested assets"))),"12",(_xlfn.XLOOKUP(AL43,ud_work_origin[lookupValue],ud_work_origin[lookupKey],""))))</f>
        <v/>
      </c>
      <c r="AN43" s="8"/>
      <c r="AO43" s="2" t="str">
        <f t="shared" si="9"/>
        <v/>
      </c>
      <c r="AP43" s="3" t="str">
        <f t="shared" si="10"/>
        <v/>
      </c>
      <c r="AQ43" s="3" t="str">
        <f>IF($A43="","",IF((AND($A43="ADD",OR(AP43="",AP43="Excellent"))),"1",(_xlfn.XLOOKUP(AP43,condition[lookupValue],condition[lookupKey],""))))</f>
        <v/>
      </c>
      <c r="AR43" s="7" t="str">
        <f t="shared" si="11"/>
        <v/>
      </c>
      <c r="AS43" s="9"/>
    </row>
    <row r="44" spans="2:45">
      <c r="B44" s="4"/>
      <c r="D44" s="3" t="str">
        <f>IF($A44="ADD",IF(NOT(ISBLANK(C44)),_xlfn.XLOOKUP(C44,roadnames[lookupValue],roadnames[lookupKey],"ERROR"),""), "")</f>
        <v/>
      </c>
      <c r="E44" s="5"/>
      <c r="F44" s="5"/>
      <c r="G44" s="4"/>
      <c r="H44" s="4"/>
      <c r="I44" s="6"/>
      <c r="J44" s="6"/>
      <c r="L44" s="3" t="str">
        <f>IF($A44="ADD",IF(NOT(ISBLANK(K44)),_xlfn.XLOOKUP(K44,side[lookupValue],side[lookupKey],"ERROR"),""), "")</f>
        <v/>
      </c>
      <c r="M44" s="6"/>
      <c r="N44" s="4"/>
      <c r="O44" s="6" t="str">
        <f t="shared" si="0"/>
        <v/>
      </c>
      <c r="P44" s="4"/>
      <c r="R44" s="3" t="str">
        <f>IF($A44="ADD",IF(NOT(ISBLANK(Q44)),_xlfn.XLOOKUP(Q44,len_adjust_rsn[lookupValue],len_adjust_rsn[lookupKey],"ERROR"),""), "")</f>
        <v/>
      </c>
      <c r="S44" s="6" t="str">
        <f t="shared" si="1"/>
        <v/>
      </c>
      <c r="T44" s="6"/>
      <c r="U44" s="6" t="str">
        <f t="shared" si="2"/>
        <v/>
      </c>
      <c r="W44" s="3" t="str">
        <f>IF($A44="ADD",IF(NOT(ISBLANK(V44)),_xlfn.XLOOKUP(V44,wheel_stop_material[lookupValue],wheel_stop_material[lookupKey],"ERROR"),""), "")</f>
        <v/>
      </c>
      <c r="X44" s="7"/>
      <c r="Y44" s="4" t="str">
        <f t="shared" ca="1" si="3"/>
        <v/>
      </c>
      <c r="Z44" s="4"/>
      <c r="AA44" s="3" t="str">
        <f t="shared" si="4"/>
        <v/>
      </c>
      <c r="AB44" s="3" t="str">
        <f>IF($A44="","",IF((AND($A44="ADD",OR(AA44="",AA44="In Use"))),"5",(_xlfn.XLOOKUP(AA44,ud_asset_status[lookupValue],ud_asset_status[lookupKey],""))))</f>
        <v/>
      </c>
      <c r="AC44" s="7"/>
      <c r="AE44" s="3" t="str">
        <f>IF($A44="ADD",IF(NOT(ISBLANK(AD44)),_xlfn.XLOOKUP(AD44,ar_replace_reason[lookupValue],ar_replace_reason[lookupKey],"ERROR"),""), "")</f>
        <v/>
      </c>
      <c r="AF44" s="3" t="str">
        <f t="shared" si="5"/>
        <v/>
      </c>
      <c r="AG44" s="3" t="str">
        <f>IF($A44="","",IF((AND($A44="ADD",OR(AF44="",AF44="Queenstown-Lakes District Council"))),"70",(_xlfn.XLOOKUP(AF44,ud_organisation_owner[lookupValue],ud_organisation_owner[lookupKey],""))))</f>
        <v/>
      </c>
      <c r="AH44" s="3" t="str">
        <f t="shared" si="6"/>
        <v/>
      </c>
      <c r="AI44" s="3" t="str">
        <f>IF($A44="","",IF((AND($A44="ADD",OR(AH44="",AH44="Queenstown-Lakes District Council"))),"70",(_xlfn.XLOOKUP(AH44,ud_organisation_owner[lookupValue],ud_organisation_owner[lookupKey],""))))</f>
        <v/>
      </c>
      <c r="AJ44" s="3" t="str">
        <f t="shared" si="7"/>
        <v/>
      </c>
      <c r="AK44" s="3" t="str">
        <f>IF($A44="","",IF((AND($A44="ADD",OR(AJ44="",AJ44="Local Authority"))),"17",(_xlfn.XLOOKUP(AJ44,ud_sub_organisation[lookupValue],ud_sub_organisation[lookupKey],""))))</f>
        <v/>
      </c>
      <c r="AL44" s="3" t="str">
        <f t="shared" si="8"/>
        <v/>
      </c>
      <c r="AM44" s="3" t="str">
        <f>IF($A44="","",IF((AND($A44="ADD",OR(AL44="",AL44="Vested assets"))),"12",(_xlfn.XLOOKUP(AL44,ud_work_origin[lookupValue],ud_work_origin[lookupKey],""))))</f>
        <v/>
      </c>
      <c r="AN44" s="8"/>
      <c r="AO44" s="2" t="str">
        <f t="shared" si="9"/>
        <v/>
      </c>
      <c r="AP44" s="3" t="str">
        <f t="shared" si="10"/>
        <v/>
      </c>
      <c r="AQ44" s="3" t="str">
        <f>IF($A44="","",IF((AND($A44="ADD",OR(AP44="",AP44="Excellent"))),"1",(_xlfn.XLOOKUP(AP44,condition[lookupValue],condition[lookupKey],""))))</f>
        <v/>
      </c>
      <c r="AR44" s="7" t="str">
        <f t="shared" si="11"/>
        <v/>
      </c>
      <c r="AS44" s="9"/>
    </row>
    <row r="45" spans="2:45">
      <c r="B45" s="4"/>
      <c r="D45" s="3" t="str">
        <f>IF($A45="ADD",IF(NOT(ISBLANK(C45)),_xlfn.XLOOKUP(C45,roadnames[lookupValue],roadnames[lookupKey],"ERROR"),""), "")</f>
        <v/>
      </c>
      <c r="E45" s="5"/>
      <c r="F45" s="5"/>
      <c r="G45" s="4"/>
      <c r="H45" s="4"/>
      <c r="I45" s="6"/>
      <c r="J45" s="6"/>
      <c r="L45" s="3" t="str">
        <f>IF($A45="ADD",IF(NOT(ISBLANK(K45)),_xlfn.XLOOKUP(K45,side[lookupValue],side[lookupKey],"ERROR"),""), "")</f>
        <v/>
      </c>
      <c r="M45" s="6"/>
      <c r="N45" s="4"/>
      <c r="O45" s="6" t="str">
        <f t="shared" si="0"/>
        <v/>
      </c>
      <c r="P45" s="4"/>
      <c r="R45" s="3" t="str">
        <f>IF($A45="ADD",IF(NOT(ISBLANK(Q45)),_xlfn.XLOOKUP(Q45,len_adjust_rsn[lookupValue],len_adjust_rsn[lookupKey],"ERROR"),""), "")</f>
        <v/>
      </c>
      <c r="S45" s="6" t="str">
        <f t="shared" si="1"/>
        <v/>
      </c>
      <c r="T45" s="6"/>
      <c r="U45" s="6" t="str">
        <f t="shared" si="2"/>
        <v/>
      </c>
      <c r="W45" s="3" t="str">
        <f>IF($A45="ADD",IF(NOT(ISBLANK(V45)),_xlfn.XLOOKUP(V45,wheel_stop_material[lookupValue],wheel_stop_material[lookupKey],"ERROR"),""), "")</f>
        <v/>
      </c>
      <c r="X45" s="7"/>
      <c r="Y45" s="4" t="str">
        <f t="shared" ca="1" si="3"/>
        <v/>
      </c>
      <c r="Z45" s="4"/>
      <c r="AA45" s="3" t="str">
        <f t="shared" si="4"/>
        <v/>
      </c>
      <c r="AB45" s="3" t="str">
        <f>IF($A45="","",IF((AND($A45="ADD",OR(AA45="",AA45="In Use"))),"5",(_xlfn.XLOOKUP(AA45,ud_asset_status[lookupValue],ud_asset_status[lookupKey],""))))</f>
        <v/>
      </c>
      <c r="AC45" s="7"/>
      <c r="AE45" s="3" t="str">
        <f>IF($A45="ADD",IF(NOT(ISBLANK(AD45)),_xlfn.XLOOKUP(AD45,ar_replace_reason[lookupValue],ar_replace_reason[lookupKey],"ERROR"),""), "")</f>
        <v/>
      </c>
      <c r="AF45" s="3" t="str">
        <f t="shared" si="5"/>
        <v/>
      </c>
      <c r="AG45" s="3" t="str">
        <f>IF($A45="","",IF((AND($A45="ADD",OR(AF45="",AF45="Queenstown-Lakes District Council"))),"70",(_xlfn.XLOOKUP(AF45,ud_organisation_owner[lookupValue],ud_organisation_owner[lookupKey],""))))</f>
        <v/>
      </c>
      <c r="AH45" s="3" t="str">
        <f t="shared" si="6"/>
        <v/>
      </c>
      <c r="AI45" s="3" t="str">
        <f>IF($A45="","",IF((AND($A45="ADD",OR(AH45="",AH45="Queenstown-Lakes District Council"))),"70",(_xlfn.XLOOKUP(AH45,ud_organisation_owner[lookupValue],ud_organisation_owner[lookupKey],""))))</f>
        <v/>
      </c>
      <c r="AJ45" s="3" t="str">
        <f t="shared" si="7"/>
        <v/>
      </c>
      <c r="AK45" s="3" t="str">
        <f>IF($A45="","",IF((AND($A45="ADD",OR(AJ45="",AJ45="Local Authority"))),"17",(_xlfn.XLOOKUP(AJ45,ud_sub_organisation[lookupValue],ud_sub_organisation[lookupKey],""))))</f>
        <v/>
      </c>
      <c r="AL45" s="3" t="str">
        <f t="shared" si="8"/>
        <v/>
      </c>
      <c r="AM45" s="3" t="str">
        <f>IF($A45="","",IF((AND($A45="ADD",OR(AL45="",AL45="Vested assets"))),"12",(_xlfn.XLOOKUP(AL45,ud_work_origin[lookupValue],ud_work_origin[lookupKey],""))))</f>
        <v/>
      </c>
      <c r="AN45" s="8"/>
      <c r="AO45" s="2" t="str">
        <f t="shared" si="9"/>
        <v/>
      </c>
      <c r="AP45" s="3" t="str">
        <f t="shared" si="10"/>
        <v/>
      </c>
      <c r="AQ45" s="3" t="str">
        <f>IF($A45="","",IF((AND($A45="ADD",OR(AP45="",AP45="Excellent"))),"1",(_xlfn.XLOOKUP(AP45,condition[lookupValue],condition[lookupKey],""))))</f>
        <v/>
      </c>
      <c r="AR45" s="7" t="str">
        <f t="shared" si="11"/>
        <v/>
      </c>
      <c r="AS45" s="9"/>
    </row>
    <row r="46" spans="2:45">
      <c r="B46" s="4"/>
      <c r="D46" s="3" t="str">
        <f>IF($A46="ADD",IF(NOT(ISBLANK(C46)),_xlfn.XLOOKUP(C46,roadnames[lookupValue],roadnames[lookupKey],"ERROR"),""), "")</f>
        <v/>
      </c>
      <c r="E46" s="5"/>
      <c r="F46" s="5"/>
      <c r="G46" s="4"/>
      <c r="H46" s="4"/>
      <c r="I46" s="6"/>
      <c r="J46" s="6"/>
      <c r="L46" s="3" t="str">
        <f>IF($A46="ADD",IF(NOT(ISBLANK(K46)),_xlfn.XLOOKUP(K46,side[lookupValue],side[lookupKey],"ERROR"),""), "")</f>
        <v/>
      </c>
      <c r="M46" s="6"/>
      <c r="N46" s="4"/>
      <c r="O46" s="6" t="str">
        <f t="shared" si="0"/>
        <v/>
      </c>
      <c r="P46" s="4"/>
      <c r="R46" s="3" t="str">
        <f>IF($A46="ADD",IF(NOT(ISBLANK(Q46)),_xlfn.XLOOKUP(Q46,len_adjust_rsn[lookupValue],len_adjust_rsn[lookupKey],"ERROR"),""), "")</f>
        <v/>
      </c>
      <c r="S46" s="6" t="str">
        <f t="shared" si="1"/>
        <v/>
      </c>
      <c r="T46" s="6"/>
      <c r="U46" s="6" t="str">
        <f t="shared" si="2"/>
        <v/>
      </c>
      <c r="W46" s="3" t="str">
        <f>IF($A46="ADD",IF(NOT(ISBLANK(V46)),_xlfn.XLOOKUP(V46,wheel_stop_material[lookupValue],wheel_stop_material[lookupKey],"ERROR"),""), "")</f>
        <v/>
      </c>
      <c r="X46" s="7"/>
      <c r="Y46" s="4" t="str">
        <f t="shared" ca="1" si="3"/>
        <v/>
      </c>
      <c r="Z46" s="4"/>
      <c r="AA46" s="3" t="str">
        <f t="shared" si="4"/>
        <v/>
      </c>
      <c r="AB46" s="3" t="str">
        <f>IF($A46="","",IF((AND($A46="ADD",OR(AA46="",AA46="In Use"))),"5",(_xlfn.XLOOKUP(AA46,ud_asset_status[lookupValue],ud_asset_status[lookupKey],""))))</f>
        <v/>
      </c>
      <c r="AC46" s="7"/>
      <c r="AE46" s="3" t="str">
        <f>IF($A46="ADD",IF(NOT(ISBLANK(AD46)),_xlfn.XLOOKUP(AD46,ar_replace_reason[lookupValue],ar_replace_reason[lookupKey],"ERROR"),""), "")</f>
        <v/>
      </c>
      <c r="AF46" s="3" t="str">
        <f t="shared" si="5"/>
        <v/>
      </c>
      <c r="AG46" s="3" t="str">
        <f>IF($A46="","",IF((AND($A46="ADD",OR(AF46="",AF46="Queenstown-Lakes District Council"))),"70",(_xlfn.XLOOKUP(AF46,ud_organisation_owner[lookupValue],ud_organisation_owner[lookupKey],""))))</f>
        <v/>
      </c>
      <c r="AH46" s="3" t="str">
        <f t="shared" si="6"/>
        <v/>
      </c>
      <c r="AI46" s="3" t="str">
        <f>IF($A46="","",IF((AND($A46="ADD",OR(AH46="",AH46="Queenstown-Lakes District Council"))),"70",(_xlfn.XLOOKUP(AH46,ud_organisation_owner[lookupValue],ud_organisation_owner[lookupKey],""))))</f>
        <v/>
      </c>
      <c r="AJ46" s="3" t="str">
        <f t="shared" si="7"/>
        <v/>
      </c>
      <c r="AK46" s="3" t="str">
        <f>IF($A46="","",IF((AND($A46="ADD",OR(AJ46="",AJ46="Local Authority"))),"17",(_xlfn.XLOOKUP(AJ46,ud_sub_organisation[lookupValue],ud_sub_organisation[lookupKey],""))))</f>
        <v/>
      </c>
      <c r="AL46" s="3" t="str">
        <f t="shared" si="8"/>
        <v/>
      </c>
      <c r="AM46" s="3" t="str">
        <f>IF($A46="","",IF((AND($A46="ADD",OR(AL46="",AL46="Vested assets"))),"12",(_xlfn.XLOOKUP(AL46,ud_work_origin[lookupValue],ud_work_origin[lookupKey],""))))</f>
        <v/>
      </c>
      <c r="AN46" s="8"/>
      <c r="AO46" s="2" t="str">
        <f t="shared" si="9"/>
        <v/>
      </c>
      <c r="AP46" s="3" t="str">
        <f t="shared" si="10"/>
        <v/>
      </c>
      <c r="AQ46" s="3" t="str">
        <f>IF($A46="","",IF((AND($A46="ADD",OR(AP46="",AP46="Excellent"))),"1",(_xlfn.XLOOKUP(AP46,condition[lookupValue],condition[lookupKey],""))))</f>
        <v/>
      </c>
      <c r="AR46" s="7" t="str">
        <f t="shared" si="11"/>
        <v/>
      </c>
      <c r="AS46" s="9"/>
    </row>
    <row r="47" spans="2:45">
      <c r="B47" s="4"/>
      <c r="D47" s="3" t="str">
        <f>IF($A47="ADD",IF(NOT(ISBLANK(C47)),_xlfn.XLOOKUP(C47,roadnames[lookupValue],roadnames[lookupKey],"ERROR"),""), "")</f>
        <v/>
      </c>
      <c r="E47" s="5"/>
      <c r="F47" s="5"/>
      <c r="G47" s="4"/>
      <c r="H47" s="4"/>
      <c r="I47" s="6"/>
      <c r="J47" s="6"/>
      <c r="L47" s="3" t="str">
        <f>IF($A47="ADD",IF(NOT(ISBLANK(K47)),_xlfn.XLOOKUP(K47,side[lookupValue],side[lookupKey],"ERROR"),""), "")</f>
        <v/>
      </c>
      <c r="M47" s="6"/>
      <c r="N47" s="4"/>
      <c r="O47" s="6" t="str">
        <f t="shared" si="0"/>
        <v/>
      </c>
      <c r="P47" s="4"/>
      <c r="R47" s="3" t="str">
        <f>IF($A47="ADD",IF(NOT(ISBLANK(Q47)),_xlfn.XLOOKUP(Q47,len_adjust_rsn[lookupValue],len_adjust_rsn[lookupKey],"ERROR"),""), "")</f>
        <v/>
      </c>
      <c r="S47" s="6" t="str">
        <f t="shared" si="1"/>
        <v/>
      </c>
      <c r="T47" s="6"/>
      <c r="U47" s="6" t="str">
        <f t="shared" si="2"/>
        <v/>
      </c>
      <c r="W47" s="3" t="str">
        <f>IF($A47="ADD",IF(NOT(ISBLANK(V47)),_xlfn.XLOOKUP(V47,wheel_stop_material[lookupValue],wheel_stop_material[lookupKey],"ERROR"),""), "")</f>
        <v/>
      </c>
      <c r="X47" s="7"/>
      <c r="Y47" s="4" t="str">
        <f t="shared" ca="1" si="3"/>
        <v/>
      </c>
      <c r="Z47" s="4"/>
      <c r="AA47" s="3" t="str">
        <f t="shared" si="4"/>
        <v/>
      </c>
      <c r="AB47" s="3" t="str">
        <f>IF($A47="","",IF((AND($A47="ADD",OR(AA47="",AA47="In Use"))),"5",(_xlfn.XLOOKUP(AA47,ud_asset_status[lookupValue],ud_asset_status[lookupKey],""))))</f>
        <v/>
      </c>
      <c r="AC47" s="7"/>
      <c r="AE47" s="3" t="str">
        <f>IF($A47="ADD",IF(NOT(ISBLANK(AD47)),_xlfn.XLOOKUP(AD47,ar_replace_reason[lookupValue],ar_replace_reason[lookupKey],"ERROR"),""), "")</f>
        <v/>
      </c>
      <c r="AF47" s="3" t="str">
        <f t="shared" si="5"/>
        <v/>
      </c>
      <c r="AG47" s="3" t="str">
        <f>IF($A47="","",IF((AND($A47="ADD",OR(AF47="",AF47="Queenstown-Lakes District Council"))),"70",(_xlfn.XLOOKUP(AF47,ud_organisation_owner[lookupValue],ud_organisation_owner[lookupKey],""))))</f>
        <v/>
      </c>
      <c r="AH47" s="3" t="str">
        <f t="shared" si="6"/>
        <v/>
      </c>
      <c r="AI47" s="3" t="str">
        <f>IF($A47="","",IF((AND($A47="ADD",OR(AH47="",AH47="Queenstown-Lakes District Council"))),"70",(_xlfn.XLOOKUP(AH47,ud_organisation_owner[lookupValue],ud_organisation_owner[lookupKey],""))))</f>
        <v/>
      </c>
      <c r="AJ47" s="3" t="str">
        <f t="shared" si="7"/>
        <v/>
      </c>
      <c r="AK47" s="3" t="str">
        <f>IF($A47="","",IF((AND($A47="ADD",OR(AJ47="",AJ47="Local Authority"))),"17",(_xlfn.XLOOKUP(AJ47,ud_sub_organisation[lookupValue],ud_sub_organisation[lookupKey],""))))</f>
        <v/>
      </c>
      <c r="AL47" s="3" t="str">
        <f t="shared" si="8"/>
        <v/>
      </c>
      <c r="AM47" s="3" t="str">
        <f>IF($A47="","",IF((AND($A47="ADD",OR(AL47="",AL47="Vested assets"))),"12",(_xlfn.XLOOKUP(AL47,ud_work_origin[lookupValue],ud_work_origin[lookupKey],""))))</f>
        <v/>
      </c>
      <c r="AN47" s="8"/>
      <c r="AO47" s="2" t="str">
        <f t="shared" si="9"/>
        <v/>
      </c>
      <c r="AP47" s="3" t="str">
        <f t="shared" si="10"/>
        <v/>
      </c>
      <c r="AQ47" s="3" t="str">
        <f>IF($A47="","",IF((AND($A47="ADD",OR(AP47="",AP47="Excellent"))),"1",(_xlfn.XLOOKUP(AP47,condition[lookupValue],condition[lookupKey],""))))</f>
        <v/>
      </c>
      <c r="AR47" s="7" t="str">
        <f t="shared" si="11"/>
        <v/>
      </c>
      <c r="AS47" s="9"/>
    </row>
    <row r="48" spans="2:45">
      <c r="B48" s="4"/>
      <c r="D48" s="3" t="str">
        <f>IF($A48="ADD",IF(NOT(ISBLANK(C48)),_xlfn.XLOOKUP(C48,roadnames[lookupValue],roadnames[lookupKey],"ERROR"),""), "")</f>
        <v/>
      </c>
      <c r="E48" s="5"/>
      <c r="F48" s="5"/>
      <c r="G48" s="4"/>
      <c r="H48" s="4"/>
      <c r="I48" s="6"/>
      <c r="J48" s="6"/>
      <c r="L48" s="3" t="str">
        <f>IF($A48="ADD",IF(NOT(ISBLANK(K48)),_xlfn.XLOOKUP(K48,side[lookupValue],side[lookupKey],"ERROR"),""), "")</f>
        <v/>
      </c>
      <c r="M48" s="6"/>
      <c r="N48" s="4"/>
      <c r="O48" s="6" t="str">
        <f t="shared" si="0"/>
        <v/>
      </c>
      <c r="P48" s="4"/>
      <c r="R48" s="3" t="str">
        <f>IF($A48="ADD",IF(NOT(ISBLANK(Q48)),_xlfn.XLOOKUP(Q48,len_adjust_rsn[lookupValue],len_adjust_rsn[lookupKey],"ERROR"),""), "")</f>
        <v/>
      </c>
      <c r="S48" s="6" t="str">
        <f t="shared" si="1"/>
        <v/>
      </c>
      <c r="T48" s="6"/>
      <c r="U48" s="6" t="str">
        <f t="shared" si="2"/>
        <v/>
      </c>
      <c r="W48" s="3" t="str">
        <f>IF($A48="ADD",IF(NOT(ISBLANK(V48)),_xlfn.XLOOKUP(V48,wheel_stop_material[lookupValue],wheel_stop_material[lookupKey],"ERROR"),""), "")</f>
        <v/>
      </c>
      <c r="X48" s="7"/>
      <c r="Y48" s="4" t="str">
        <f t="shared" ca="1" si="3"/>
        <v/>
      </c>
      <c r="Z48" s="4"/>
      <c r="AA48" s="3" t="str">
        <f t="shared" si="4"/>
        <v/>
      </c>
      <c r="AB48" s="3" t="str">
        <f>IF($A48="","",IF((AND($A48="ADD",OR(AA48="",AA48="In Use"))),"5",(_xlfn.XLOOKUP(AA48,ud_asset_status[lookupValue],ud_asset_status[lookupKey],""))))</f>
        <v/>
      </c>
      <c r="AC48" s="7"/>
      <c r="AE48" s="3" t="str">
        <f>IF($A48="ADD",IF(NOT(ISBLANK(AD48)),_xlfn.XLOOKUP(AD48,ar_replace_reason[lookupValue],ar_replace_reason[lookupKey],"ERROR"),""), "")</f>
        <v/>
      </c>
      <c r="AF48" s="3" t="str">
        <f t="shared" si="5"/>
        <v/>
      </c>
      <c r="AG48" s="3" t="str">
        <f>IF($A48="","",IF((AND($A48="ADD",OR(AF48="",AF48="Queenstown-Lakes District Council"))),"70",(_xlfn.XLOOKUP(AF48,ud_organisation_owner[lookupValue],ud_organisation_owner[lookupKey],""))))</f>
        <v/>
      </c>
      <c r="AH48" s="3" t="str">
        <f t="shared" si="6"/>
        <v/>
      </c>
      <c r="AI48" s="3" t="str">
        <f>IF($A48="","",IF((AND($A48="ADD",OR(AH48="",AH48="Queenstown-Lakes District Council"))),"70",(_xlfn.XLOOKUP(AH48,ud_organisation_owner[lookupValue],ud_organisation_owner[lookupKey],""))))</f>
        <v/>
      </c>
      <c r="AJ48" s="3" t="str">
        <f t="shared" si="7"/>
        <v/>
      </c>
      <c r="AK48" s="3" t="str">
        <f>IF($A48="","",IF((AND($A48="ADD",OR(AJ48="",AJ48="Local Authority"))),"17",(_xlfn.XLOOKUP(AJ48,ud_sub_organisation[lookupValue],ud_sub_organisation[lookupKey],""))))</f>
        <v/>
      </c>
      <c r="AL48" s="3" t="str">
        <f t="shared" si="8"/>
        <v/>
      </c>
      <c r="AM48" s="3" t="str">
        <f>IF($A48="","",IF((AND($A48="ADD",OR(AL48="",AL48="Vested assets"))),"12",(_xlfn.XLOOKUP(AL48,ud_work_origin[lookupValue],ud_work_origin[lookupKey],""))))</f>
        <v/>
      </c>
      <c r="AN48" s="8"/>
      <c r="AO48" s="2" t="str">
        <f t="shared" si="9"/>
        <v/>
      </c>
      <c r="AP48" s="3" t="str">
        <f t="shared" si="10"/>
        <v/>
      </c>
      <c r="AQ48" s="3" t="str">
        <f>IF($A48="","",IF((AND($A48="ADD",OR(AP48="",AP48="Excellent"))),"1",(_xlfn.XLOOKUP(AP48,condition[lookupValue],condition[lookupKey],""))))</f>
        <v/>
      </c>
      <c r="AR48" s="7" t="str">
        <f t="shared" si="11"/>
        <v/>
      </c>
      <c r="AS48" s="9"/>
    </row>
    <row r="49" spans="2:45">
      <c r="B49" s="4"/>
      <c r="D49" s="3" t="str">
        <f>IF($A49="ADD",IF(NOT(ISBLANK(C49)),_xlfn.XLOOKUP(C49,roadnames[lookupValue],roadnames[lookupKey],"ERROR"),""), "")</f>
        <v/>
      </c>
      <c r="E49" s="5"/>
      <c r="F49" s="5"/>
      <c r="G49" s="4"/>
      <c r="H49" s="4"/>
      <c r="I49" s="6"/>
      <c r="J49" s="6"/>
      <c r="L49" s="3" t="str">
        <f>IF($A49="ADD",IF(NOT(ISBLANK(K49)),_xlfn.XLOOKUP(K49,side[lookupValue],side[lookupKey],"ERROR"),""), "")</f>
        <v/>
      </c>
      <c r="M49" s="6"/>
      <c r="N49" s="4"/>
      <c r="O49" s="6" t="str">
        <f t="shared" si="0"/>
        <v/>
      </c>
      <c r="P49" s="4"/>
      <c r="R49" s="3" t="str">
        <f>IF($A49="ADD",IF(NOT(ISBLANK(Q49)),_xlfn.XLOOKUP(Q49,len_adjust_rsn[lookupValue],len_adjust_rsn[lookupKey],"ERROR"),""), "")</f>
        <v/>
      </c>
      <c r="S49" s="6" t="str">
        <f t="shared" si="1"/>
        <v/>
      </c>
      <c r="T49" s="6"/>
      <c r="U49" s="6" t="str">
        <f t="shared" si="2"/>
        <v/>
      </c>
      <c r="W49" s="3" t="str">
        <f>IF($A49="ADD",IF(NOT(ISBLANK(V49)),_xlfn.XLOOKUP(V49,wheel_stop_material[lookupValue],wheel_stop_material[lookupKey],"ERROR"),""), "")</f>
        <v/>
      </c>
      <c r="X49" s="7"/>
      <c r="Y49" s="4" t="str">
        <f t="shared" ca="1" si="3"/>
        <v/>
      </c>
      <c r="Z49" s="4"/>
      <c r="AA49" s="3" t="str">
        <f t="shared" si="4"/>
        <v/>
      </c>
      <c r="AB49" s="3" t="str">
        <f>IF($A49="","",IF((AND($A49="ADD",OR(AA49="",AA49="In Use"))),"5",(_xlfn.XLOOKUP(AA49,ud_asset_status[lookupValue],ud_asset_status[lookupKey],""))))</f>
        <v/>
      </c>
      <c r="AC49" s="7"/>
      <c r="AE49" s="3" t="str">
        <f>IF($A49="ADD",IF(NOT(ISBLANK(AD49)),_xlfn.XLOOKUP(AD49,ar_replace_reason[lookupValue],ar_replace_reason[lookupKey],"ERROR"),""), "")</f>
        <v/>
      </c>
      <c r="AF49" s="3" t="str">
        <f t="shared" si="5"/>
        <v/>
      </c>
      <c r="AG49" s="3" t="str">
        <f>IF($A49="","",IF((AND($A49="ADD",OR(AF49="",AF49="Queenstown-Lakes District Council"))),"70",(_xlfn.XLOOKUP(AF49,ud_organisation_owner[lookupValue],ud_organisation_owner[lookupKey],""))))</f>
        <v/>
      </c>
      <c r="AH49" s="3" t="str">
        <f t="shared" si="6"/>
        <v/>
      </c>
      <c r="AI49" s="3" t="str">
        <f>IF($A49="","",IF((AND($A49="ADD",OR(AH49="",AH49="Queenstown-Lakes District Council"))),"70",(_xlfn.XLOOKUP(AH49,ud_organisation_owner[lookupValue],ud_organisation_owner[lookupKey],""))))</f>
        <v/>
      </c>
      <c r="AJ49" s="3" t="str">
        <f t="shared" si="7"/>
        <v/>
      </c>
      <c r="AK49" s="3" t="str">
        <f>IF($A49="","",IF((AND($A49="ADD",OR(AJ49="",AJ49="Local Authority"))),"17",(_xlfn.XLOOKUP(AJ49,ud_sub_organisation[lookupValue],ud_sub_organisation[lookupKey],""))))</f>
        <v/>
      </c>
      <c r="AL49" s="3" t="str">
        <f t="shared" si="8"/>
        <v/>
      </c>
      <c r="AM49" s="3" t="str">
        <f>IF($A49="","",IF((AND($A49="ADD",OR(AL49="",AL49="Vested assets"))),"12",(_xlfn.XLOOKUP(AL49,ud_work_origin[lookupValue],ud_work_origin[lookupKey],""))))</f>
        <v/>
      </c>
      <c r="AN49" s="8"/>
      <c r="AO49" s="2" t="str">
        <f t="shared" si="9"/>
        <v/>
      </c>
      <c r="AP49" s="3" t="str">
        <f t="shared" si="10"/>
        <v/>
      </c>
      <c r="AQ49" s="3" t="str">
        <f>IF($A49="","",IF((AND($A49="ADD",OR(AP49="",AP49="Excellent"))),"1",(_xlfn.XLOOKUP(AP49,condition[lookupValue],condition[lookupKey],""))))</f>
        <v/>
      </c>
      <c r="AR49" s="7" t="str">
        <f t="shared" si="11"/>
        <v/>
      </c>
      <c r="AS49" s="9"/>
    </row>
    <row r="50" spans="2:45">
      <c r="B50" s="4"/>
      <c r="D50" s="3" t="str">
        <f>IF($A50="ADD",IF(NOT(ISBLANK(C50)),_xlfn.XLOOKUP(C50,roadnames[lookupValue],roadnames[lookupKey],"ERROR"),""), "")</f>
        <v/>
      </c>
      <c r="E50" s="5"/>
      <c r="F50" s="5"/>
      <c r="G50" s="4"/>
      <c r="H50" s="4"/>
      <c r="I50" s="6"/>
      <c r="J50" s="6"/>
      <c r="L50" s="3" t="str">
        <f>IF($A50="ADD",IF(NOT(ISBLANK(K50)),_xlfn.XLOOKUP(K50,side[lookupValue],side[lookupKey],"ERROR"),""), "")</f>
        <v/>
      </c>
      <c r="M50" s="6"/>
      <c r="N50" s="4"/>
      <c r="O50" s="6" t="str">
        <f t="shared" si="0"/>
        <v/>
      </c>
      <c r="P50" s="4"/>
      <c r="R50" s="3" t="str">
        <f>IF($A50="ADD",IF(NOT(ISBLANK(Q50)),_xlfn.XLOOKUP(Q50,len_adjust_rsn[lookupValue],len_adjust_rsn[lookupKey],"ERROR"),""), "")</f>
        <v/>
      </c>
      <c r="S50" s="6" t="str">
        <f t="shared" si="1"/>
        <v/>
      </c>
      <c r="T50" s="6"/>
      <c r="U50" s="6" t="str">
        <f t="shared" si="2"/>
        <v/>
      </c>
      <c r="W50" s="3" t="str">
        <f>IF($A50="ADD",IF(NOT(ISBLANK(V50)),_xlfn.XLOOKUP(V50,wheel_stop_material[lookupValue],wheel_stop_material[lookupKey],"ERROR"),""), "")</f>
        <v/>
      </c>
      <c r="X50" s="7"/>
      <c r="Y50" s="4" t="str">
        <f t="shared" ca="1" si="3"/>
        <v/>
      </c>
      <c r="Z50" s="4"/>
      <c r="AA50" s="3" t="str">
        <f t="shared" si="4"/>
        <v/>
      </c>
      <c r="AB50" s="3" t="str">
        <f>IF($A50="","",IF((AND($A50="ADD",OR(AA50="",AA50="In Use"))),"5",(_xlfn.XLOOKUP(AA50,ud_asset_status[lookupValue],ud_asset_status[lookupKey],""))))</f>
        <v/>
      </c>
      <c r="AC50" s="7"/>
      <c r="AE50" s="3" t="str">
        <f>IF($A50="ADD",IF(NOT(ISBLANK(AD50)),_xlfn.XLOOKUP(AD50,ar_replace_reason[lookupValue],ar_replace_reason[lookupKey],"ERROR"),""), "")</f>
        <v/>
      </c>
      <c r="AF50" s="3" t="str">
        <f t="shared" si="5"/>
        <v/>
      </c>
      <c r="AG50" s="3" t="str">
        <f>IF($A50="","",IF((AND($A50="ADD",OR(AF50="",AF50="Queenstown-Lakes District Council"))),"70",(_xlfn.XLOOKUP(AF50,ud_organisation_owner[lookupValue],ud_organisation_owner[lookupKey],""))))</f>
        <v/>
      </c>
      <c r="AH50" s="3" t="str">
        <f t="shared" si="6"/>
        <v/>
      </c>
      <c r="AI50" s="3" t="str">
        <f>IF($A50="","",IF((AND($A50="ADD",OR(AH50="",AH50="Queenstown-Lakes District Council"))),"70",(_xlfn.XLOOKUP(AH50,ud_organisation_owner[lookupValue],ud_organisation_owner[lookupKey],""))))</f>
        <v/>
      </c>
      <c r="AJ50" s="3" t="str">
        <f t="shared" si="7"/>
        <v/>
      </c>
      <c r="AK50" s="3" t="str">
        <f>IF($A50="","",IF((AND($A50="ADD",OR(AJ50="",AJ50="Local Authority"))),"17",(_xlfn.XLOOKUP(AJ50,ud_sub_organisation[lookupValue],ud_sub_organisation[lookupKey],""))))</f>
        <v/>
      </c>
      <c r="AL50" s="3" t="str">
        <f t="shared" si="8"/>
        <v/>
      </c>
      <c r="AM50" s="3" t="str">
        <f>IF($A50="","",IF((AND($A50="ADD",OR(AL50="",AL50="Vested assets"))),"12",(_xlfn.XLOOKUP(AL50,ud_work_origin[lookupValue],ud_work_origin[lookupKey],""))))</f>
        <v/>
      </c>
      <c r="AN50" s="8"/>
      <c r="AO50" s="2" t="str">
        <f t="shared" si="9"/>
        <v/>
      </c>
      <c r="AP50" s="3" t="str">
        <f t="shared" si="10"/>
        <v/>
      </c>
      <c r="AQ50" s="3" t="str">
        <f>IF($A50="","",IF((AND($A50="ADD",OR(AP50="",AP50="Excellent"))),"1",(_xlfn.XLOOKUP(AP50,condition[lookupValue],condition[lookupKey],""))))</f>
        <v/>
      </c>
      <c r="AR50" s="7" t="str">
        <f t="shared" si="11"/>
        <v/>
      </c>
      <c r="AS50" s="9"/>
    </row>
    <row r="51" spans="2:45">
      <c r="B51" s="4"/>
      <c r="D51" s="3" t="str">
        <f>IF($A51="ADD",IF(NOT(ISBLANK(C51)),_xlfn.XLOOKUP(C51,roadnames[lookupValue],roadnames[lookupKey],"ERROR"),""), "")</f>
        <v/>
      </c>
      <c r="E51" s="5"/>
      <c r="F51" s="5"/>
      <c r="G51" s="4"/>
      <c r="H51" s="4"/>
      <c r="I51" s="6"/>
      <c r="J51" s="6"/>
      <c r="L51" s="3" t="str">
        <f>IF($A51="ADD",IF(NOT(ISBLANK(K51)),_xlfn.XLOOKUP(K51,side[lookupValue],side[lookupKey],"ERROR"),""), "")</f>
        <v/>
      </c>
      <c r="M51" s="6"/>
      <c r="N51" s="4"/>
      <c r="O51" s="6" t="str">
        <f t="shared" si="0"/>
        <v/>
      </c>
      <c r="P51" s="4"/>
      <c r="R51" s="3" t="str">
        <f>IF($A51="ADD",IF(NOT(ISBLANK(Q51)),_xlfn.XLOOKUP(Q51,len_adjust_rsn[lookupValue],len_adjust_rsn[lookupKey],"ERROR"),""), "")</f>
        <v/>
      </c>
      <c r="S51" s="6" t="str">
        <f t="shared" si="1"/>
        <v/>
      </c>
      <c r="T51" s="6"/>
      <c r="U51" s="6" t="str">
        <f t="shared" si="2"/>
        <v/>
      </c>
      <c r="W51" s="3" t="str">
        <f>IF($A51="ADD",IF(NOT(ISBLANK(V51)),_xlfn.XLOOKUP(V51,wheel_stop_material[lookupValue],wheel_stop_material[lookupKey],"ERROR"),""), "")</f>
        <v/>
      </c>
      <c r="X51" s="7"/>
      <c r="Y51" s="4" t="str">
        <f t="shared" ca="1" si="3"/>
        <v/>
      </c>
      <c r="Z51" s="4"/>
      <c r="AA51" s="3" t="str">
        <f t="shared" si="4"/>
        <v/>
      </c>
      <c r="AB51" s="3" t="str">
        <f>IF($A51="","",IF((AND($A51="ADD",OR(AA51="",AA51="In Use"))),"5",(_xlfn.XLOOKUP(AA51,ud_asset_status[lookupValue],ud_asset_status[lookupKey],""))))</f>
        <v/>
      </c>
      <c r="AC51" s="7"/>
      <c r="AE51" s="3" t="str">
        <f>IF($A51="ADD",IF(NOT(ISBLANK(AD51)),_xlfn.XLOOKUP(AD51,ar_replace_reason[lookupValue],ar_replace_reason[lookupKey],"ERROR"),""), "")</f>
        <v/>
      </c>
      <c r="AF51" s="3" t="str">
        <f t="shared" si="5"/>
        <v/>
      </c>
      <c r="AG51" s="3" t="str">
        <f>IF($A51="","",IF((AND($A51="ADD",OR(AF51="",AF51="Queenstown-Lakes District Council"))),"70",(_xlfn.XLOOKUP(AF51,ud_organisation_owner[lookupValue],ud_organisation_owner[lookupKey],""))))</f>
        <v/>
      </c>
      <c r="AH51" s="3" t="str">
        <f t="shared" si="6"/>
        <v/>
      </c>
      <c r="AI51" s="3" t="str">
        <f>IF($A51="","",IF((AND($A51="ADD",OR(AH51="",AH51="Queenstown-Lakes District Council"))),"70",(_xlfn.XLOOKUP(AH51,ud_organisation_owner[lookupValue],ud_organisation_owner[lookupKey],""))))</f>
        <v/>
      </c>
      <c r="AJ51" s="3" t="str">
        <f t="shared" si="7"/>
        <v/>
      </c>
      <c r="AK51" s="3" t="str">
        <f>IF($A51="","",IF((AND($A51="ADD",OR(AJ51="",AJ51="Local Authority"))),"17",(_xlfn.XLOOKUP(AJ51,ud_sub_organisation[lookupValue],ud_sub_organisation[lookupKey],""))))</f>
        <v/>
      </c>
      <c r="AL51" s="3" t="str">
        <f t="shared" si="8"/>
        <v/>
      </c>
      <c r="AM51" s="3" t="str">
        <f>IF($A51="","",IF((AND($A51="ADD",OR(AL51="",AL51="Vested assets"))),"12",(_xlfn.XLOOKUP(AL51,ud_work_origin[lookupValue],ud_work_origin[lookupKey],""))))</f>
        <v/>
      </c>
      <c r="AN51" s="8"/>
      <c r="AO51" s="2" t="str">
        <f t="shared" si="9"/>
        <v/>
      </c>
      <c r="AP51" s="3" t="str">
        <f t="shared" si="10"/>
        <v/>
      </c>
      <c r="AQ51" s="3" t="str">
        <f>IF($A51="","",IF((AND($A51="ADD",OR(AP51="",AP51="Excellent"))),"1",(_xlfn.XLOOKUP(AP51,condition[lookupValue],condition[lookupKey],""))))</f>
        <v/>
      </c>
      <c r="AR51" s="7" t="str">
        <f t="shared" si="11"/>
        <v/>
      </c>
      <c r="AS51" s="9"/>
    </row>
    <row r="52" spans="2:45">
      <c r="B52" s="4"/>
      <c r="D52" s="3" t="str">
        <f>IF($A52="ADD",IF(NOT(ISBLANK(C52)),_xlfn.XLOOKUP(C52,roadnames[lookupValue],roadnames[lookupKey],"ERROR"),""), "")</f>
        <v/>
      </c>
      <c r="E52" s="5"/>
      <c r="F52" s="5"/>
      <c r="G52" s="4"/>
      <c r="H52" s="4"/>
      <c r="I52" s="6"/>
      <c r="J52" s="6"/>
      <c r="L52" s="3" t="str">
        <f>IF($A52="ADD",IF(NOT(ISBLANK(K52)),_xlfn.XLOOKUP(K52,side[lookupValue],side[lookupKey],"ERROR"),""), "")</f>
        <v/>
      </c>
      <c r="M52" s="6"/>
      <c r="N52" s="4"/>
      <c r="O52" s="6" t="str">
        <f t="shared" si="0"/>
        <v/>
      </c>
      <c r="P52" s="4"/>
      <c r="R52" s="3" t="str">
        <f>IF($A52="ADD",IF(NOT(ISBLANK(Q52)),_xlfn.XLOOKUP(Q52,len_adjust_rsn[lookupValue],len_adjust_rsn[lookupKey],"ERROR"),""), "")</f>
        <v/>
      </c>
      <c r="S52" s="6" t="str">
        <f t="shared" si="1"/>
        <v/>
      </c>
      <c r="T52" s="6"/>
      <c r="U52" s="6" t="str">
        <f t="shared" si="2"/>
        <v/>
      </c>
      <c r="W52" s="3" t="str">
        <f>IF($A52="ADD",IF(NOT(ISBLANK(V52)),_xlfn.XLOOKUP(V52,wheel_stop_material[lookupValue],wheel_stop_material[lookupKey],"ERROR"),""), "")</f>
        <v/>
      </c>
      <c r="X52" s="7"/>
      <c r="Y52" s="4" t="str">
        <f t="shared" ca="1" si="3"/>
        <v/>
      </c>
      <c r="Z52" s="4"/>
      <c r="AA52" s="3" t="str">
        <f t="shared" si="4"/>
        <v/>
      </c>
      <c r="AB52" s="3" t="str">
        <f>IF($A52="","",IF((AND($A52="ADD",OR(AA52="",AA52="In Use"))),"5",(_xlfn.XLOOKUP(AA52,ud_asset_status[lookupValue],ud_asset_status[lookupKey],""))))</f>
        <v/>
      </c>
      <c r="AC52" s="7"/>
      <c r="AE52" s="3" t="str">
        <f>IF($A52="ADD",IF(NOT(ISBLANK(AD52)),_xlfn.XLOOKUP(AD52,ar_replace_reason[lookupValue],ar_replace_reason[lookupKey],"ERROR"),""), "")</f>
        <v/>
      </c>
      <c r="AF52" s="3" t="str">
        <f t="shared" si="5"/>
        <v/>
      </c>
      <c r="AG52" s="3" t="str">
        <f>IF($A52="","",IF((AND($A52="ADD",OR(AF52="",AF52="Queenstown-Lakes District Council"))),"70",(_xlfn.XLOOKUP(AF52,ud_organisation_owner[lookupValue],ud_organisation_owner[lookupKey],""))))</f>
        <v/>
      </c>
      <c r="AH52" s="3" t="str">
        <f t="shared" si="6"/>
        <v/>
      </c>
      <c r="AI52" s="3" t="str">
        <f>IF($A52="","",IF((AND($A52="ADD",OR(AH52="",AH52="Queenstown-Lakes District Council"))),"70",(_xlfn.XLOOKUP(AH52,ud_organisation_owner[lookupValue],ud_organisation_owner[lookupKey],""))))</f>
        <v/>
      </c>
      <c r="AJ52" s="3" t="str">
        <f t="shared" si="7"/>
        <v/>
      </c>
      <c r="AK52" s="3" t="str">
        <f>IF($A52="","",IF((AND($A52="ADD",OR(AJ52="",AJ52="Local Authority"))),"17",(_xlfn.XLOOKUP(AJ52,ud_sub_organisation[lookupValue],ud_sub_organisation[lookupKey],""))))</f>
        <v/>
      </c>
      <c r="AL52" s="3" t="str">
        <f t="shared" si="8"/>
        <v/>
      </c>
      <c r="AM52" s="3" t="str">
        <f>IF($A52="","",IF((AND($A52="ADD",OR(AL52="",AL52="Vested assets"))),"12",(_xlfn.XLOOKUP(AL52,ud_work_origin[lookupValue],ud_work_origin[lookupKey],""))))</f>
        <v/>
      </c>
      <c r="AN52" s="8"/>
      <c r="AO52" s="2" t="str">
        <f t="shared" si="9"/>
        <v/>
      </c>
      <c r="AP52" s="3" t="str">
        <f t="shared" si="10"/>
        <v/>
      </c>
      <c r="AQ52" s="3" t="str">
        <f>IF($A52="","",IF((AND($A52="ADD",OR(AP52="",AP52="Excellent"))),"1",(_xlfn.XLOOKUP(AP52,condition[lookupValue],condition[lookupKey],""))))</f>
        <v/>
      </c>
      <c r="AR52" s="7" t="str">
        <f t="shared" si="11"/>
        <v/>
      </c>
      <c r="AS52" s="9"/>
    </row>
    <row r="53" spans="2:45">
      <c r="B53" s="4"/>
      <c r="D53" s="3" t="str">
        <f>IF($A53="ADD",IF(NOT(ISBLANK(C53)),_xlfn.XLOOKUP(C53,roadnames[lookupValue],roadnames[lookupKey],"ERROR"),""), "")</f>
        <v/>
      </c>
      <c r="E53" s="5"/>
      <c r="F53" s="5"/>
      <c r="G53" s="4"/>
      <c r="H53" s="4"/>
      <c r="I53" s="6"/>
      <c r="J53" s="6"/>
      <c r="L53" s="3" t="str">
        <f>IF($A53="ADD",IF(NOT(ISBLANK(K53)),_xlfn.XLOOKUP(K53,side[lookupValue],side[lookupKey],"ERROR"),""), "")</f>
        <v/>
      </c>
      <c r="M53" s="6"/>
      <c r="N53" s="4"/>
      <c r="O53" s="6" t="str">
        <f t="shared" si="0"/>
        <v/>
      </c>
      <c r="P53" s="4"/>
      <c r="R53" s="3" t="str">
        <f>IF($A53="ADD",IF(NOT(ISBLANK(Q53)),_xlfn.XLOOKUP(Q53,len_adjust_rsn[lookupValue],len_adjust_rsn[lookupKey],"ERROR"),""), "")</f>
        <v/>
      </c>
      <c r="S53" s="6" t="str">
        <f t="shared" si="1"/>
        <v/>
      </c>
      <c r="T53" s="6"/>
      <c r="U53" s="6" t="str">
        <f t="shared" si="2"/>
        <v/>
      </c>
      <c r="W53" s="3" t="str">
        <f>IF($A53="ADD",IF(NOT(ISBLANK(V53)),_xlfn.XLOOKUP(V53,wheel_stop_material[lookupValue],wheel_stop_material[lookupKey],"ERROR"),""), "")</f>
        <v/>
      </c>
      <c r="X53" s="7"/>
      <c r="Y53" s="4" t="str">
        <f t="shared" ca="1" si="3"/>
        <v/>
      </c>
      <c r="Z53" s="4"/>
      <c r="AA53" s="3" t="str">
        <f t="shared" si="4"/>
        <v/>
      </c>
      <c r="AB53" s="3" t="str">
        <f>IF($A53="","",IF((AND($A53="ADD",OR(AA53="",AA53="In Use"))),"5",(_xlfn.XLOOKUP(AA53,ud_asset_status[lookupValue],ud_asset_status[lookupKey],""))))</f>
        <v/>
      </c>
      <c r="AC53" s="7"/>
      <c r="AE53" s="3" t="str">
        <f>IF($A53="ADD",IF(NOT(ISBLANK(AD53)),_xlfn.XLOOKUP(AD53,ar_replace_reason[lookupValue],ar_replace_reason[lookupKey],"ERROR"),""), "")</f>
        <v/>
      </c>
      <c r="AF53" s="3" t="str">
        <f t="shared" si="5"/>
        <v/>
      </c>
      <c r="AG53" s="3" t="str">
        <f>IF($A53="","",IF((AND($A53="ADD",OR(AF53="",AF53="Queenstown-Lakes District Council"))),"70",(_xlfn.XLOOKUP(AF53,ud_organisation_owner[lookupValue],ud_organisation_owner[lookupKey],""))))</f>
        <v/>
      </c>
      <c r="AH53" s="3" t="str">
        <f t="shared" si="6"/>
        <v/>
      </c>
      <c r="AI53" s="3" t="str">
        <f>IF($A53="","",IF((AND($A53="ADD",OR(AH53="",AH53="Queenstown-Lakes District Council"))),"70",(_xlfn.XLOOKUP(AH53,ud_organisation_owner[lookupValue],ud_organisation_owner[lookupKey],""))))</f>
        <v/>
      </c>
      <c r="AJ53" s="3" t="str">
        <f t="shared" si="7"/>
        <v/>
      </c>
      <c r="AK53" s="3" t="str">
        <f>IF($A53="","",IF((AND($A53="ADD",OR(AJ53="",AJ53="Local Authority"))),"17",(_xlfn.XLOOKUP(AJ53,ud_sub_organisation[lookupValue],ud_sub_organisation[lookupKey],""))))</f>
        <v/>
      </c>
      <c r="AL53" s="3" t="str">
        <f t="shared" si="8"/>
        <v/>
      </c>
      <c r="AM53" s="3" t="str">
        <f>IF($A53="","",IF((AND($A53="ADD",OR(AL53="",AL53="Vested assets"))),"12",(_xlfn.XLOOKUP(AL53,ud_work_origin[lookupValue],ud_work_origin[lookupKey],""))))</f>
        <v/>
      </c>
      <c r="AN53" s="8"/>
      <c r="AO53" s="2" t="str">
        <f t="shared" si="9"/>
        <v/>
      </c>
      <c r="AP53" s="3" t="str">
        <f t="shared" si="10"/>
        <v/>
      </c>
      <c r="AQ53" s="3" t="str">
        <f>IF($A53="","",IF((AND($A53="ADD",OR(AP53="",AP53="Excellent"))),"1",(_xlfn.XLOOKUP(AP53,condition[lookupValue],condition[lookupKey],""))))</f>
        <v/>
      </c>
      <c r="AR53" s="7" t="str">
        <f t="shared" si="11"/>
        <v/>
      </c>
      <c r="AS53" s="9"/>
    </row>
    <row r="54" spans="2:45">
      <c r="B54" s="4"/>
      <c r="D54" s="3" t="str">
        <f>IF($A54="ADD",IF(NOT(ISBLANK(C54)),_xlfn.XLOOKUP(C54,roadnames[lookupValue],roadnames[lookupKey],"ERROR"),""), "")</f>
        <v/>
      </c>
      <c r="E54" s="5"/>
      <c r="F54" s="5"/>
      <c r="G54" s="4"/>
      <c r="H54" s="4"/>
      <c r="I54" s="6"/>
      <c r="J54" s="6"/>
      <c r="L54" s="3" t="str">
        <f>IF($A54="ADD",IF(NOT(ISBLANK(K54)),_xlfn.XLOOKUP(K54,side[lookupValue],side[lookupKey],"ERROR"),""), "")</f>
        <v/>
      </c>
      <c r="M54" s="6"/>
      <c r="N54" s="4"/>
      <c r="O54" s="6" t="str">
        <f t="shared" si="0"/>
        <v/>
      </c>
      <c r="P54" s="4"/>
      <c r="R54" s="3" t="str">
        <f>IF($A54="ADD",IF(NOT(ISBLANK(Q54)),_xlfn.XLOOKUP(Q54,len_adjust_rsn[lookupValue],len_adjust_rsn[lookupKey],"ERROR"),""), "")</f>
        <v/>
      </c>
      <c r="S54" s="6" t="str">
        <f t="shared" si="1"/>
        <v/>
      </c>
      <c r="T54" s="6"/>
      <c r="U54" s="6" t="str">
        <f t="shared" si="2"/>
        <v/>
      </c>
      <c r="W54" s="3" t="str">
        <f>IF($A54="ADD",IF(NOT(ISBLANK(V54)),_xlfn.XLOOKUP(V54,wheel_stop_material[lookupValue],wheel_stop_material[lookupKey],"ERROR"),""), "")</f>
        <v/>
      </c>
      <c r="X54" s="7"/>
      <c r="Y54" s="4" t="str">
        <f t="shared" ca="1" si="3"/>
        <v/>
      </c>
      <c r="Z54" s="4"/>
      <c r="AA54" s="3" t="str">
        <f t="shared" si="4"/>
        <v/>
      </c>
      <c r="AB54" s="3" t="str">
        <f>IF($A54="","",IF((AND($A54="ADD",OR(AA54="",AA54="In Use"))),"5",(_xlfn.XLOOKUP(AA54,ud_asset_status[lookupValue],ud_asset_status[lookupKey],""))))</f>
        <v/>
      </c>
      <c r="AC54" s="7"/>
      <c r="AE54" s="3" t="str">
        <f>IF($A54="ADD",IF(NOT(ISBLANK(AD54)),_xlfn.XLOOKUP(AD54,ar_replace_reason[lookupValue],ar_replace_reason[lookupKey],"ERROR"),""), "")</f>
        <v/>
      </c>
      <c r="AF54" s="3" t="str">
        <f t="shared" si="5"/>
        <v/>
      </c>
      <c r="AG54" s="3" t="str">
        <f>IF($A54="","",IF((AND($A54="ADD",OR(AF54="",AF54="Queenstown-Lakes District Council"))),"70",(_xlfn.XLOOKUP(AF54,ud_organisation_owner[lookupValue],ud_organisation_owner[lookupKey],""))))</f>
        <v/>
      </c>
      <c r="AH54" s="3" t="str">
        <f t="shared" si="6"/>
        <v/>
      </c>
      <c r="AI54" s="3" t="str">
        <f>IF($A54="","",IF((AND($A54="ADD",OR(AH54="",AH54="Queenstown-Lakes District Council"))),"70",(_xlfn.XLOOKUP(AH54,ud_organisation_owner[lookupValue],ud_organisation_owner[lookupKey],""))))</f>
        <v/>
      </c>
      <c r="AJ54" s="3" t="str">
        <f t="shared" si="7"/>
        <v/>
      </c>
      <c r="AK54" s="3" t="str">
        <f>IF($A54="","",IF((AND($A54="ADD",OR(AJ54="",AJ54="Local Authority"))),"17",(_xlfn.XLOOKUP(AJ54,ud_sub_organisation[lookupValue],ud_sub_organisation[lookupKey],""))))</f>
        <v/>
      </c>
      <c r="AL54" s="3" t="str">
        <f t="shared" si="8"/>
        <v/>
      </c>
      <c r="AM54" s="3" t="str">
        <f>IF($A54="","",IF((AND($A54="ADD",OR(AL54="",AL54="Vested assets"))),"12",(_xlfn.XLOOKUP(AL54,ud_work_origin[lookupValue],ud_work_origin[lookupKey],""))))</f>
        <v/>
      </c>
      <c r="AN54" s="8"/>
      <c r="AO54" s="2" t="str">
        <f t="shared" si="9"/>
        <v/>
      </c>
      <c r="AP54" s="3" t="str">
        <f t="shared" si="10"/>
        <v/>
      </c>
      <c r="AQ54" s="3" t="str">
        <f>IF($A54="","",IF((AND($A54="ADD",OR(AP54="",AP54="Excellent"))),"1",(_xlfn.XLOOKUP(AP54,condition[lookupValue],condition[lookupKey],""))))</f>
        <v/>
      </c>
      <c r="AR54" s="7" t="str">
        <f t="shared" si="11"/>
        <v/>
      </c>
      <c r="AS54" s="9"/>
    </row>
    <row r="55" spans="2:45">
      <c r="B55" s="4"/>
      <c r="D55" s="3" t="str">
        <f>IF($A55="ADD",IF(NOT(ISBLANK(C55)),_xlfn.XLOOKUP(C55,roadnames[lookupValue],roadnames[lookupKey],"ERROR"),""), "")</f>
        <v/>
      </c>
      <c r="E55" s="5"/>
      <c r="F55" s="5"/>
      <c r="G55" s="4"/>
      <c r="H55" s="4"/>
      <c r="I55" s="6"/>
      <c r="J55" s="6"/>
      <c r="L55" s="3" t="str">
        <f>IF($A55="ADD",IF(NOT(ISBLANK(K55)),_xlfn.XLOOKUP(K55,side[lookupValue],side[lookupKey],"ERROR"),""), "")</f>
        <v/>
      </c>
      <c r="M55" s="6"/>
      <c r="N55" s="4"/>
      <c r="O55" s="6" t="str">
        <f t="shared" si="0"/>
        <v/>
      </c>
      <c r="P55" s="4"/>
      <c r="R55" s="3" t="str">
        <f>IF($A55="ADD",IF(NOT(ISBLANK(Q55)),_xlfn.XLOOKUP(Q55,len_adjust_rsn[lookupValue],len_adjust_rsn[lookupKey],"ERROR"),""), "")</f>
        <v/>
      </c>
      <c r="S55" s="6" t="str">
        <f t="shared" si="1"/>
        <v/>
      </c>
      <c r="T55" s="6"/>
      <c r="U55" s="6" t="str">
        <f t="shared" si="2"/>
        <v/>
      </c>
      <c r="W55" s="3" t="str">
        <f>IF($A55="ADD",IF(NOT(ISBLANK(V55)),_xlfn.XLOOKUP(V55,wheel_stop_material[lookupValue],wheel_stop_material[lookupKey],"ERROR"),""), "")</f>
        <v/>
      </c>
      <c r="X55" s="7"/>
      <c r="Y55" s="4" t="str">
        <f t="shared" ca="1" si="3"/>
        <v/>
      </c>
      <c r="Z55" s="4"/>
      <c r="AA55" s="3" t="str">
        <f t="shared" si="4"/>
        <v/>
      </c>
      <c r="AB55" s="3" t="str">
        <f>IF($A55="","",IF((AND($A55="ADD",OR(AA55="",AA55="In Use"))),"5",(_xlfn.XLOOKUP(AA55,ud_asset_status[lookupValue],ud_asset_status[lookupKey],""))))</f>
        <v/>
      </c>
      <c r="AC55" s="7"/>
      <c r="AE55" s="3" t="str">
        <f>IF($A55="ADD",IF(NOT(ISBLANK(AD55)),_xlfn.XLOOKUP(AD55,ar_replace_reason[lookupValue],ar_replace_reason[lookupKey],"ERROR"),""), "")</f>
        <v/>
      </c>
      <c r="AF55" s="3" t="str">
        <f t="shared" si="5"/>
        <v/>
      </c>
      <c r="AG55" s="3" t="str">
        <f>IF($A55="","",IF((AND($A55="ADD",OR(AF55="",AF55="Queenstown-Lakes District Council"))),"70",(_xlfn.XLOOKUP(AF55,ud_organisation_owner[lookupValue],ud_organisation_owner[lookupKey],""))))</f>
        <v/>
      </c>
      <c r="AH55" s="3" t="str">
        <f t="shared" si="6"/>
        <v/>
      </c>
      <c r="AI55" s="3" t="str">
        <f>IF($A55="","",IF((AND($A55="ADD",OR(AH55="",AH55="Queenstown-Lakes District Council"))),"70",(_xlfn.XLOOKUP(AH55,ud_organisation_owner[lookupValue],ud_organisation_owner[lookupKey],""))))</f>
        <v/>
      </c>
      <c r="AJ55" s="3" t="str">
        <f t="shared" si="7"/>
        <v/>
      </c>
      <c r="AK55" s="3" t="str">
        <f>IF($A55="","",IF((AND($A55="ADD",OR(AJ55="",AJ55="Local Authority"))),"17",(_xlfn.XLOOKUP(AJ55,ud_sub_organisation[lookupValue],ud_sub_organisation[lookupKey],""))))</f>
        <v/>
      </c>
      <c r="AL55" s="3" t="str">
        <f t="shared" si="8"/>
        <v/>
      </c>
      <c r="AM55" s="3" t="str">
        <f>IF($A55="","",IF((AND($A55="ADD",OR(AL55="",AL55="Vested assets"))),"12",(_xlfn.XLOOKUP(AL55,ud_work_origin[lookupValue],ud_work_origin[lookupKey],""))))</f>
        <v/>
      </c>
      <c r="AN55" s="8"/>
      <c r="AO55" s="2" t="str">
        <f t="shared" si="9"/>
        <v/>
      </c>
      <c r="AP55" s="3" t="str">
        <f t="shared" si="10"/>
        <v/>
      </c>
      <c r="AQ55" s="3" t="str">
        <f>IF($A55="","",IF((AND($A55="ADD",OR(AP55="",AP55="Excellent"))),"1",(_xlfn.XLOOKUP(AP55,condition[lookupValue],condition[lookupKey],""))))</f>
        <v/>
      </c>
      <c r="AR55" s="7" t="str">
        <f t="shared" si="11"/>
        <v/>
      </c>
      <c r="AS55" s="9"/>
    </row>
    <row r="56" spans="2:45">
      <c r="B56" s="4"/>
      <c r="D56" s="3" t="str">
        <f>IF($A56="ADD",IF(NOT(ISBLANK(C56)),_xlfn.XLOOKUP(C56,roadnames[lookupValue],roadnames[lookupKey],"ERROR"),""), "")</f>
        <v/>
      </c>
      <c r="E56" s="5"/>
      <c r="F56" s="5"/>
      <c r="G56" s="4"/>
      <c r="H56" s="4"/>
      <c r="I56" s="6"/>
      <c r="J56" s="6"/>
      <c r="L56" s="3" t="str">
        <f>IF($A56="ADD",IF(NOT(ISBLANK(K56)),_xlfn.XLOOKUP(K56,side[lookupValue],side[lookupKey],"ERROR"),""), "")</f>
        <v/>
      </c>
      <c r="M56" s="6"/>
      <c r="N56" s="4"/>
      <c r="O56" s="6" t="str">
        <f t="shared" si="0"/>
        <v/>
      </c>
      <c r="P56" s="4"/>
      <c r="R56" s="3" t="str">
        <f>IF($A56="ADD",IF(NOT(ISBLANK(Q56)),_xlfn.XLOOKUP(Q56,len_adjust_rsn[lookupValue],len_adjust_rsn[lookupKey],"ERROR"),""), "")</f>
        <v/>
      </c>
      <c r="S56" s="6" t="str">
        <f t="shared" si="1"/>
        <v/>
      </c>
      <c r="T56" s="6"/>
      <c r="U56" s="6" t="str">
        <f t="shared" si="2"/>
        <v/>
      </c>
      <c r="W56" s="3" t="str">
        <f>IF($A56="ADD",IF(NOT(ISBLANK(V56)),_xlfn.XLOOKUP(V56,wheel_stop_material[lookupValue],wheel_stop_material[lookupKey],"ERROR"),""), "")</f>
        <v/>
      </c>
      <c r="X56" s="7"/>
      <c r="Y56" s="4" t="str">
        <f t="shared" ca="1" si="3"/>
        <v/>
      </c>
      <c r="Z56" s="4"/>
      <c r="AA56" s="3" t="str">
        <f t="shared" si="4"/>
        <v/>
      </c>
      <c r="AB56" s="3" t="str">
        <f>IF($A56="","",IF((AND($A56="ADD",OR(AA56="",AA56="In Use"))),"5",(_xlfn.XLOOKUP(AA56,ud_asset_status[lookupValue],ud_asset_status[lookupKey],""))))</f>
        <v/>
      </c>
      <c r="AC56" s="7"/>
      <c r="AE56" s="3" t="str">
        <f>IF($A56="ADD",IF(NOT(ISBLANK(AD56)),_xlfn.XLOOKUP(AD56,ar_replace_reason[lookupValue],ar_replace_reason[lookupKey],"ERROR"),""), "")</f>
        <v/>
      </c>
      <c r="AF56" s="3" t="str">
        <f t="shared" si="5"/>
        <v/>
      </c>
      <c r="AG56" s="3" t="str">
        <f>IF($A56="","",IF((AND($A56="ADD",OR(AF56="",AF56="Queenstown-Lakes District Council"))),"70",(_xlfn.XLOOKUP(AF56,ud_organisation_owner[lookupValue],ud_organisation_owner[lookupKey],""))))</f>
        <v/>
      </c>
      <c r="AH56" s="3" t="str">
        <f t="shared" si="6"/>
        <v/>
      </c>
      <c r="AI56" s="3" t="str">
        <f>IF($A56="","",IF((AND($A56="ADD",OR(AH56="",AH56="Queenstown-Lakes District Council"))),"70",(_xlfn.XLOOKUP(AH56,ud_organisation_owner[lookupValue],ud_organisation_owner[lookupKey],""))))</f>
        <v/>
      </c>
      <c r="AJ56" s="3" t="str">
        <f t="shared" si="7"/>
        <v/>
      </c>
      <c r="AK56" s="3" t="str">
        <f>IF($A56="","",IF((AND($A56="ADD",OR(AJ56="",AJ56="Local Authority"))),"17",(_xlfn.XLOOKUP(AJ56,ud_sub_organisation[lookupValue],ud_sub_organisation[lookupKey],""))))</f>
        <v/>
      </c>
      <c r="AL56" s="3" t="str">
        <f t="shared" si="8"/>
        <v/>
      </c>
      <c r="AM56" s="3" t="str">
        <f>IF($A56="","",IF((AND($A56="ADD",OR(AL56="",AL56="Vested assets"))),"12",(_xlfn.XLOOKUP(AL56,ud_work_origin[lookupValue],ud_work_origin[lookupKey],""))))</f>
        <v/>
      </c>
      <c r="AN56" s="8"/>
      <c r="AO56" s="2" t="str">
        <f t="shared" si="9"/>
        <v/>
      </c>
      <c r="AP56" s="3" t="str">
        <f t="shared" si="10"/>
        <v/>
      </c>
      <c r="AQ56" s="3" t="str">
        <f>IF($A56="","",IF((AND($A56="ADD",OR(AP56="",AP56="Excellent"))),"1",(_xlfn.XLOOKUP(AP56,condition[lookupValue],condition[lookupKey],""))))</f>
        <v/>
      </c>
      <c r="AR56" s="7" t="str">
        <f t="shared" si="11"/>
        <v/>
      </c>
      <c r="AS56" s="9"/>
    </row>
    <row r="57" spans="2:45">
      <c r="B57" s="4"/>
      <c r="D57" s="3" t="str">
        <f>IF($A57="ADD",IF(NOT(ISBLANK(C57)),_xlfn.XLOOKUP(C57,roadnames[lookupValue],roadnames[lookupKey],"ERROR"),""), "")</f>
        <v/>
      </c>
      <c r="E57" s="5"/>
      <c r="F57" s="5"/>
      <c r="G57" s="4"/>
      <c r="H57" s="4"/>
      <c r="I57" s="6"/>
      <c r="J57" s="6"/>
      <c r="L57" s="3" t="str">
        <f>IF($A57="ADD",IF(NOT(ISBLANK(K57)),_xlfn.XLOOKUP(K57,side[lookupValue],side[lookupKey],"ERROR"),""), "")</f>
        <v/>
      </c>
      <c r="M57" s="6"/>
      <c r="N57" s="4"/>
      <c r="O57" s="6" t="str">
        <f t="shared" si="0"/>
        <v/>
      </c>
      <c r="P57" s="4"/>
      <c r="R57" s="3" t="str">
        <f>IF($A57="ADD",IF(NOT(ISBLANK(Q57)),_xlfn.XLOOKUP(Q57,len_adjust_rsn[lookupValue],len_adjust_rsn[lookupKey],"ERROR"),""), "")</f>
        <v/>
      </c>
      <c r="S57" s="6" t="str">
        <f t="shared" si="1"/>
        <v/>
      </c>
      <c r="T57" s="6"/>
      <c r="U57" s="6" t="str">
        <f t="shared" si="2"/>
        <v/>
      </c>
      <c r="W57" s="3" t="str">
        <f>IF($A57="ADD",IF(NOT(ISBLANK(V57)),_xlfn.XLOOKUP(V57,wheel_stop_material[lookupValue],wheel_stop_material[lookupKey],"ERROR"),""), "")</f>
        <v/>
      </c>
      <c r="X57" s="7"/>
      <c r="Y57" s="4" t="str">
        <f t="shared" ca="1" si="3"/>
        <v/>
      </c>
      <c r="Z57" s="4"/>
      <c r="AA57" s="3" t="str">
        <f t="shared" si="4"/>
        <v/>
      </c>
      <c r="AB57" s="3" t="str">
        <f>IF($A57="","",IF((AND($A57="ADD",OR(AA57="",AA57="In Use"))),"5",(_xlfn.XLOOKUP(AA57,ud_asset_status[lookupValue],ud_asset_status[lookupKey],""))))</f>
        <v/>
      </c>
      <c r="AC57" s="7"/>
      <c r="AE57" s="3" t="str">
        <f>IF($A57="ADD",IF(NOT(ISBLANK(AD57)),_xlfn.XLOOKUP(AD57,ar_replace_reason[lookupValue],ar_replace_reason[lookupKey],"ERROR"),""), "")</f>
        <v/>
      </c>
      <c r="AF57" s="3" t="str">
        <f t="shared" si="5"/>
        <v/>
      </c>
      <c r="AG57" s="3" t="str">
        <f>IF($A57="","",IF((AND($A57="ADD",OR(AF57="",AF57="Queenstown-Lakes District Council"))),"70",(_xlfn.XLOOKUP(AF57,ud_organisation_owner[lookupValue],ud_organisation_owner[lookupKey],""))))</f>
        <v/>
      </c>
      <c r="AH57" s="3" t="str">
        <f t="shared" si="6"/>
        <v/>
      </c>
      <c r="AI57" s="3" t="str">
        <f>IF($A57="","",IF((AND($A57="ADD",OR(AH57="",AH57="Queenstown-Lakes District Council"))),"70",(_xlfn.XLOOKUP(AH57,ud_organisation_owner[lookupValue],ud_organisation_owner[lookupKey],""))))</f>
        <v/>
      </c>
      <c r="AJ57" s="3" t="str">
        <f t="shared" si="7"/>
        <v/>
      </c>
      <c r="AK57" s="3" t="str">
        <f>IF($A57="","",IF((AND($A57="ADD",OR(AJ57="",AJ57="Local Authority"))),"17",(_xlfn.XLOOKUP(AJ57,ud_sub_organisation[lookupValue],ud_sub_organisation[lookupKey],""))))</f>
        <v/>
      </c>
      <c r="AL57" s="3" t="str">
        <f t="shared" si="8"/>
        <v/>
      </c>
      <c r="AM57" s="3" t="str">
        <f>IF($A57="","",IF((AND($A57="ADD",OR(AL57="",AL57="Vested assets"))),"12",(_xlfn.XLOOKUP(AL57,ud_work_origin[lookupValue],ud_work_origin[lookupKey],""))))</f>
        <v/>
      </c>
      <c r="AN57" s="8"/>
      <c r="AO57" s="2" t="str">
        <f t="shared" si="9"/>
        <v/>
      </c>
      <c r="AP57" s="3" t="str">
        <f t="shared" si="10"/>
        <v/>
      </c>
      <c r="AQ57" s="3" t="str">
        <f>IF($A57="","",IF((AND($A57="ADD",OR(AP57="",AP57="Excellent"))),"1",(_xlfn.XLOOKUP(AP57,condition[lookupValue],condition[lookupKey],""))))</f>
        <v/>
      </c>
      <c r="AR57" s="7" t="str">
        <f t="shared" si="11"/>
        <v/>
      </c>
      <c r="AS57" s="9"/>
    </row>
    <row r="58" spans="2:45">
      <c r="B58" s="4"/>
      <c r="D58" s="3" t="str">
        <f>IF($A58="ADD",IF(NOT(ISBLANK(C58)),_xlfn.XLOOKUP(C58,roadnames[lookupValue],roadnames[lookupKey],"ERROR"),""), "")</f>
        <v/>
      </c>
      <c r="E58" s="5"/>
      <c r="F58" s="5"/>
      <c r="G58" s="4"/>
      <c r="H58" s="4"/>
      <c r="I58" s="6"/>
      <c r="J58" s="6"/>
      <c r="L58" s="3" t="str">
        <f>IF($A58="ADD",IF(NOT(ISBLANK(K58)),_xlfn.XLOOKUP(K58,side[lookupValue],side[lookupKey],"ERROR"),""), "")</f>
        <v/>
      </c>
      <c r="M58" s="6"/>
      <c r="N58" s="4"/>
      <c r="O58" s="6" t="str">
        <f t="shared" si="0"/>
        <v/>
      </c>
      <c r="P58" s="4"/>
      <c r="R58" s="3" t="str">
        <f>IF($A58="ADD",IF(NOT(ISBLANK(Q58)),_xlfn.XLOOKUP(Q58,len_adjust_rsn[lookupValue],len_adjust_rsn[lookupKey],"ERROR"),""), "")</f>
        <v/>
      </c>
      <c r="S58" s="6" t="str">
        <f t="shared" si="1"/>
        <v/>
      </c>
      <c r="T58" s="6"/>
      <c r="U58" s="6" t="str">
        <f t="shared" si="2"/>
        <v/>
      </c>
      <c r="W58" s="3" t="str">
        <f>IF($A58="ADD",IF(NOT(ISBLANK(V58)),_xlfn.XLOOKUP(V58,wheel_stop_material[lookupValue],wheel_stop_material[lookupKey],"ERROR"),""), "")</f>
        <v/>
      </c>
      <c r="X58" s="7"/>
      <c r="Y58" s="4" t="str">
        <f t="shared" ca="1" si="3"/>
        <v/>
      </c>
      <c r="Z58" s="4"/>
      <c r="AA58" s="3" t="str">
        <f t="shared" si="4"/>
        <v/>
      </c>
      <c r="AB58" s="3" t="str">
        <f>IF($A58="","",IF((AND($A58="ADD",OR(AA58="",AA58="In Use"))),"5",(_xlfn.XLOOKUP(AA58,ud_asset_status[lookupValue],ud_asset_status[lookupKey],""))))</f>
        <v/>
      </c>
      <c r="AC58" s="7"/>
      <c r="AE58" s="3" t="str">
        <f>IF($A58="ADD",IF(NOT(ISBLANK(AD58)),_xlfn.XLOOKUP(AD58,ar_replace_reason[lookupValue],ar_replace_reason[lookupKey],"ERROR"),""), "")</f>
        <v/>
      </c>
      <c r="AF58" s="3" t="str">
        <f t="shared" si="5"/>
        <v/>
      </c>
      <c r="AG58" s="3" t="str">
        <f>IF($A58="","",IF((AND($A58="ADD",OR(AF58="",AF58="Queenstown-Lakes District Council"))),"70",(_xlfn.XLOOKUP(AF58,ud_organisation_owner[lookupValue],ud_organisation_owner[lookupKey],""))))</f>
        <v/>
      </c>
      <c r="AH58" s="3" t="str">
        <f t="shared" si="6"/>
        <v/>
      </c>
      <c r="AI58" s="3" t="str">
        <f>IF($A58="","",IF((AND($A58="ADD",OR(AH58="",AH58="Queenstown-Lakes District Council"))),"70",(_xlfn.XLOOKUP(AH58,ud_organisation_owner[lookupValue],ud_organisation_owner[lookupKey],""))))</f>
        <v/>
      </c>
      <c r="AJ58" s="3" t="str">
        <f t="shared" si="7"/>
        <v/>
      </c>
      <c r="AK58" s="3" t="str">
        <f>IF($A58="","",IF((AND($A58="ADD",OR(AJ58="",AJ58="Local Authority"))),"17",(_xlfn.XLOOKUP(AJ58,ud_sub_organisation[lookupValue],ud_sub_organisation[lookupKey],""))))</f>
        <v/>
      </c>
      <c r="AL58" s="3" t="str">
        <f t="shared" si="8"/>
        <v/>
      </c>
      <c r="AM58" s="3" t="str">
        <f>IF($A58="","",IF((AND($A58="ADD",OR(AL58="",AL58="Vested assets"))),"12",(_xlfn.XLOOKUP(AL58,ud_work_origin[lookupValue],ud_work_origin[lookupKey],""))))</f>
        <v/>
      </c>
      <c r="AN58" s="8"/>
      <c r="AO58" s="2" t="str">
        <f t="shared" si="9"/>
        <v/>
      </c>
      <c r="AP58" s="3" t="str">
        <f t="shared" si="10"/>
        <v/>
      </c>
      <c r="AQ58" s="3" t="str">
        <f>IF($A58="","",IF((AND($A58="ADD",OR(AP58="",AP58="Excellent"))),"1",(_xlfn.XLOOKUP(AP58,condition[lookupValue],condition[lookupKey],""))))</f>
        <v/>
      </c>
      <c r="AR58" s="7" t="str">
        <f t="shared" si="11"/>
        <v/>
      </c>
      <c r="AS58" s="9"/>
    </row>
    <row r="59" spans="2:45">
      <c r="B59" s="4"/>
      <c r="D59" s="3" t="str">
        <f>IF($A59="ADD",IF(NOT(ISBLANK(C59)),_xlfn.XLOOKUP(C59,roadnames[lookupValue],roadnames[lookupKey],"ERROR"),""), "")</f>
        <v/>
      </c>
      <c r="E59" s="5"/>
      <c r="F59" s="5"/>
      <c r="G59" s="4"/>
      <c r="H59" s="4"/>
      <c r="I59" s="6"/>
      <c r="J59" s="6"/>
      <c r="L59" s="3" t="str">
        <f>IF($A59="ADD",IF(NOT(ISBLANK(K59)),_xlfn.XLOOKUP(K59,side[lookupValue],side[lookupKey],"ERROR"),""), "")</f>
        <v/>
      </c>
      <c r="M59" s="6"/>
      <c r="N59" s="4"/>
      <c r="O59" s="6" t="str">
        <f t="shared" si="0"/>
        <v/>
      </c>
      <c r="P59" s="4"/>
      <c r="R59" s="3" t="str">
        <f>IF($A59="ADD",IF(NOT(ISBLANK(Q59)),_xlfn.XLOOKUP(Q59,len_adjust_rsn[lookupValue],len_adjust_rsn[lookupKey],"ERROR"),""), "")</f>
        <v/>
      </c>
      <c r="S59" s="6" t="str">
        <f t="shared" si="1"/>
        <v/>
      </c>
      <c r="T59" s="6"/>
      <c r="U59" s="6" t="str">
        <f t="shared" si="2"/>
        <v/>
      </c>
      <c r="W59" s="3" t="str">
        <f>IF($A59="ADD",IF(NOT(ISBLANK(V59)),_xlfn.XLOOKUP(V59,wheel_stop_material[lookupValue],wheel_stop_material[lookupKey],"ERROR"),""), "")</f>
        <v/>
      </c>
      <c r="X59" s="7"/>
      <c r="Y59" s="4" t="str">
        <f t="shared" ca="1" si="3"/>
        <v/>
      </c>
      <c r="Z59" s="4"/>
      <c r="AA59" s="3" t="str">
        <f t="shared" si="4"/>
        <v/>
      </c>
      <c r="AB59" s="3" t="str">
        <f>IF($A59="","",IF((AND($A59="ADD",OR(AA59="",AA59="In Use"))),"5",(_xlfn.XLOOKUP(AA59,ud_asset_status[lookupValue],ud_asset_status[lookupKey],""))))</f>
        <v/>
      </c>
      <c r="AC59" s="7"/>
      <c r="AE59" s="3" t="str">
        <f>IF($A59="ADD",IF(NOT(ISBLANK(AD59)),_xlfn.XLOOKUP(AD59,ar_replace_reason[lookupValue],ar_replace_reason[lookupKey],"ERROR"),""), "")</f>
        <v/>
      </c>
      <c r="AF59" s="3" t="str">
        <f t="shared" si="5"/>
        <v/>
      </c>
      <c r="AG59" s="3" t="str">
        <f>IF($A59="","",IF((AND($A59="ADD",OR(AF59="",AF59="Queenstown-Lakes District Council"))),"70",(_xlfn.XLOOKUP(AF59,ud_organisation_owner[lookupValue],ud_organisation_owner[lookupKey],""))))</f>
        <v/>
      </c>
      <c r="AH59" s="3" t="str">
        <f t="shared" si="6"/>
        <v/>
      </c>
      <c r="AI59" s="3" t="str">
        <f>IF($A59="","",IF((AND($A59="ADD",OR(AH59="",AH59="Queenstown-Lakes District Council"))),"70",(_xlfn.XLOOKUP(AH59,ud_organisation_owner[lookupValue],ud_organisation_owner[lookupKey],""))))</f>
        <v/>
      </c>
      <c r="AJ59" s="3" t="str">
        <f t="shared" si="7"/>
        <v/>
      </c>
      <c r="AK59" s="3" t="str">
        <f>IF($A59="","",IF((AND($A59="ADD",OR(AJ59="",AJ59="Local Authority"))),"17",(_xlfn.XLOOKUP(AJ59,ud_sub_organisation[lookupValue],ud_sub_organisation[lookupKey],""))))</f>
        <v/>
      </c>
      <c r="AL59" s="3" t="str">
        <f t="shared" si="8"/>
        <v/>
      </c>
      <c r="AM59" s="3" t="str">
        <f>IF($A59="","",IF((AND($A59="ADD",OR(AL59="",AL59="Vested assets"))),"12",(_xlfn.XLOOKUP(AL59,ud_work_origin[lookupValue],ud_work_origin[lookupKey],""))))</f>
        <v/>
      </c>
      <c r="AN59" s="8"/>
      <c r="AO59" s="2" t="str">
        <f t="shared" si="9"/>
        <v/>
      </c>
      <c r="AP59" s="3" t="str">
        <f t="shared" si="10"/>
        <v/>
      </c>
      <c r="AQ59" s="3" t="str">
        <f>IF($A59="","",IF((AND($A59="ADD",OR(AP59="",AP59="Excellent"))),"1",(_xlfn.XLOOKUP(AP59,condition[lookupValue],condition[lookupKey],""))))</f>
        <v/>
      </c>
      <c r="AR59" s="7" t="str">
        <f t="shared" si="11"/>
        <v/>
      </c>
      <c r="AS59" s="9"/>
    </row>
    <row r="60" spans="2:45">
      <c r="B60" s="4"/>
      <c r="D60" s="3" t="str">
        <f>IF($A60="ADD",IF(NOT(ISBLANK(C60)),_xlfn.XLOOKUP(C60,roadnames[lookupValue],roadnames[lookupKey],"ERROR"),""), "")</f>
        <v/>
      </c>
      <c r="E60" s="5"/>
      <c r="F60" s="5"/>
      <c r="G60" s="4"/>
      <c r="H60" s="4"/>
      <c r="I60" s="6"/>
      <c r="J60" s="6"/>
      <c r="L60" s="3" t="str">
        <f>IF($A60="ADD",IF(NOT(ISBLANK(K60)),_xlfn.XLOOKUP(K60,side[lookupValue],side[lookupKey],"ERROR"),""), "")</f>
        <v/>
      </c>
      <c r="M60" s="6"/>
      <c r="N60" s="4"/>
      <c r="O60" s="6" t="str">
        <f t="shared" si="0"/>
        <v/>
      </c>
      <c r="P60" s="4"/>
      <c r="R60" s="3" t="str">
        <f>IF($A60="ADD",IF(NOT(ISBLANK(Q60)),_xlfn.XLOOKUP(Q60,len_adjust_rsn[lookupValue],len_adjust_rsn[lookupKey],"ERROR"),""), "")</f>
        <v/>
      </c>
      <c r="S60" s="6" t="str">
        <f t="shared" si="1"/>
        <v/>
      </c>
      <c r="T60" s="6"/>
      <c r="U60" s="6" t="str">
        <f t="shared" si="2"/>
        <v/>
      </c>
      <c r="W60" s="3" t="str">
        <f>IF($A60="ADD",IF(NOT(ISBLANK(V60)),_xlfn.XLOOKUP(V60,wheel_stop_material[lookupValue],wheel_stop_material[lookupKey],"ERROR"),""), "")</f>
        <v/>
      </c>
      <c r="X60" s="7"/>
      <c r="Y60" s="4" t="str">
        <f t="shared" ca="1" si="3"/>
        <v/>
      </c>
      <c r="Z60" s="4"/>
      <c r="AA60" s="3" t="str">
        <f t="shared" si="4"/>
        <v/>
      </c>
      <c r="AB60" s="3" t="str">
        <f>IF($A60="","",IF((AND($A60="ADD",OR(AA60="",AA60="In Use"))),"5",(_xlfn.XLOOKUP(AA60,ud_asset_status[lookupValue],ud_asset_status[lookupKey],""))))</f>
        <v/>
      </c>
      <c r="AC60" s="7"/>
      <c r="AE60" s="3" t="str">
        <f>IF($A60="ADD",IF(NOT(ISBLANK(AD60)),_xlfn.XLOOKUP(AD60,ar_replace_reason[lookupValue],ar_replace_reason[lookupKey],"ERROR"),""), "")</f>
        <v/>
      </c>
      <c r="AF60" s="3" t="str">
        <f t="shared" si="5"/>
        <v/>
      </c>
      <c r="AG60" s="3" t="str">
        <f>IF($A60="","",IF((AND($A60="ADD",OR(AF60="",AF60="Queenstown-Lakes District Council"))),"70",(_xlfn.XLOOKUP(AF60,ud_organisation_owner[lookupValue],ud_organisation_owner[lookupKey],""))))</f>
        <v/>
      </c>
      <c r="AH60" s="3" t="str">
        <f t="shared" si="6"/>
        <v/>
      </c>
      <c r="AI60" s="3" t="str">
        <f>IF($A60="","",IF((AND($A60="ADD",OR(AH60="",AH60="Queenstown-Lakes District Council"))),"70",(_xlfn.XLOOKUP(AH60,ud_organisation_owner[lookupValue],ud_organisation_owner[lookupKey],""))))</f>
        <v/>
      </c>
      <c r="AJ60" s="3" t="str">
        <f t="shared" si="7"/>
        <v/>
      </c>
      <c r="AK60" s="3" t="str">
        <f>IF($A60="","",IF((AND($A60="ADD",OR(AJ60="",AJ60="Local Authority"))),"17",(_xlfn.XLOOKUP(AJ60,ud_sub_organisation[lookupValue],ud_sub_organisation[lookupKey],""))))</f>
        <v/>
      </c>
      <c r="AL60" s="3" t="str">
        <f t="shared" si="8"/>
        <v/>
      </c>
      <c r="AM60" s="3" t="str">
        <f>IF($A60="","",IF((AND($A60="ADD",OR(AL60="",AL60="Vested assets"))),"12",(_xlfn.XLOOKUP(AL60,ud_work_origin[lookupValue],ud_work_origin[lookupKey],""))))</f>
        <v/>
      </c>
      <c r="AN60" s="8"/>
      <c r="AO60" s="2" t="str">
        <f t="shared" si="9"/>
        <v/>
      </c>
      <c r="AP60" s="3" t="str">
        <f t="shared" si="10"/>
        <v/>
      </c>
      <c r="AQ60" s="3" t="str">
        <f>IF($A60="","",IF((AND($A60="ADD",OR(AP60="",AP60="Excellent"))),"1",(_xlfn.XLOOKUP(AP60,condition[lookupValue],condition[lookupKey],""))))</f>
        <v/>
      </c>
      <c r="AR60" s="7" t="str">
        <f t="shared" si="11"/>
        <v/>
      </c>
      <c r="AS60" s="9"/>
    </row>
    <row r="61" spans="2:45">
      <c r="B61" s="4"/>
      <c r="D61" s="3" t="str">
        <f>IF($A61="ADD",IF(NOT(ISBLANK(C61)),_xlfn.XLOOKUP(C61,roadnames[lookupValue],roadnames[lookupKey],"ERROR"),""), "")</f>
        <v/>
      </c>
      <c r="E61" s="5"/>
      <c r="F61" s="5"/>
      <c r="G61" s="4"/>
      <c r="H61" s="4"/>
      <c r="I61" s="6"/>
      <c r="J61" s="6"/>
      <c r="L61" s="3" t="str">
        <f>IF($A61="ADD",IF(NOT(ISBLANK(K61)),_xlfn.XLOOKUP(K61,side[lookupValue],side[lookupKey],"ERROR"),""), "")</f>
        <v/>
      </c>
      <c r="M61" s="6"/>
      <c r="N61" s="4"/>
      <c r="O61" s="6" t="str">
        <f t="shared" si="0"/>
        <v/>
      </c>
      <c r="P61" s="4"/>
      <c r="R61" s="3" t="str">
        <f>IF($A61="ADD",IF(NOT(ISBLANK(Q61)),_xlfn.XLOOKUP(Q61,len_adjust_rsn[lookupValue],len_adjust_rsn[lookupKey],"ERROR"),""), "")</f>
        <v/>
      </c>
      <c r="S61" s="6" t="str">
        <f t="shared" si="1"/>
        <v/>
      </c>
      <c r="T61" s="6"/>
      <c r="U61" s="6" t="str">
        <f t="shared" si="2"/>
        <v/>
      </c>
      <c r="W61" s="3" t="str">
        <f>IF($A61="ADD",IF(NOT(ISBLANK(V61)),_xlfn.XLOOKUP(V61,wheel_stop_material[lookupValue],wheel_stop_material[lookupKey],"ERROR"),""), "")</f>
        <v/>
      </c>
      <c r="X61" s="7"/>
      <c r="Y61" s="4" t="str">
        <f t="shared" ca="1" si="3"/>
        <v/>
      </c>
      <c r="Z61" s="4"/>
      <c r="AA61" s="3" t="str">
        <f t="shared" si="4"/>
        <v/>
      </c>
      <c r="AB61" s="3" t="str">
        <f>IF($A61="","",IF((AND($A61="ADD",OR(AA61="",AA61="In Use"))),"5",(_xlfn.XLOOKUP(AA61,ud_asset_status[lookupValue],ud_asset_status[lookupKey],""))))</f>
        <v/>
      </c>
      <c r="AC61" s="7"/>
      <c r="AE61" s="3" t="str">
        <f>IF($A61="ADD",IF(NOT(ISBLANK(AD61)),_xlfn.XLOOKUP(AD61,ar_replace_reason[lookupValue],ar_replace_reason[lookupKey],"ERROR"),""), "")</f>
        <v/>
      </c>
      <c r="AF61" s="3" t="str">
        <f t="shared" si="5"/>
        <v/>
      </c>
      <c r="AG61" s="3" t="str">
        <f>IF($A61="","",IF((AND($A61="ADD",OR(AF61="",AF61="Queenstown-Lakes District Council"))),"70",(_xlfn.XLOOKUP(AF61,ud_organisation_owner[lookupValue],ud_organisation_owner[lookupKey],""))))</f>
        <v/>
      </c>
      <c r="AH61" s="3" t="str">
        <f t="shared" si="6"/>
        <v/>
      </c>
      <c r="AI61" s="3" t="str">
        <f>IF($A61="","",IF((AND($A61="ADD",OR(AH61="",AH61="Queenstown-Lakes District Council"))),"70",(_xlfn.XLOOKUP(AH61,ud_organisation_owner[lookupValue],ud_organisation_owner[lookupKey],""))))</f>
        <v/>
      </c>
      <c r="AJ61" s="3" t="str">
        <f t="shared" si="7"/>
        <v/>
      </c>
      <c r="AK61" s="3" t="str">
        <f>IF($A61="","",IF((AND($A61="ADD",OR(AJ61="",AJ61="Local Authority"))),"17",(_xlfn.XLOOKUP(AJ61,ud_sub_organisation[lookupValue],ud_sub_organisation[lookupKey],""))))</f>
        <v/>
      </c>
      <c r="AL61" s="3" t="str">
        <f t="shared" si="8"/>
        <v/>
      </c>
      <c r="AM61" s="3" t="str">
        <f>IF($A61="","",IF((AND($A61="ADD",OR(AL61="",AL61="Vested assets"))),"12",(_xlfn.XLOOKUP(AL61,ud_work_origin[lookupValue],ud_work_origin[lookupKey],""))))</f>
        <v/>
      </c>
      <c r="AN61" s="8"/>
      <c r="AO61" s="2" t="str">
        <f t="shared" si="9"/>
        <v/>
      </c>
      <c r="AP61" s="3" t="str">
        <f t="shared" si="10"/>
        <v/>
      </c>
      <c r="AQ61" s="3" t="str">
        <f>IF($A61="","",IF((AND($A61="ADD",OR(AP61="",AP61="Excellent"))),"1",(_xlfn.XLOOKUP(AP61,condition[lookupValue],condition[lookupKey],""))))</f>
        <v/>
      </c>
      <c r="AR61" s="7" t="str">
        <f t="shared" si="11"/>
        <v/>
      </c>
      <c r="AS61" s="9"/>
    </row>
    <row r="62" spans="2:45">
      <c r="B62" s="4"/>
      <c r="D62" s="3" t="str">
        <f>IF($A62="ADD",IF(NOT(ISBLANK(C62)),_xlfn.XLOOKUP(C62,roadnames[lookupValue],roadnames[lookupKey],"ERROR"),""), "")</f>
        <v/>
      </c>
      <c r="E62" s="5"/>
      <c r="F62" s="5"/>
      <c r="G62" s="4"/>
      <c r="H62" s="4"/>
      <c r="I62" s="6"/>
      <c r="J62" s="6"/>
      <c r="L62" s="3" t="str">
        <f>IF($A62="ADD",IF(NOT(ISBLANK(K62)),_xlfn.XLOOKUP(K62,side[lookupValue],side[lookupKey],"ERROR"),""), "")</f>
        <v/>
      </c>
      <c r="M62" s="6"/>
      <c r="N62" s="4"/>
      <c r="O62" s="6" t="str">
        <f t="shared" si="0"/>
        <v/>
      </c>
      <c r="P62" s="4"/>
      <c r="R62" s="3" t="str">
        <f>IF($A62="ADD",IF(NOT(ISBLANK(Q62)),_xlfn.XLOOKUP(Q62,len_adjust_rsn[lookupValue],len_adjust_rsn[lookupKey],"ERROR"),""), "")</f>
        <v/>
      </c>
      <c r="S62" s="6" t="str">
        <f t="shared" si="1"/>
        <v/>
      </c>
      <c r="T62" s="6"/>
      <c r="U62" s="6" t="str">
        <f t="shared" si="2"/>
        <v/>
      </c>
      <c r="W62" s="3" t="str">
        <f>IF($A62="ADD",IF(NOT(ISBLANK(V62)),_xlfn.XLOOKUP(V62,wheel_stop_material[lookupValue],wheel_stop_material[lookupKey],"ERROR"),""), "")</f>
        <v/>
      </c>
      <c r="X62" s="7"/>
      <c r="Y62" s="4" t="str">
        <f t="shared" ca="1" si="3"/>
        <v/>
      </c>
      <c r="Z62" s="4"/>
      <c r="AA62" s="3" t="str">
        <f t="shared" si="4"/>
        <v/>
      </c>
      <c r="AB62" s="3" t="str">
        <f>IF($A62="","",IF((AND($A62="ADD",OR(AA62="",AA62="In Use"))),"5",(_xlfn.XLOOKUP(AA62,ud_asset_status[lookupValue],ud_asset_status[lookupKey],""))))</f>
        <v/>
      </c>
      <c r="AC62" s="7"/>
      <c r="AE62" s="3" t="str">
        <f>IF($A62="ADD",IF(NOT(ISBLANK(AD62)),_xlfn.XLOOKUP(AD62,ar_replace_reason[lookupValue],ar_replace_reason[lookupKey],"ERROR"),""), "")</f>
        <v/>
      </c>
      <c r="AF62" s="3" t="str">
        <f t="shared" si="5"/>
        <v/>
      </c>
      <c r="AG62" s="3" t="str">
        <f>IF($A62="","",IF((AND($A62="ADD",OR(AF62="",AF62="Queenstown-Lakes District Council"))),"70",(_xlfn.XLOOKUP(AF62,ud_organisation_owner[lookupValue],ud_organisation_owner[lookupKey],""))))</f>
        <v/>
      </c>
      <c r="AH62" s="3" t="str">
        <f t="shared" si="6"/>
        <v/>
      </c>
      <c r="AI62" s="3" t="str">
        <f>IF($A62="","",IF((AND($A62="ADD",OR(AH62="",AH62="Queenstown-Lakes District Council"))),"70",(_xlfn.XLOOKUP(AH62,ud_organisation_owner[lookupValue],ud_organisation_owner[lookupKey],""))))</f>
        <v/>
      </c>
      <c r="AJ62" s="3" t="str">
        <f t="shared" si="7"/>
        <v/>
      </c>
      <c r="AK62" s="3" t="str">
        <f>IF($A62="","",IF((AND($A62="ADD",OR(AJ62="",AJ62="Local Authority"))),"17",(_xlfn.XLOOKUP(AJ62,ud_sub_organisation[lookupValue],ud_sub_organisation[lookupKey],""))))</f>
        <v/>
      </c>
      <c r="AL62" s="3" t="str">
        <f t="shared" si="8"/>
        <v/>
      </c>
      <c r="AM62" s="3" t="str">
        <f>IF($A62="","",IF((AND($A62="ADD",OR(AL62="",AL62="Vested assets"))),"12",(_xlfn.XLOOKUP(AL62,ud_work_origin[lookupValue],ud_work_origin[lookupKey],""))))</f>
        <v/>
      </c>
      <c r="AN62" s="8"/>
      <c r="AO62" s="2" t="str">
        <f t="shared" si="9"/>
        <v/>
      </c>
      <c r="AP62" s="3" t="str">
        <f t="shared" si="10"/>
        <v/>
      </c>
      <c r="AQ62" s="3" t="str">
        <f>IF($A62="","",IF((AND($A62="ADD",OR(AP62="",AP62="Excellent"))),"1",(_xlfn.XLOOKUP(AP62,condition[lookupValue],condition[lookupKey],""))))</f>
        <v/>
      </c>
      <c r="AR62" s="7" t="str">
        <f t="shared" si="11"/>
        <v/>
      </c>
      <c r="AS62" s="9"/>
    </row>
    <row r="63" spans="2:45">
      <c r="B63" s="4"/>
      <c r="D63" s="3" t="str">
        <f>IF($A63="ADD",IF(NOT(ISBLANK(C63)),_xlfn.XLOOKUP(C63,roadnames[lookupValue],roadnames[lookupKey],"ERROR"),""), "")</f>
        <v/>
      </c>
      <c r="E63" s="5"/>
      <c r="F63" s="5"/>
      <c r="G63" s="4"/>
      <c r="H63" s="4"/>
      <c r="I63" s="6"/>
      <c r="J63" s="6"/>
      <c r="L63" s="3" t="str">
        <f>IF($A63="ADD",IF(NOT(ISBLANK(K63)),_xlfn.XLOOKUP(K63,side[lookupValue],side[lookupKey],"ERROR"),""), "")</f>
        <v/>
      </c>
      <c r="M63" s="6"/>
      <c r="N63" s="4"/>
      <c r="O63" s="6" t="str">
        <f t="shared" si="0"/>
        <v/>
      </c>
      <c r="P63" s="4"/>
      <c r="R63" s="3" t="str">
        <f>IF($A63="ADD",IF(NOT(ISBLANK(Q63)),_xlfn.XLOOKUP(Q63,len_adjust_rsn[lookupValue],len_adjust_rsn[lookupKey],"ERROR"),""), "")</f>
        <v/>
      </c>
      <c r="S63" s="6" t="str">
        <f t="shared" si="1"/>
        <v/>
      </c>
      <c r="T63" s="6"/>
      <c r="U63" s="6" t="str">
        <f t="shared" si="2"/>
        <v/>
      </c>
      <c r="W63" s="3" t="str">
        <f>IF($A63="ADD",IF(NOT(ISBLANK(V63)),_xlfn.XLOOKUP(V63,wheel_stop_material[lookupValue],wheel_stop_material[lookupKey],"ERROR"),""), "")</f>
        <v/>
      </c>
      <c r="X63" s="7"/>
      <c r="Y63" s="4" t="str">
        <f t="shared" ca="1" si="3"/>
        <v/>
      </c>
      <c r="Z63" s="4"/>
      <c r="AA63" s="3" t="str">
        <f t="shared" si="4"/>
        <v/>
      </c>
      <c r="AB63" s="3" t="str">
        <f>IF($A63="","",IF((AND($A63="ADD",OR(AA63="",AA63="In Use"))),"5",(_xlfn.XLOOKUP(AA63,ud_asset_status[lookupValue],ud_asset_status[lookupKey],""))))</f>
        <v/>
      </c>
      <c r="AC63" s="7"/>
      <c r="AE63" s="3" t="str">
        <f>IF($A63="ADD",IF(NOT(ISBLANK(AD63)),_xlfn.XLOOKUP(AD63,ar_replace_reason[lookupValue],ar_replace_reason[lookupKey],"ERROR"),""), "")</f>
        <v/>
      </c>
      <c r="AF63" s="3" t="str">
        <f t="shared" si="5"/>
        <v/>
      </c>
      <c r="AG63" s="3" t="str">
        <f>IF($A63="","",IF((AND($A63="ADD",OR(AF63="",AF63="Queenstown-Lakes District Council"))),"70",(_xlfn.XLOOKUP(AF63,ud_organisation_owner[lookupValue],ud_organisation_owner[lookupKey],""))))</f>
        <v/>
      </c>
      <c r="AH63" s="3" t="str">
        <f t="shared" si="6"/>
        <v/>
      </c>
      <c r="AI63" s="3" t="str">
        <f>IF($A63="","",IF((AND($A63="ADD",OR(AH63="",AH63="Queenstown-Lakes District Council"))),"70",(_xlfn.XLOOKUP(AH63,ud_organisation_owner[lookupValue],ud_organisation_owner[lookupKey],""))))</f>
        <v/>
      </c>
      <c r="AJ63" s="3" t="str">
        <f t="shared" si="7"/>
        <v/>
      </c>
      <c r="AK63" s="3" t="str">
        <f>IF($A63="","",IF((AND($A63="ADD",OR(AJ63="",AJ63="Local Authority"))),"17",(_xlfn.XLOOKUP(AJ63,ud_sub_organisation[lookupValue],ud_sub_organisation[lookupKey],""))))</f>
        <v/>
      </c>
      <c r="AL63" s="3" t="str">
        <f t="shared" si="8"/>
        <v/>
      </c>
      <c r="AM63" s="3" t="str">
        <f>IF($A63="","",IF((AND($A63="ADD",OR(AL63="",AL63="Vested assets"))),"12",(_xlfn.XLOOKUP(AL63,ud_work_origin[lookupValue],ud_work_origin[lookupKey],""))))</f>
        <v/>
      </c>
      <c r="AN63" s="8"/>
      <c r="AO63" s="2" t="str">
        <f t="shared" si="9"/>
        <v/>
      </c>
      <c r="AP63" s="3" t="str">
        <f t="shared" si="10"/>
        <v/>
      </c>
      <c r="AQ63" s="3" t="str">
        <f>IF($A63="","",IF((AND($A63="ADD",OR(AP63="",AP63="Excellent"))),"1",(_xlfn.XLOOKUP(AP63,condition[lookupValue],condition[lookupKey],""))))</f>
        <v/>
      </c>
      <c r="AR63" s="7" t="str">
        <f t="shared" si="11"/>
        <v/>
      </c>
      <c r="AS63" s="9"/>
    </row>
    <row r="64" spans="2:45">
      <c r="B64" s="4"/>
      <c r="D64" s="3" t="str">
        <f>IF($A64="ADD",IF(NOT(ISBLANK(C64)),_xlfn.XLOOKUP(C64,roadnames[lookupValue],roadnames[lookupKey],"ERROR"),""), "")</f>
        <v/>
      </c>
      <c r="E64" s="5"/>
      <c r="F64" s="5"/>
      <c r="G64" s="4"/>
      <c r="H64" s="4"/>
      <c r="I64" s="6"/>
      <c r="J64" s="6"/>
      <c r="L64" s="3" t="str">
        <f>IF($A64="ADD",IF(NOT(ISBLANK(K64)),_xlfn.XLOOKUP(K64,side[lookupValue],side[lookupKey],"ERROR"),""), "")</f>
        <v/>
      </c>
      <c r="M64" s="6"/>
      <c r="N64" s="4"/>
      <c r="O64" s="6" t="str">
        <f t="shared" si="0"/>
        <v/>
      </c>
      <c r="P64" s="4"/>
      <c r="R64" s="3" t="str">
        <f>IF($A64="ADD",IF(NOT(ISBLANK(Q64)),_xlfn.XLOOKUP(Q64,len_adjust_rsn[lookupValue],len_adjust_rsn[lookupKey],"ERROR"),""), "")</f>
        <v/>
      </c>
      <c r="S64" s="6" t="str">
        <f t="shared" si="1"/>
        <v/>
      </c>
      <c r="T64" s="6"/>
      <c r="U64" s="6" t="str">
        <f t="shared" si="2"/>
        <v/>
      </c>
      <c r="W64" s="3" t="str">
        <f>IF($A64="ADD",IF(NOT(ISBLANK(V64)),_xlfn.XLOOKUP(V64,wheel_stop_material[lookupValue],wheel_stop_material[lookupKey],"ERROR"),""), "")</f>
        <v/>
      </c>
      <c r="X64" s="7"/>
      <c r="Y64" s="4" t="str">
        <f t="shared" ca="1" si="3"/>
        <v/>
      </c>
      <c r="Z64" s="4"/>
      <c r="AA64" s="3" t="str">
        <f t="shared" si="4"/>
        <v/>
      </c>
      <c r="AB64" s="3" t="str">
        <f>IF($A64="","",IF((AND($A64="ADD",OR(AA64="",AA64="In Use"))),"5",(_xlfn.XLOOKUP(AA64,ud_asset_status[lookupValue],ud_asset_status[lookupKey],""))))</f>
        <v/>
      </c>
      <c r="AC64" s="7"/>
      <c r="AE64" s="3" t="str">
        <f>IF($A64="ADD",IF(NOT(ISBLANK(AD64)),_xlfn.XLOOKUP(AD64,ar_replace_reason[lookupValue],ar_replace_reason[lookupKey],"ERROR"),""), "")</f>
        <v/>
      </c>
      <c r="AF64" s="3" t="str">
        <f t="shared" si="5"/>
        <v/>
      </c>
      <c r="AG64" s="3" t="str">
        <f>IF($A64="","",IF((AND($A64="ADD",OR(AF64="",AF64="Queenstown-Lakes District Council"))),"70",(_xlfn.XLOOKUP(AF64,ud_organisation_owner[lookupValue],ud_organisation_owner[lookupKey],""))))</f>
        <v/>
      </c>
      <c r="AH64" s="3" t="str">
        <f t="shared" si="6"/>
        <v/>
      </c>
      <c r="AI64" s="3" t="str">
        <f>IF($A64="","",IF((AND($A64="ADD",OR(AH64="",AH64="Queenstown-Lakes District Council"))),"70",(_xlfn.XLOOKUP(AH64,ud_organisation_owner[lookupValue],ud_organisation_owner[lookupKey],""))))</f>
        <v/>
      </c>
      <c r="AJ64" s="3" t="str">
        <f t="shared" si="7"/>
        <v/>
      </c>
      <c r="AK64" s="3" t="str">
        <f>IF($A64="","",IF((AND($A64="ADD",OR(AJ64="",AJ64="Local Authority"))),"17",(_xlfn.XLOOKUP(AJ64,ud_sub_organisation[lookupValue],ud_sub_organisation[lookupKey],""))))</f>
        <v/>
      </c>
      <c r="AL64" s="3" t="str">
        <f t="shared" si="8"/>
        <v/>
      </c>
      <c r="AM64" s="3" t="str">
        <f>IF($A64="","",IF((AND($A64="ADD",OR(AL64="",AL64="Vested assets"))),"12",(_xlfn.XLOOKUP(AL64,ud_work_origin[lookupValue],ud_work_origin[lookupKey],""))))</f>
        <v/>
      </c>
      <c r="AN64" s="8"/>
      <c r="AO64" s="2" t="str">
        <f t="shared" si="9"/>
        <v/>
      </c>
      <c r="AP64" s="3" t="str">
        <f t="shared" si="10"/>
        <v/>
      </c>
      <c r="AQ64" s="3" t="str">
        <f>IF($A64="","",IF((AND($A64="ADD",OR(AP64="",AP64="Excellent"))),"1",(_xlfn.XLOOKUP(AP64,condition[lookupValue],condition[lookupKey],""))))</f>
        <v/>
      </c>
      <c r="AR64" s="7" t="str">
        <f t="shared" si="11"/>
        <v/>
      </c>
      <c r="AS64" s="9"/>
    </row>
    <row r="65" spans="2:45">
      <c r="B65" s="4"/>
      <c r="D65" s="3" t="str">
        <f>IF($A65="ADD",IF(NOT(ISBLANK(C65)),_xlfn.XLOOKUP(C65,roadnames[lookupValue],roadnames[lookupKey],"ERROR"),""), "")</f>
        <v/>
      </c>
      <c r="E65" s="5"/>
      <c r="F65" s="5"/>
      <c r="G65" s="4"/>
      <c r="H65" s="4"/>
      <c r="I65" s="6"/>
      <c r="J65" s="6"/>
      <c r="L65" s="3" t="str">
        <f>IF($A65="ADD",IF(NOT(ISBLANK(K65)),_xlfn.XLOOKUP(K65,side[lookupValue],side[lookupKey],"ERROR"),""), "")</f>
        <v/>
      </c>
      <c r="M65" s="6"/>
      <c r="N65" s="4"/>
      <c r="O65" s="6" t="str">
        <f t="shared" si="0"/>
        <v/>
      </c>
      <c r="P65" s="4"/>
      <c r="R65" s="3" t="str">
        <f>IF($A65="ADD",IF(NOT(ISBLANK(Q65)),_xlfn.XLOOKUP(Q65,len_adjust_rsn[lookupValue],len_adjust_rsn[lookupKey],"ERROR"),""), "")</f>
        <v/>
      </c>
      <c r="S65" s="6" t="str">
        <f t="shared" si="1"/>
        <v/>
      </c>
      <c r="T65" s="6"/>
      <c r="U65" s="6" t="str">
        <f t="shared" si="2"/>
        <v/>
      </c>
      <c r="W65" s="3" t="str">
        <f>IF($A65="ADD",IF(NOT(ISBLANK(V65)),_xlfn.XLOOKUP(V65,wheel_stop_material[lookupValue],wheel_stop_material[lookupKey],"ERROR"),""), "")</f>
        <v/>
      </c>
      <c r="X65" s="7"/>
      <c r="Y65" s="4" t="str">
        <f t="shared" ca="1" si="3"/>
        <v/>
      </c>
      <c r="Z65" s="4"/>
      <c r="AA65" s="3" t="str">
        <f t="shared" si="4"/>
        <v/>
      </c>
      <c r="AB65" s="3" t="str">
        <f>IF($A65="","",IF((AND($A65="ADD",OR(AA65="",AA65="In Use"))),"5",(_xlfn.XLOOKUP(AA65,ud_asset_status[lookupValue],ud_asset_status[lookupKey],""))))</f>
        <v/>
      </c>
      <c r="AC65" s="7"/>
      <c r="AE65" s="3" t="str">
        <f>IF($A65="ADD",IF(NOT(ISBLANK(AD65)),_xlfn.XLOOKUP(AD65,ar_replace_reason[lookupValue],ar_replace_reason[lookupKey],"ERROR"),""), "")</f>
        <v/>
      </c>
      <c r="AF65" s="3" t="str">
        <f t="shared" si="5"/>
        <v/>
      </c>
      <c r="AG65" s="3" t="str">
        <f>IF($A65="","",IF((AND($A65="ADD",OR(AF65="",AF65="Queenstown-Lakes District Council"))),"70",(_xlfn.XLOOKUP(AF65,ud_organisation_owner[lookupValue],ud_organisation_owner[lookupKey],""))))</f>
        <v/>
      </c>
      <c r="AH65" s="3" t="str">
        <f t="shared" si="6"/>
        <v/>
      </c>
      <c r="AI65" s="3" t="str">
        <f>IF($A65="","",IF((AND($A65="ADD",OR(AH65="",AH65="Queenstown-Lakes District Council"))),"70",(_xlfn.XLOOKUP(AH65,ud_organisation_owner[lookupValue],ud_organisation_owner[lookupKey],""))))</f>
        <v/>
      </c>
      <c r="AJ65" s="3" t="str">
        <f t="shared" si="7"/>
        <v/>
      </c>
      <c r="AK65" s="3" t="str">
        <f>IF($A65="","",IF((AND($A65="ADD",OR(AJ65="",AJ65="Local Authority"))),"17",(_xlfn.XLOOKUP(AJ65,ud_sub_organisation[lookupValue],ud_sub_organisation[lookupKey],""))))</f>
        <v/>
      </c>
      <c r="AL65" s="3" t="str">
        <f t="shared" si="8"/>
        <v/>
      </c>
      <c r="AM65" s="3" t="str">
        <f>IF($A65="","",IF((AND($A65="ADD",OR(AL65="",AL65="Vested assets"))),"12",(_xlfn.XLOOKUP(AL65,ud_work_origin[lookupValue],ud_work_origin[lookupKey],""))))</f>
        <v/>
      </c>
      <c r="AN65" s="8"/>
      <c r="AO65" s="2" t="str">
        <f t="shared" si="9"/>
        <v/>
      </c>
      <c r="AP65" s="3" t="str">
        <f t="shared" si="10"/>
        <v/>
      </c>
      <c r="AQ65" s="3" t="str">
        <f>IF($A65="","",IF((AND($A65="ADD",OR(AP65="",AP65="Excellent"))),"1",(_xlfn.XLOOKUP(AP65,condition[lookupValue],condition[lookupKey],""))))</f>
        <v/>
      </c>
      <c r="AR65" s="7" t="str">
        <f t="shared" si="11"/>
        <v/>
      </c>
      <c r="AS65" s="9"/>
    </row>
    <row r="66" spans="2:45">
      <c r="B66" s="4"/>
      <c r="D66" s="3" t="str">
        <f>IF($A66="ADD",IF(NOT(ISBLANK(C66)),_xlfn.XLOOKUP(C66,roadnames[lookupValue],roadnames[lookupKey],"ERROR"),""), "")</f>
        <v/>
      </c>
      <c r="E66" s="5"/>
      <c r="F66" s="5"/>
      <c r="G66" s="4"/>
      <c r="H66" s="4"/>
      <c r="I66" s="6"/>
      <c r="J66" s="6"/>
      <c r="L66" s="3" t="str">
        <f>IF($A66="ADD",IF(NOT(ISBLANK(K66)),_xlfn.XLOOKUP(K66,side[lookupValue],side[lookupKey],"ERROR"),""), "")</f>
        <v/>
      </c>
      <c r="M66" s="6"/>
      <c r="N66" s="4"/>
      <c r="O66" s="6" t="str">
        <f t="shared" si="0"/>
        <v/>
      </c>
      <c r="P66" s="4"/>
      <c r="R66" s="3" t="str">
        <f>IF($A66="ADD",IF(NOT(ISBLANK(Q66)),_xlfn.XLOOKUP(Q66,len_adjust_rsn[lookupValue],len_adjust_rsn[lookupKey],"ERROR"),""), "")</f>
        <v/>
      </c>
      <c r="S66" s="6" t="str">
        <f t="shared" si="1"/>
        <v/>
      </c>
      <c r="T66" s="6"/>
      <c r="U66" s="6" t="str">
        <f t="shared" si="2"/>
        <v/>
      </c>
      <c r="W66" s="3" t="str">
        <f>IF($A66="ADD",IF(NOT(ISBLANK(V66)),_xlfn.XLOOKUP(V66,wheel_stop_material[lookupValue],wheel_stop_material[lookupKey],"ERROR"),""), "")</f>
        <v/>
      </c>
      <c r="X66" s="7"/>
      <c r="Y66" s="4" t="str">
        <f t="shared" ca="1" si="3"/>
        <v/>
      </c>
      <c r="Z66" s="4"/>
      <c r="AA66" s="3" t="str">
        <f t="shared" si="4"/>
        <v/>
      </c>
      <c r="AB66" s="3" t="str">
        <f>IF($A66="","",IF((AND($A66="ADD",OR(AA66="",AA66="In Use"))),"5",(_xlfn.XLOOKUP(AA66,ud_asset_status[lookupValue],ud_asset_status[lookupKey],""))))</f>
        <v/>
      </c>
      <c r="AC66" s="7"/>
      <c r="AE66" s="3" t="str">
        <f>IF($A66="ADD",IF(NOT(ISBLANK(AD66)),_xlfn.XLOOKUP(AD66,ar_replace_reason[lookupValue],ar_replace_reason[lookupKey],"ERROR"),""), "")</f>
        <v/>
      </c>
      <c r="AF66" s="3" t="str">
        <f t="shared" si="5"/>
        <v/>
      </c>
      <c r="AG66" s="3" t="str">
        <f>IF($A66="","",IF((AND($A66="ADD",OR(AF66="",AF66="Queenstown-Lakes District Council"))),"70",(_xlfn.XLOOKUP(AF66,ud_organisation_owner[lookupValue],ud_organisation_owner[lookupKey],""))))</f>
        <v/>
      </c>
      <c r="AH66" s="3" t="str">
        <f t="shared" si="6"/>
        <v/>
      </c>
      <c r="AI66" s="3" t="str">
        <f>IF($A66="","",IF((AND($A66="ADD",OR(AH66="",AH66="Queenstown-Lakes District Council"))),"70",(_xlfn.XLOOKUP(AH66,ud_organisation_owner[lookupValue],ud_organisation_owner[lookupKey],""))))</f>
        <v/>
      </c>
      <c r="AJ66" s="3" t="str">
        <f t="shared" si="7"/>
        <v/>
      </c>
      <c r="AK66" s="3" t="str">
        <f>IF($A66="","",IF((AND($A66="ADD",OR(AJ66="",AJ66="Local Authority"))),"17",(_xlfn.XLOOKUP(AJ66,ud_sub_organisation[lookupValue],ud_sub_organisation[lookupKey],""))))</f>
        <v/>
      </c>
      <c r="AL66" s="3" t="str">
        <f t="shared" si="8"/>
        <v/>
      </c>
      <c r="AM66" s="3" t="str">
        <f>IF($A66="","",IF((AND($A66="ADD",OR(AL66="",AL66="Vested assets"))),"12",(_xlfn.XLOOKUP(AL66,ud_work_origin[lookupValue],ud_work_origin[lookupKey],""))))</f>
        <v/>
      </c>
      <c r="AN66" s="8"/>
      <c r="AO66" s="2" t="str">
        <f t="shared" si="9"/>
        <v/>
      </c>
      <c r="AP66" s="3" t="str">
        <f t="shared" si="10"/>
        <v/>
      </c>
      <c r="AQ66" s="3" t="str">
        <f>IF($A66="","",IF((AND($A66="ADD",OR(AP66="",AP66="Excellent"))),"1",(_xlfn.XLOOKUP(AP66,condition[lookupValue],condition[lookupKey],""))))</f>
        <v/>
      </c>
      <c r="AR66" s="7" t="str">
        <f t="shared" si="11"/>
        <v/>
      </c>
      <c r="AS66" s="9"/>
    </row>
    <row r="67" spans="2:45">
      <c r="B67" s="4"/>
      <c r="D67" s="3" t="str">
        <f>IF($A67="ADD",IF(NOT(ISBLANK(C67)),_xlfn.XLOOKUP(C67,roadnames[lookupValue],roadnames[lookupKey],"ERROR"),""), "")</f>
        <v/>
      </c>
      <c r="E67" s="5"/>
      <c r="F67" s="5"/>
      <c r="G67" s="4"/>
      <c r="H67" s="4"/>
      <c r="I67" s="6"/>
      <c r="J67" s="6"/>
      <c r="L67" s="3" t="str">
        <f>IF($A67="ADD",IF(NOT(ISBLANK(K67)),_xlfn.XLOOKUP(K67,side[lookupValue],side[lookupKey],"ERROR"),""), "")</f>
        <v/>
      </c>
      <c r="M67" s="6"/>
      <c r="N67" s="4"/>
      <c r="O67" s="6" t="str">
        <f t="shared" si="0"/>
        <v/>
      </c>
      <c r="P67" s="4"/>
      <c r="R67" s="3" t="str">
        <f>IF($A67="ADD",IF(NOT(ISBLANK(Q67)),_xlfn.XLOOKUP(Q67,len_adjust_rsn[lookupValue],len_adjust_rsn[lookupKey],"ERROR"),""), "")</f>
        <v/>
      </c>
      <c r="S67" s="6" t="str">
        <f t="shared" si="1"/>
        <v/>
      </c>
      <c r="T67" s="6"/>
      <c r="U67" s="6" t="str">
        <f t="shared" si="2"/>
        <v/>
      </c>
      <c r="W67" s="3" t="str">
        <f>IF($A67="ADD",IF(NOT(ISBLANK(V67)),_xlfn.XLOOKUP(V67,wheel_stop_material[lookupValue],wheel_stop_material[lookupKey],"ERROR"),""), "")</f>
        <v/>
      </c>
      <c r="X67" s="7"/>
      <c r="Y67" s="4" t="str">
        <f t="shared" ca="1" si="3"/>
        <v/>
      </c>
      <c r="Z67" s="4"/>
      <c r="AA67" s="3" t="str">
        <f t="shared" si="4"/>
        <v/>
      </c>
      <c r="AB67" s="3" t="str">
        <f>IF($A67="","",IF((AND($A67="ADD",OR(AA67="",AA67="In Use"))),"5",(_xlfn.XLOOKUP(AA67,ud_asset_status[lookupValue],ud_asset_status[lookupKey],""))))</f>
        <v/>
      </c>
      <c r="AC67" s="7"/>
      <c r="AE67" s="3" t="str">
        <f>IF($A67="ADD",IF(NOT(ISBLANK(AD67)),_xlfn.XLOOKUP(AD67,ar_replace_reason[lookupValue],ar_replace_reason[lookupKey],"ERROR"),""), "")</f>
        <v/>
      </c>
      <c r="AF67" s="3" t="str">
        <f t="shared" si="5"/>
        <v/>
      </c>
      <c r="AG67" s="3" t="str">
        <f>IF($A67="","",IF((AND($A67="ADD",OR(AF67="",AF67="Queenstown-Lakes District Council"))),"70",(_xlfn.XLOOKUP(AF67,ud_organisation_owner[lookupValue],ud_organisation_owner[lookupKey],""))))</f>
        <v/>
      </c>
      <c r="AH67" s="3" t="str">
        <f t="shared" si="6"/>
        <v/>
      </c>
      <c r="AI67" s="3" t="str">
        <f>IF($A67="","",IF((AND($A67="ADD",OR(AH67="",AH67="Queenstown-Lakes District Council"))),"70",(_xlfn.XLOOKUP(AH67,ud_organisation_owner[lookupValue],ud_organisation_owner[lookupKey],""))))</f>
        <v/>
      </c>
      <c r="AJ67" s="3" t="str">
        <f t="shared" si="7"/>
        <v/>
      </c>
      <c r="AK67" s="3" t="str">
        <f>IF($A67="","",IF((AND($A67="ADD",OR(AJ67="",AJ67="Local Authority"))),"17",(_xlfn.XLOOKUP(AJ67,ud_sub_organisation[lookupValue],ud_sub_organisation[lookupKey],""))))</f>
        <v/>
      </c>
      <c r="AL67" s="3" t="str">
        <f t="shared" si="8"/>
        <v/>
      </c>
      <c r="AM67" s="3" t="str">
        <f>IF($A67="","",IF((AND($A67="ADD",OR(AL67="",AL67="Vested assets"))),"12",(_xlfn.XLOOKUP(AL67,ud_work_origin[lookupValue],ud_work_origin[lookupKey],""))))</f>
        <v/>
      </c>
      <c r="AN67" s="8"/>
      <c r="AO67" s="2" t="str">
        <f t="shared" si="9"/>
        <v/>
      </c>
      <c r="AP67" s="3" t="str">
        <f t="shared" si="10"/>
        <v/>
      </c>
      <c r="AQ67" s="3" t="str">
        <f>IF($A67="","",IF((AND($A67="ADD",OR(AP67="",AP67="Excellent"))),"1",(_xlfn.XLOOKUP(AP67,condition[lookupValue],condition[lookupKey],""))))</f>
        <v/>
      </c>
      <c r="AR67" s="7" t="str">
        <f t="shared" si="11"/>
        <v/>
      </c>
      <c r="AS67" s="9"/>
    </row>
    <row r="68" spans="2:45">
      <c r="B68" s="4"/>
      <c r="D68" s="3" t="str">
        <f>IF($A68="ADD",IF(NOT(ISBLANK(C68)),_xlfn.XLOOKUP(C68,roadnames[lookupValue],roadnames[lookupKey],"ERROR"),""), "")</f>
        <v/>
      </c>
      <c r="E68" s="5"/>
      <c r="F68" s="5"/>
      <c r="G68" s="4"/>
      <c r="H68" s="4"/>
      <c r="I68" s="6"/>
      <c r="J68" s="6"/>
      <c r="L68" s="3" t="str">
        <f>IF($A68="ADD",IF(NOT(ISBLANK(K68)),_xlfn.XLOOKUP(K68,side[lookupValue],side[lookupKey],"ERROR"),""), "")</f>
        <v/>
      </c>
      <c r="M68" s="6"/>
      <c r="N68" s="4"/>
      <c r="O68" s="6" t="str">
        <f t="shared" si="0"/>
        <v/>
      </c>
      <c r="P68" s="4"/>
      <c r="R68" s="3" t="str">
        <f>IF($A68="ADD",IF(NOT(ISBLANK(Q68)),_xlfn.XLOOKUP(Q68,len_adjust_rsn[lookupValue],len_adjust_rsn[lookupKey],"ERROR"),""), "")</f>
        <v/>
      </c>
      <c r="S68" s="6" t="str">
        <f t="shared" si="1"/>
        <v/>
      </c>
      <c r="T68" s="6"/>
      <c r="U68" s="6" t="str">
        <f t="shared" si="2"/>
        <v/>
      </c>
      <c r="W68" s="3" t="str">
        <f>IF($A68="ADD",IF(NOT(ISBLANK(V68)),_xlfn.XLOOKUP(V68,wheel_stop_material[lookupValue],wheel_stop_material[lookupKey],"ERROR"),""), "")</f>
        <v/>
      </c>
      <c r="X68" s="7"/>
      <c r="Y68" s="4" t="str">
        <f t="shared" ca="1" si="3"/>
        <v/>
      </c>
      <c r="Z68" s="4"/>
      <c r="AA68" s="3" t="str">
        <f t="shared" si="4"/>
        <v/>
      </c>
      <c r="AB68" s="3" t="str">
        <f>IF($A68="","",IF((AND($A68="ADD",OR(AA68="",AA68="In Use"))),"5",(_xlfn.XLOOKUP(AA68,ud_asset_status[lookupValue],ud_asset_status[lookupKey],""))))</f>
        <v/>
      </c>
      <c r="AC68" s="7"/>
      <c r="AE68" s="3" t="str">
        <f>IF($A68="ADD",IF(NOT(ISBLANK(AD68)),_xlfn.XLOOKUP(AD68,ar_replace_reason[lookupValue],ar_replace_reason[lookupKey],"ERROR"),""), "")</f>
        <v/>
      </c>
      <c r="AF68" s="3" t="str">
        <f t="shared" si="5"/>
        <v/>
      </c>
      <c r="AG68" s="3" t="str">
        <f>IF($A68="","",IF((AND($A68="ADD",OR(AF68="",AF68="Queenstown-Lakes District Council"))),"70",(_xlfn.XLOOKUP(AF68,ud_organisation_owner[lookupValue],ud_organisation_owner[lookupKey],""))))</f>
        <v/>
      </c>
      <c r="AH68" s="3" t="str">
        <f t="shared" si="6"/>
        <v/>
      </c>
      <c r="AI68" s="3" t="str">
        <f>IF($A68="","",IF((AND($A68="ADD",OR(AH68="",AH68="Queenstown-Lakes District Council"))),"70",(_xlfn.XLOOKUP(AH68,ud_organisation_owner[lookupValue],ud_organisation_owner[lookupKey],""))))</f>
        <v/>
      </c>
      <c r="AJ68" s="3" t="str">
        <f t="shared" si="7"/>
        <v/>
      </c>
      <c r="AK68" s="3" t="str">
        <f>IF($A68="","",IF((AND($A68="ADD",OR(AJ68="",AJ68="Local Authority"))),"17",(_xlfn.XLOOKUP(AJ68,ud_sub_organisation[lookupValue],ud_sub_organisation[lookupKey],""))))</f>
        <v/>
      </c>
      <c r="AL68" s="3" t="str">
        <f t="shared" si="8"/>
        <v/>
      </c>
      <c r="AM68" s="3" t="str">
        <f>IF($A68="","",IF((AND($A68="ADD",OR(AL68="",AL68="Vested assets"))),"12",(_xlfn.XLOOKUP(AL68,ud_work_origin[lookupValue],ud_work_origin[lookupKey],""))))</f>
        <v/>
      </c>
      <c r="AN68" s="8"/>
      <c r="AO68" s="2" t="str">
        <f t="shared" si="9"/>
        <v/>
      </c>
      <c r="AP68" s="3" t="str">
        <f t="shared" si="10"/>
        <v/>
      </c>
      <c r="AQ68" s="3" t="str">
        <f>IF($A68="","",IF((AND($A68="ADD",OR(AP68="",AP68="Excellent"))),"1",(_xlfn.XLOOKUP(AP68,condition[lookupValue],condition[lookupKey],""))))</f>
        <v/>
      </c>
      <c r="AR68" s="7" t="str">
        <f t="shared" si="11"/>
        <v/>
      </c>
      <c r="AS68" s="9"/>
    </row>
    <row r="69" spans="2:45">
      <c r="B69" s="4"/>
      <c r="D69" s="3" t="str">
        <f>IF($A69="ADD",IF(NOT(ISBLANK(C69)),_xlfn.XLOOKUP(C69,roadnames[lookupValue],roadnames[lookupKey],"ERROR"),""), "")</f>
        <v/>
      </c>
      <c r="E69" s="5"/>
      <c r="F69" s="5"/>
      <c r="G69" s="4"/>
      <c r="H69" s="4"/>
      <c r="I69" s="6"/>
      <c r="J69" s="6"/>
      <c r="L69" s="3" t="str">
        <f>IF($A69="ADD",IF(NOT(ISBLANK(K69)),_xlfn.XLOOKUP(K69,side[lookupValue],side[lookupKey],"ERROR"),""), "")</f>
        <v/>
      </c>
      <c r="M69" s="6"/>
      <c r="N69" s="4"/>
      <c r="O69" s="6" t="str">
        <f t="shared" si="0"/>
        <v/>
      </c>
      <c r="P69" s="4"/>
      <c r="R69" s="3" t="str">
        <f>IF($A69="ADD",IF(NOT(ISBLANK(Q69)),_xlfn.XLOOKUP(Q69,len_adjust_rsn[lookupValue],len_adjust_rsn[lookupKey],"ERROR"),""), "")</f>
        <v/>
      </c>
      <c r="S69" s="6" t="str">
        <f t="shared" si="1"/>
        <v/>
      </c>
      <c r="T69" s="6"/>
      <c r="U69" s="6" t="str">
        <f t="shared" si="2"/>
        <v/>
      </c>
      <c r="W69" s="3" t="str">
        <f>IF($A69="ADD",IF(NOT(ISBLANK(V69)),_xlfn.XLOOKUP(V69,wheel_stop_material[lookupValue],wheel_stop_material[lookupKey],"ERROR"),""), "")</f>
        <v/>
      </c>
      <c r="X69" s="7"/>
      <c r="Y69" s="4" t="str">
        <f t="shared" ca="1" si="3"/>
        <v/>
      </c>
      <c r="Z69" s="4"/>
      <c r="AA69" s="3" t="str">
        <f t="shared" si="4"/>
        <v/>
      </c>
      <c r="AB69" s="3" t="str">
        <f>IF($A69="","",IF((AND($A69="ADD",OR(AA69="",AA69="In Use"))),"5",(_xlfn.XLOOKUP(AA69,ud_asset_status[lookupValue],ud_asset_status[lookupKey],""))))</f>
        <v/>
      </c>
      <c r="AC69" s="7"/>
      <c r="AE69" s="3" t="str">
        <f>IF($A69="ADD",IF(NOT(ISBLANK(AD69)),_xlfn.XLOOKUP(AD69,ar_replace_reason[lookupValue],ar_replace_reason[lookupKey],"ERROR"),""), "")</f>
        <v/>
      </c>
      <c r="AF69" s="3" t="str">
        <f t="shared" si="5"/>
        <v/>
      </c>
      <c r="AG69" s="3" t="str">
        <f>IF($A69="","",IF((AND($A69="ADD",OR(AF69="",AF69="Queenstown-Lakes District Council"))),"70",(_xlfn.XLOOKUP(AF69,ud_organisation_owner[lookupValue],ud_organisation_owner[lookupKey],""))))</f>
        <v/>
      </c>
      <c r="AH69" s="3" t="str">
        <f t="shared" si="6"/>
        <v/>
      </c>
      <c r="AI69" s="3" t="str">
        <f>IF($A69="","",IF((AND($A69="ADD",OR(AH69="",AH69="Queenstown-Lakes District Council"))),"70",(_xlfn.XLOOKUP(AH69,ud_organisation_owner[lookupValue],ud_organisation_owner[lookupKey],""))))</f>
        <v/>
      </c>
      <c r="AJ69" s="3" t="str">
        <f t="shared" si="7"/>
        <v/>
      </c>
      <c r="AK69" s="3" t="str">
        <f>IF($A69="","",IF((AND($A69="ADD",OR(AJ69="",AJ69="Local Authority"))),"17",(_xlfn.XLOOKUP(AJ69,ud_sub_organisation[lookupValue],ud_sub_organisation[lookupKey],""))))</f>
        <v/>
      </c>
      <c r="AL69" s="3" t="str">
        <f t="shared" si="8"/>
        <v/>
      </c>
      <c r="AM69" s="3" t="str">
        <f>IF($A69="","",IF((AND($A69="ADD",OR(AL69="",AL69="Vested assets"))),"12",(_xlfn.XLOOKUP(AL69,ud_work_origin[lookupValue],ud_work_origin[lookupKey],""))))</f>
        <v/>
      </c>
      <c r="AN69" s="8"/>
      <c r="AO69" s="2" t="str">
        <f t="shared" si="9"/>
        <v/>
      </c>
      <c r="AP69" s="3" t="str">
        <f t="shared" si="10"/>
        <v/>
      </c>
      <c r="AQ69" s="3" t="str">
        <f>IF($A69="","",IF((AND($A69="ADD",OR(AP69="",AP69="Excellent"))),"1",(_xlfn.XLOOKUP(AP69,condition[lookupValue],condition[lookupKey],""))))</f>
        <v/>
      </c>
      <c r="AR69" s="7" t="str">
        <f t="shared" si="11"/>
        <v/>
      </c>
      <c r="AS69" s="9"/>
    </row>
    <row r="70" spans="2:45">
      <c r="B70" s="4"/>
      <c r="D70" s="3" t="str">
        <f>IF($A70="ADD",IF(NOT(ISBLANK(C70)),_xlfn.XLOOKUP(C70,roadnames[lookupValue],roadnames[lookupKey],"ERROR"),""), "")</f>
        <v/>
      </c>
      <c r="E70" s="5"/>
      <c r="F70" s="5"/>
      <c r="G70" s="4"/>
      <c r="H70" s="4"/>
      <c r="I70" s="6"/>
      <c r="J70" s="6"/>
      <c r="L70" s="3" t="str">
        <f>IF($A70="ADD",IF(NOT(ISBLANK(K70)),_xlfn.XLOOKUP(K70,side[lookupValue],side[lookupKey],"ERROR"),""), "")</f>
        <v/>
      </c>
      <c r="M70" s="6"/>
      <c r="N70" s="4"/>
      <c r="O70" s="6" t="str">
        <f t="shared" si="0"/>
        <v/>
      </c>
      <c r="P70" s="4"/>
      <c r="R70" s="3" t="str">
        <f>IF($A70="ADD",IF(NOT(ISBLANK(Q70)),_xlfn.XLOOKUP(Q70,len_adjust_rsn[lookupValue],len_adjust_rsn[lookupKey],"ERROR"),""), "")</f>
        <v/>
      </c>
      <c r="S70" s="6" t="str">
        <f t="shared" si="1"/>
        <v/>
      </c>
      <c r="T70" s="6"/>
      <c r="U70" s="6" t="str">
        <f t="shared" si="2"/>
        <v/>
      </c>
      <c r="W70" s="3" t="str">
        <f>IF($A70="ADD",IF(NOT(ISBLANK(V70)),_xlfn.XLOOKUP(V70,wheel_stop_material[lookupValue],wheel_stop_material[lookupKey],"ERROR"),""), "")</f>
        <v/>
      </c>
      <c r="X70" s="7"/>
      <c r="Y70" s="4" t="str">
        <f t="shared" ca="1" si="3"/>
        <v/>
      </c>
      <c r="Z70" s="4"/>
      <c r="AA70" s="3" t="str">
        <f t="shared" si="4"/>
        <v/>
      </c>
      <c r="AB70" s="3" t="str">
        <f>IF($A70="","",IF((AND($A70="ADD",OR(AA70="",AA70="In Use"))),"5",(_xlfn.XLOOKUP(AA70,ud_asset_status[lookupValue],ud_asset_status[lookupKey],""))))</f>
        <v/>
      </c>
      <c r="AC70" s="7"/>
      <c r="AE70" s="3" t="str">
        <f>IF($A70="ADD",IF(NOT(ISBLANK(AD70)),_xlfn.XLOOKUP(AD70,ar_replace_reason[lookupValue],ar_replace_reason[lookupKey],"ERROR"),""), "")</f>
        <v/>
      </c>
      <c r="AF70" s="3" t="str">
        <f t="shared" si="5"/>
        <v/>
      </c>
      <c r="AG70" s="3" t="str">
        <f>IF($A70="","",IF((AND($A70="ADD",OR(AF70="",AF70="Queenstown-Lakes District Council"))),"70",(_xlfn.XLOOKUP(AF70,ud_organisation_owner[lookupValue],ud_organisation_owner[lookupKey],""))))</f>
        <v/>
      </c>
      <c r="AH70" s="3" t="str">
        <f t="shared" si="6"/>
        <v/>
      </c>
      <c r="AI70" s="3" t="str">
        <f>IF($A70="","",IF((AND($A70="ADD",OR(AH70="",AH70="Queenstown-Lakes District Council"))),"70",(_xlfn.XLOOKUP(AH70,ud_organisation_owner[lookupValue],ud_organisation_owner[lookupKey],""))))</f>
        <v/>
      </c>
      <c r="AJ70" s="3" t="str">
        <f t="shared" si="7"/>
        <v/>
      </c>
      <c r="AK70" s="3" t="str">
        <f>IF($A70="","",IF((AND($A70="ADD",OR(AJ70="",AJ70="Local Authority"))),"17",(_xlfn.XLOOKUP(AJ70,ud_sub_organisation[lookupValue],ud_sub_organisation[lookupKey],""))))</f>
        <v/>
      </c>
      <c r="AL70" s="3" t="str">
        <f t="shared" si="8"/>
        <v/>
      </c>
      <c r="AM70" s="3" t="str">
        <f>IF($A70="","",IF((AND($A70="ADD",OR(AL70="",AL70="Vested assets"))),"12",(_xlfn.XLOOKUP(AL70,ud_work_origin[lookupValue],ud_work_origin[lookupKey],""))))</f>
        <v/>
      </c>
      <c r="AN70" s="8"/>
      <c r="AO70" s="2" t="str">
        <f t="shared" si="9"/>
        <v/>
      </c>
      <c r="AP70" s="3" t="str">
        <f t="shared" si="10"/>
        <v/>
      </c>
      <c r="AQ70" s="3" t="str">
        <f>IF($A70="","",IF((AND($A70="ADD",OR(AP70="",AP70="Excellent"))),"1",(_xlfn.XLOOKUP(AP70,condition[lookupValue],condition[lookupKey],""))))</f>
        <v/>
      </c>
      <c r="AR70" s="7" t="str">
        <f t="shared" si="11"/>
        <v/>
      </c>
      <c r="AS70" s="9"/>
    </row>
    <row r="71" spans="2:45">
      <c r="B71" s="4"/>
      <c r="D71" s="3" t="str">
        <f>IF($A71="ADD",IF(NOT(ISBLANK(C71)),_xlfn.XLOOKUP(C71,roadnames[lookupValue],roadnames[lookupKey],"ERROR"),""), "")</f>
        <v/>
      </c>
      <c r="E71" s="5"/>
      <c r="F71" s="5"/>
      <c r="G71" s="4"/>
      <c r="H71" s="4"/>
      <c r="I71" s="6"/>
      <c r="J71" s="6"/>
      <c r="L71" s="3" t="str">
        <f>IF($A71="ADD",IF(NOT(ISBLANK(K71)),_xlfn.XLOOKUP(K71,side[lookupValue],side[lookupKey],"ERROR"),""), "")</f>
        <v/>
      </c>
      <c r="M71" s="6"/>
      <c r="N71" s="4"/>
      <c r="O71" s="6" t="str">
        <f t="shared" si="0"/>
        <v/>
      </c>
      <c r="P71" s="4"/>
      <c r="R71" s="3" t="str">
        <f>IF($A71="ADD",IF(NOT(ISBLANK(Q71)),_xlfn.XLOOKUP(Q71,len_adjust_rsn[lookupValue],len_adjust_rsn[lookupKey],"ERROR"),""), "")</f>
        <v/>
      </c>
      <c r="S71" s="6" t="str">
        <f t="shared" si="1"/>
        <v/>
      </c>
      <c r="T71" s="6"/>
      <c r="U71" s="6" t="str">
        <f t="shared" si="2"/>
        <v/>
      </c>
      <c r="W71" s="3" t="str">
        <f>IF($A71="ADD",IF(NOT(ISBLANK(V71)),_xlfn.XLOOKUP(V71,wheel_stop_material[lookupValue],wheel_stop_material[lookupKey],"ERROR"),""), "")</f>
        <v/>
      </c>
      <c r="X71" s="7"/>
      <c r="Y71" s="4" t="str">
        <f t="shared" ca="1" si="3"/>
        <v/>
      </c>
      <c r="Z71" s="4"/>
      <c r="AA71" s="3" t="str">
        <f t="shared" si="4"/>
        <v/>
      </c>
      <c r="AB71" s="3" t="str">
        <f>IF($A71="","",IF((AND($A71="ADD",OR(AA71="",AA71="In Use"))),"5",(_xlfn.XLOOKUP(AA71,ud_asset_status[lookupValue],ud_asset_status[lookupKey],""))))</f>
        <v/>
      </c>
      <c r="AC71" s="7"/>
      <c r="AE71" s="3" t="str">
        <f>IF($A71="ADD",IF(NOT(ISBLANK(AD71)),_xlfn.XLOOKUP(AD71,ar_replace_reason[lookupValue],ar_replace_reason[lookupKey],"ERROR"),""), "")</f>
        <v/>
      </c>
      <c r="AF71" s="3" t="str">
        <f t="shared" si="5"/>
        <v/>
      </c>
      <c r="AG71" s="3" t="str">
        <f>IF($A71="","",IF((AND($A71="ADD",OR(AF71="",AF71="Queenstown-Lakes District Council"))),"70",(_xlfn.XLOOKUP(AF71,ud_organisation_owner[lookupValue],ud_organisation_owner[lookupKey],""))))</f>
        <v/>
      </c>
      <c r="AH71" s="3" t="str">
        <f t="shared" si="6"/>
        <v/>
      </c>
      <c r="AI71" s="3" t="str">
        <f>IF($A71="","",IF((AND($A71="ADD",OR(AH71="",AH71="Queenstown-Lakes District Council"))),"70",(_xlfn.XLOOKUP(AH71,ud_organisation_owner[lookupValue],ud_organisation_owner[lookupKey],""))))</f>
        <v/>
      </c>
      <c r="AJ71" s="3" t="str">
        <f t="shared" si="7"/>
        <v/>
      </c>
      <c r="AK71" s="3" t="str">
        <f>IF($A71="","",IF((AND($A71="ADD",OR(AJ71="",AJ71="Local Authority"))),"17",(_xlfn.XLOOKUP(AJ71,ud_sub_organisation[lookupValue],ud_sub_organisation[lookupKey],""))))</f>
        <v/>
      </c>
      <c r="AL71" s="3" t="str">
        <f t="shared" si="8"/>
        <v/>
      </c>
      <c r="AM71" s="3" t="str">
        <f>IF($A71="","",IF((AND($A71="ADD",OR(AL71="",AL71="Vested assets"))),"12",(_xlfn.XLOOKUP(AL71,ud_work_origin[lookupValue],ud_work_origin[lookupKey],""))))</f>
        <v/>
      </c>
      <c r="AN71" s="8"/>
      <c r="AO71" s="2" t="str">
        <f t="shared" si="9"/>
        <v/>
      </c>
      <c r="AP71" s="3" t="str">
        <f t="shared" si="10"/>
        <v/>
      </c>
      <c r="AQ71" s="3" t="str">
        <f>IF($A71="","",IF((AND($A71="ADD",OR(AP71="",AP71="Excellent"))),"1",(_xlfn.XLOOKUP(AP71,condition[lookupValue],condition[lookupKey],""))))</f>
        <v/>
      </c>
      <c r="AR71" s="7" t="str">
        <f t="shared" si="11"/>
        <v/>
      </c>
      <c r="AS71" s="9"/>
    </row>
    <row r="72" spans="2:45">
      <c r="B72" s="4"/>
      <c r="D72" s="3" t="str">
        <f>IF($A72="ADD",IF(NOT(ISBLANK(C72)),_xlfn.XLOOKUP(C72,roadnames[lookupValue],roadnames[lookupKey],"ERROR"),""), "")</f>
        <v/>
      </c>
      <c r="E72" s="5"/>
      <c r="F72" s="5"/>
      <c r="G72" s="4"/>
      <c r="H72" s="4"/>
      <c r="I72" s="6"/>
      <c r="J72" s="6"/>
      <c r="L72" s="3" t="str">
        <f>IF($A72="ADD",IF(NOT(ISBLANK(K72)),_xlfn.XLOOKUP(K72,side[lookupValue],side[lookupKey],"ERROR"),""), "")</f>
        <v/>
      </c>
      <c r="M72" s="6"/>
      <c r="N72" s="4"/>
      <c r="O72" s="6" t="str">
        <f t="shared" si="0"/>
        <v/>
      </c>
      <c r="P72" s="4"/>
      <c r="R72" s="3" t="str">
        <f>IF($A72="ADD",IF(NOT(ISBLANK(Q72)),_xlfn.XLOOKUP(Q72,len_adjust_rsn[lookupValue],len_adjust_rsn[lookupKey],"ERROR"),""), "")</f>
        <v/>
      </c>
      <c r="S72" s="6" t="str">
        <f t="shared" si="1"/>
        <v/>
      </c>
      <c r="T72" s="6"/>
      <c r="U72" s="6" t="str">
        <f t="shared" si="2"/>
        <v/>
      </c>
      <c r="W72" s="3" t="str">
        <f>IF($A72="ADD",IF(NOT(ISBLANK(V72)),_xlfn.XLOOKUP(V72,wheel_stop_material[lookupValue],wheel_stop_material[lookupKey],"ERROR"),""), "")</f>
        <v/>
      </c>
      <c r="X72" s="7"/>
      <c r="Y72" s="4" t="str">
        <f t="shared" ca="1" si="3"/>
        <v/>
      </c>
      <c r="Z72" s="4"/>
      <c r="AA72" s="3" t="str">
        <f t="shared" si="4"/>
        <v/>
      </c>
      <c r="AB72" s="3" t="str">
        <f>IF($A72="","",IF((AND($A72="ADD",OR(AA72="",AA72="In Use"))),"5",(_xlfn.XLOOKUP(AA72,ud_asset_status[lookupValue],ud_asset_status[lookupKey],""))))</f>
        <v/>
      </c>
      <c r="AC72" s="7"/>
      <c r="AE72" s="3" t="str">
        <f>IF($A72="ADD",IF(NOT(ISBLANK(AD72)),_xlfn.XLOOKUP(AD72,ar_replace_reason[lookupValue],ar_replace_reason[lookupKey],"ERROR"),""), "")</f>
        <v/>
      </c>
      <c r="AF72" s="3" t="str">
        <f t="shared" si="5"/>
        <v/>
      </c>
      <c r="AG72" s="3" t="str">
        <f>IF($A72="","",IF((AND($A72="ADD",OR(AF72="",AF72="Queenstown-Lakes District Council"))),"70",(_xlfn.XLOOKUP(AF72,ud_organisation_owner[lookupValue],ud_organisation_owner[lookupKey],""))))</f>
        <v/>
      </c>
      <c r="AH72" s="3" t="str">
        <f t="shared" si="6"/>
        <v/>
      </c>
      <c r="AI72" s="3" t="str">
        <f>IF($A72="","",IF((AND($A72="ADD",OR(AH72="",AH72="Queenstown-Lakes District Council"))),"70",(_xlfn.XLOOKUP(AH72,ud_organisation_owner[lookupValue],ud_organisation_owner[lookupKey],""))))</f>
        <v/>
      </c>
      <c r="AJ72" s="3" t="str">
        <f t="shared" si="7"/>
        <v/>
      </c>
      <c r="AK72" s="3" t="str">
        <f>IF($A72="","",IF((AND($A72="ADD",OR(AJ72="",AJ72="Local Authority"))),"17",(_xlfn.XLOOKUP(AJ72,ud_sub_organisation[lookupValue],ud_sub_organisation[lookupKey],""))))</f>
        <v/>
      </c>
      <c r="AL72" s="3" t="str">
        <f t="shared" si="8"/>
        <v/>
      </c>
      <c r="AM72" s="3" t="str">
        <f>IF($A72="","",IF((AND($A72="ADD",OR(AL72="",AL72="Vested assets"))),"12",(_xlfn.XLOOKUP(AL72,ud_work_origin[lookupValue],ud_work_origin[lookupKey],""))))</f>
        <v/>
      </c>
      <c r="AN72" s="8"/>
      <c r="AO72" s="2" t="str">
        <f t="shared" si="9"/>
        <v/>
      </c>
      <c r="AP72" s="3" t="str">
        <f t="shared" si="10"/>
        <v/>
      </c>
      <c r="AQ72" s="3" t="str">
        <f>IF($A72="","",IF((AND($A72="ADD",OR(AP72="",AP72="Excellent"))),"1",(_xlfn.XLOOKUP(AP72,condition[lookupValue],condition[lookupKey],""))))</f>
        <v/>
      </c>
      <c r="AR72" s="7" t="str">
        <f t="shared" si="11"/>
        <v/>
      </c>
      <c r="AS72" s="9"/>
    </row>
    <row r="73" spans="2:45">
      <c r="B73" s="4"/>
      <c r="D73" s="3" t="str">
        <f>IF($A73="ADD",IF(NOT(ISBLANK(C73)),_xlfn.XLOOKUP(C73,roadnames[lookupValue],roadnames[lookupKey],"ERROR"),""), "")</f>
        <v/>
      </c>
      <c r="E73" s="5"/>
      <c r="F73" s="5"/>
      <c r="G73" s="4"/>
      <c r="H73" s="4"/>
      <c r="I73" s="6"/>
      <c r="J73" s="6"/>
      <c r="L73" s="3" t="str">
        <f>IF($A73="ADD",IF(NOT(ISBLANK(K73)),_xlfn.XLOOKUP(K73,side[lookupValue],side[lookupKey],"ERROR"),""), "")</f>
        <v/>
      </c>
      <c r="M73" s="6"/>
      <c r="N73" s="4"/>
      <c r="O73" s="6" t="str">
        <f t="shared" si="0"/>
        <v/>
      </c>
      <c r="P73" s="4"/>
      <c r="R73" s="3" t="str">
        <f>IF($A73="ADD",IF(NOT(ISBLANK(Q73)),_xlfn.XLOOKUP(Q73,len_adjust_rsn[lookupValue],len_adjust_rsn[lookupKey],"ERROR"),""), "")</f>
        <v/>
      </c>
      <c r="S73" s="6" t="str">
        <f t="shared" si="1"/>
        <v/>
      </c>
      <c r="T73" s="6"/>
      <c r="U73" s="6" t="str">
        <f t="shared" si="2"/>
        <v/>
      </c>
      <c r="W73" s="3" t="str">
        <f>IF($A73="ADD",IF(NOT(ISBLANK(V73)),_xlfn.XLOOKUP(V73,wheel_stop_material[lookupValue],wheel_stop_material[lookupKey],"ERROR"),""), "")</f>
        <v/>
      </c>
      <c r="X73" s="7"/>
      <c r="Y73" s="4" t="str">
        <f t="shared" ca="1" si="3"/>
        <v/>
      </c>
      <c r="Z73" s="4"/>
      <c r="AA73" s="3" t="str">
        <f t="shared" si="4"/>
        <v/>
      </c>
      <c r="AB73" s="3" t="str">
        <f>IF($A73="","",IF((AND($A73="ADD",OR(AA73="",AA73="In Use"))),"5",(_xlfn.XLOOKUP(AA73,ud_asset_status[lookupValue],ud_asset_status[lookupKey],""))))</f>
        <v/>
      </c>
      <c r="AC73" s="7"/>
      <c r="AE73" s="3" t="str">
        <f>IF($A73="ADD",IF(NOT(ISBLANK(AD73)),_xlfn.XLOOKUP(AD73,ar_replace_reason[lookupValue],ar_replace_reason[lookupKey],"ERROR"),""), "")</f>
        <v/>
      </c>
      <c r="AF73" s="3" t="str">
        <f t="shared" si="5"/>
        <v/>
      </c>
      <c r="AG73" s="3" t="str">
        <f>IF($A73="","",IF((AND($A73="ADD",OR(AF73="",AF73="Queenstown-Lakes District Council"))),"70",(_xlfn.XLOOKUP(AF73,ud_organisation_owner[lookupValue],ud_organisation_owner[lookupKey],""))))</f>
        <v/>
      </c>
      <c r="AH73" s="3" t="str">
        <f t="shared" si="6"/>
        <v/>
      </c>
      <c r="AI73" s="3" t="str">
        <f>IF($A73="","",IF((AND($A73="ADD",OR(AH73="",AH73="Queenstown-Lakes District Council"))),"70",(_xlfn.XLOOKUP(AH73,ud_organisation_owner[lookupValue],ud_organisation_owner[lookupKey],""))))</f>
        <v/>
      </c>
      <c r="AJ73" s="3" t="str">
        <f t="shared" si="7"/>
        <v/>
      </c>
      <c r="AK73" s="3" t="str">
        <f>IF($A73="","",IF((AND($A73="ADD",OR(AJ73="",AJ73="Local Authority"))),"17",(_xlfn.XLOOKUP(AJ73,ud_sub_organisation[lookupValue],ud_sub_organisation[lookupKey],""))))</f>
        <v/>
      </c>
      <c r="AL73" s="3" t="str">
        <f t="shared" si="8"/>
        <v/>
      </c>
      <c r="AM73" s="3" t="str">
        <f>IF($A73="","",IF((AND($A73="ADD",OR(AL73="",AL73="Vested assets"))),"12",(_xlfn.XLOOKUP(AL73,ud_work_origin[lookupValue],ud_work_origin[lookupKey],""))))</f>
        <v/>
      </c>
      <c r="AN73" s="8"/>
      <c r="AO73" s="2" t="str">
        <f t="shared" si="9"/>
        <v/>
      </c>
      <c r="AP73" s="3" t="str">
        <f t="shared" si="10"/>
        <v/>
      </c>
      <c r="AQ73" s="3" t="str">
        <f>IF($A73="","",IF((AND($A73="ADD",OR(AP73="",AP73="Excellent"))),"1",(_xlfn.XLOOKUP(AP73,condition[lookupValue],condition[lookupKey],""))))</f>
        <v/>
      </c>
      <c r="AR73" s="7" t="str">
        <f t="shared" si="11"/>
        <v/>
      </c>
      <c r="AS73" s="9"/>
    </row>
    <row r="74" spans="2:45">
      <c r="B74" s="4"/>
      <c r="D74" s="3" t="str">
        <f>IF($A74="ADD",IF(NOT(ISBLANK(C74)),_xlfn.XLOOKUP(C74,roadnames[lookupValue],roadnames[lookupKey],"ERROR"),""), "")</f>
        <v/>
      </c>
      <c r="E74" s="5"/>
      <c r="F74" s="5"/>
      <c r="G74" s="4"/>
      <c r="H74" s="4"/>
      <c r="I74" s="6"/>
      <c r="J74" s="6"/>
      <c r="L74" s="3" t="str">
        <f>IF($A74="ADD",IF(NOT(ISBLANK(K74)),_xlfn.XLOOKUP(K74,side[lookupValue],side[lookupKey],"ERROR"),""), "")</f>
        <v/>
      </c>
      <c r="M74" s="6"/>
      <c r="N74" s="4"/>
      <c r="O74" s="6" t="str">
        <f t="shared" si="0"/>
        <v/>
      </c>
      <c r="P74" s="4"/>
      <c r="R74" s="3" t="str">
        <f>IF($A74="ADD",IF(NOT(ISBLANK(Q74)),_xlfn.XLOOKUP(Q74,len_adjust_rsn[lookupValue],len_adjust_rsn[lookupKey],"ERROR"),""), "")</f>
        <v/>
      </c>
      <c r="S74" s="6" t="str">
        <f t="shared" si="1"/>
        <v/>
      </c>
      <c r="T74" s="6"/>
      <c r="U74" s="6" t="str">
        <f t="shared" si="2"/>
        <v/>
      </c>
      <c r="W74" s="3" t="str">
        <f>IF($A74="ADD",IF(NOT(ISBLANK(V74)),_xlfn.XLOOKUP(V74,wheel_stop_material[lookupValue],wheel_stop_material[lookupKey],"ERROR"),""), "")</f>
        <v/>
      </c>
      <c r="X74" s="7"/>
      <c r="Y74" s="4" t="str">
        <f t="shared" ca="1" si="3"/>
        <v/>
      </c>
      <c r="Z74" s="4"/>
      <c r="AA74" s="3" t="str">
        <f t="shared" si="4"/>
        <v/>
      </c>
      <c r="AB74" s="3" t="str">
        <f>IF($A74="","",IF((AND($A74="ADD",OR(AA74="",AA74="In Use"))),"5",(_xlfn.XLOOKUP(AA74,ud_asset_status[lookupValue],ud_asset_status[lookupKey],""))))</f>
        <v/>
      </c>
      <c r="AC74" s="7"/>
      <c r="AE74" s="3" t="str">
        <f>IF($A74="ADD",IF(NOT(ISBLANK(AD74)),_xlfn.XLOOKUP(AD74,ar_replace_reason[lookupValue],ar_replace_reason[lookupKey],"ERROR"),""), "")</f>
        <v/>
      </c>
      <c r="AF74" s="3" t="str">
        <f t="shared" si="5"/>
        <v/>
      </c>
      <c r="AG74" s="3" t="str">
        <f>IF($A74="","",IF((AND($A74="ADD",OR(AF74="",AF74="Queenstown-Lakes District Council"))),"70",(_xlfn.XLOOKUP(AF74,ud_organisation_owner[lookupValue],ud_organisation_owner[lookupKey],""))))</f>
        <v/>
      </c>
      <c r="AH74" s="3" t="str">
        <f t="shared" si="6"/>
        <v/>
      </c>
      <c r="AI74" s="3" t="str">
        <f>IF($A74="","",IF((AND($A74="ADD",OR(AH74="",AH74="Queenstown-Lakes District Council"))),"70",(_xlfn.XLOOKUP(AH74,ud_organisation_owner[lookupValue],ud_organisation_owner[lookupKey],""))))</f>
        <v/>
      </c>
      <c r="AJ74" s="3" t="str">
        <f t="shared" si="7"/>
        <v/>
      </c>
      <c r="AK74" s="3" t="str">
        <f>IF($A74="","",IF((AND($A74="ADD",OR(AJ74="",AJ74="Local Authority"))),"17",(_xlfn.XLOOKUP(AJ74,ud_sub_organisation[lookupValue],ud_sub_organisation[lookupKey],""))))</f>
        <v/>
      </c>
      <c r="AL74" s="3" t="str">
        <f t="shared" si="8"/>
        <v/>
      </c>
      <c r="AM74" s="3" t="str">
        <f>IF($A74="","",IF((AND($A74="ADD",OR(AL74="",AL74="Vested assets"))),"12",(_xlfn.XLOOKUP(AL74,ud_work_origin[lookupValue],ud_work_origin[lookupKey],""))))</f>
        <v/>
      </c>
      <c r="AN74" s="8"/>
      <c r="AO74" s="2" t="str">
        <f t="shared" si="9"/>
        <v/>
      </c>
      <c r="AP74" s="3" t="str">
        <f t="shared" si="10"/>
        <v/>
      </c>
      <c r="AQ74" s="3" t="str">
        <f>IF($A74="","",IF((AND($A74="ADD",OR(AP74="",AP74="Excellent"))),"1",(_xlfn.XLOOKUP(AP74,condition[lookupValue],condition[lookupKey],""))))</f>
        <v/>
      </c>
      <c r="AR74" s="7" t="str">
        <f t="shared" si="11"/>
        <v/>
      </c>
      <c r="AS74" s="9"/>
    </row>
    <row r="75" spans="2:45">
      <c r="B75" s="4"/>
      <c r="D75" s="3" t="str">
        <f>IF($A75="ADD",IF(NOT(ISBLANK(C75)),_xlfn.XLOOKUP(C75,roadnames[lookupValue],roadnames[lookupKey],"ERROR"),""), "")</f>
        <v/>
      </c>
      <c r="E75" s="5"/>
      <c r="F75" s="5"/>
      <c r="G75" s="4"/>
      <c r="H75" s="4"/>
      <c r="I75" s="6"/>
      <c r="J75" s="6"/>
      <c r="L75" s="3" t="str">
        <f>IF($A75="ADD",IF(NOT(ISBLANK(K75)),_xlfn.XLOOKUP(K75,side[lookupValue],side[lookupKey],"ERROR"),""), "")</f>
        <v/>
      </c>
      <c r="M75" s="6"/>
      <c r="N75" s="4"/>
      <c r="O75" s="6" t="str">
        <f t="shared" ref="O75:O100" si="12">IF(H75&lt;&gt;"",H75-G75,"")</f>
        <v/>
      </c>
      <c r="P75" s="4"/>
      <c r="R75" s="3" t="str">
        <f>IF($A75="ADD",IF(NOT(ISBLANK(Q75)),_xlfn.XLOOKUP(Q75,len_adjust_rsn[lookupValue],len_adjust_rsn[lookupKey],"ERROR"),""), "")</f>
        <v/>
      </c>
      <c r="S75" s="6" t="str">
        <f t="shared" ref="S75:S100" si="13">IF(M75&lt;&gt;"",O75*M75,"")</f>
        <v/>
      </c>
      <c r="T75" s="6"/>
      <c r="U75" s="6" t="str">
        <f t="shared" ref="U75:U100" si="14">IF(T75&lt;&gt;"",S75+T75,S75)</f>
        <v/>
      </c>
      <c r="W75" s="3" t="str">
        <f>IF($A75="ADD",IF(NOT(ISBLANK(V75)),_xlfn.XLOOKUP(V75,wheel_stop_material[lookupValue],wheel_stop_material[lookupKey],"ERROR"),""), "")</f>
        <v/>
      </c>
      <c r="X75" s="7"/>
      <c r="Y75" s="4" t="str">
        <f t="shared" ref="Y75:Y100" ca="1" si="15">IF(X75&lt;&gt;"", DATEDIF(X75, TODAY(),"Y"),"")</f>
        <v/>
      </c>
      <c r="Z75" s="4"/>
      <c r="AA75" s="3" t="str">
        <f t="shared" ref="AA75:AA100" si="16">IF($A75="ADD","In Use","")</f>
        <v/>
      </c>
      <c r="AB75" s="3" t="str">
        <f>IF($A75="","",IF((AND($A75="ADD",OR(AA75="",AA75="In Use"))),"5",(_xlfn.XLOOKUP(AA75,ud_asset_status[lookupValue],ud_asset_status[lookupKey],""))))</f>
        <v/>
      </c>
      <c r="AC75" s="7"/>
      <c r="AE75" s="3" t="str">
        <f>IF($A75="ADD",IF(NOT(ISBLANK(AD75)),_xlfn.XLOOKUP(AD75,ar_replace_reason[lookupValue],ar_replace_reason[lookupKey],"ERROR"),""), "")</f>
        <v/>
      </c>
      <c r="AF75" s="3" t="str">
        <f t="shared" ref="AF75:AF100" si="17">IF($A75="ADD","Queenstown-Lakes District Council","")</f>
        <v/>
      </c>
      <c r="AG75" s="3" t="str">
        <f>IF($A75="","",IF((AND($A75="ADD",OR(AF75="",AF75="Queenstown-Lakes District Council"))),"70",(_xlfn.XLOOKUP(AF75,ud_organisation_owner[lookupValue],ud_organisation_owner[lookupKey],""))))</f>
        <v/>
      </c>
      <c r="AH75" s="3" t="str">
        <f t="shared" ref="AH75:AH100" si="18">IF($A75="ADD","Queenstown-Lakes District Council","")</f>
        <v/>
      </c>
      <c r="AI75" s="3" t="str">
        <f>IF($A75="","",IF((AND($A75="ADD",OR(AH75="",AH75="Queenstown-Lakes District Council"))),"70",(_xlfn.XLOOKUP(AH75,ud_organisation_owner[lookupValue],ud_organisation_owner[lookupKey],""))))</f>
        <v/>
      </c>
      <c r="AJ75" s="3" t="str">
        <f t="shared" ref="AJ75:AJ100" si="19">IF($A75="ADD","Local Authority","")</f>
        <v/>
      </c>
      <c r="AK75" s="3" t="str">
        <f>IF($A75="","",IF((AND($A75="ADD",OR(AJ75="",AJ75="Local Authority"))),"17",(_xlfn.XLOOKUP(AJ75,ud_sub_organisation[lookupValue],ud_sub_organisation[lookupKey],""))))</f>
        <v/>
      </c>
      <c r="AL75" s="3" t="str">
        <f t="shared" ref="AL75:AL100" si="20">IF($A75="ADD","Vested assets","")</f>
        <v/>
      </c>
      <c r="AM75" s="3" t="str">
        <f>IF($A75="","",IF((AND($A75="ADD",OR(AL75="",AL75="Vested assets"))),"12",(_xlfn.XLOOKUP(AL75,ud_work_origin[lookupValue],ud_work_origin[lookupKey],""))))</f>
        <v/>
      </c>
      <c r="AN75" s="8"/>
      <c r="AO75" s="2" t="str">
        <f t="shared" ref="AO75:AO100" si="21">IF($A75="ADD","TRUE","")</f>
        <v/>
      </c>
      <c r="AP75" s="3" t="str">
        <f t="shared" ref="AP75:AP100" si="22">IF($A75="ADD","Excellent","")</f>
        <v/>
      </c>
      <c r="AQ75" s="3" t="str">
        <f>IF($A75="","",IF((AND($A75="ADD",OR(AP75="",AP75="Excellent"))),"1",(_xlfn.XLOOKUP(AP75,condition[lookupValue],condition[lookupKey],""))))</f>
        <v/>
      </c>
      <c r="AR75" s="7" t="str">
        <f t="shared" ref="AR75:AR100" si="23">IF(X75&lt;&gt;"",X75,"")</f>
        <v/>
      </c>
      <c r="AS75" s="9"/>
    </row>
    <row r="76" spans="2:45">
      <c r="B76" s="4"/>
      <c r="D76" s="3" t="str">
        <f>IF($A76="ADD",IF(NOT(ISBLANK(C76)),_xlfn.XLOOKUP(C76,roadnames[lookupValue],roadnames[lookupKey],"ERROR"),""), "")</f>
        <v/>
      </c>
      <c r="E76" s="5"/>
      <c r="F76" s="5"/>
      <c r="G76" s="4"/>
      <c r="H76" s="4"/>
      <c r="I76" s="6"/>
      <c r="J76" s="6"/>
      <c r="L76" s="3" t="str">
        <f>IF($A76="ADD",IF(NOT(ISBLANK(K76)),_xlfn.XLOOKUP(K76,side[lookupValue],side[lookupKey],"ERROR"),""), "")</f>
        <v/>
      </c>
      <c r="M76" s="6"/>
      <c r="N76" s="4"/>
      <c r="O76" s="6" t="str">
        <f t="shared" si="12"/>
        <v/>
      </c>
      <c r="P76" s="4"/>
      <c r="R76" s="3" t="str">
        <f>IF($A76="ADD",IF(NOT(ISBLANK(Q76)),_xlfn.XLOOKUP(Q76,len_adjust_rsn[lookupValue],len_adjust_rsn[lookupKey],"ERROR"),""), "")</f>
        <v/>
      </c>
      <c r="S76" s="6" t="str">
        <f t="shared" si="13"/>
        <v/>
      </c>
      <c r="T76" s="6"/>
      <c r="U76" s="6" t="str">
        <f t="shared" si="14"/>
        <v/>
      </c>
      <c r="W76" s="3" t="str">
        <f>IF($A76="ADD",IF(NOT(ISBLANK(V76)),_xlfn.XLOOKUP(V76,wheel_stop_material[lookupValue],wheel_stop_material[lookupKey],"ERROR"),""), "")</f>
        <v/>
      </c>
      <c r="X76" s="7"/>
      <c r="Y76" s="4" t="str">
        <f t="shared" ca="1" si="15"/>
        <v/>
      </c>
      <c r="Z76" s="4"/>
      <c r="AA76" s="3" t="str">
        <f t="shared" si="16"/>
        <v/>
      </c>
      <c r="AB76" s="3" t="str">
        <f>IF($A76="","",IF((AND($A76="ADD",OR(AA76="",AA76="In Use"))),"5",(_xlfn.XLOOKUP(AA76,ud_asset_status[lookupValue],ud_asset_status[lookupKey],""))))</f>
        <v/>
      </c>
      <c r="AC76" s="7"/>
      <c r="AE76" s="3" t="str">
        <f>IF($A76="ADD",IF(NOT(ISBLANK(AD76)),_xlfn.XLOOKUP(AD76,ar_replace_reason[lookupValue],ar_replace_reason[lookupKey],"ERROR"),""), "")</f>
        <v/>
      </c>
      <c r="AF76" s="3" t="str">
        <f t="shared" si="17"/>
        <v/>
      </c>
      <c r="AG76" s="3" t="str">
        <f>IF($A76="","",IF((AND($A76="ADD",OR(AF76="",AF76="Queenstown-Lakes District Council"))),"70",(_xlfn.XLOOKUP(AF76,ud_organisation_owner[lookupValue],ud_organisation_owner[lookupKey],""))))</f>
        <v/>
      </c>
      <c r="AH76" s="3" t="str">
        <f t="shared" si="18"/>
        <v/>
      </c>
      <c r="AI76" s="3" t="str">
        <f>IF($A76="","",IF((AND($A76="ADD",OR(AH76="",AH76="Queenstown-Lakes District Council"))),"70",(_xlfn.XLOOKUP(AH76,ud_organisation_owner[lookupValue],ud_organisation_owner[lookupKey],""))))</f>
        <v/>
      </c>
      <c r="AJ76" s="3" t="str">
        <f t="shared" si="19"/>
        <v/>
      </c>
      <c r="AK76" s="3" t="str">
        <f>IF($A76="","",IF((AND($A76="ADD",OR(AJ76="",AJ76="Local Authority"))),"17",(_xlfn.XLOOKUP(AJ76,ud_sub_organisation[lookupValue],ud_sub_organisation[lookupKey],""))))</f>
        <v/>
      </c>
      <c r="AL76" s="3" t="str">
        <f t="shared" si="20"/>
        <v/>
      </c>
      <c r="AM76" s="3" t="str">
        <f>IF($A76="","",IF((AND($A76="ADD",OR(AL76="",AL76="Vested assets"))),"12",(_xlfn.XLOOKUP(AL76,ud_work_origin[lookupValue],ud_work_origin[lookupKey],""))))</f>
        <v/>
      </c>
      <c r="AN76" s="8"/>
      <c r="AO76" s="2" t="str">
        <f t="shared" si="21"/>
        <v/>
      </c>
      <c r="AP76" s="3" t="str">
        <f t="shared" si="22"/>
        <v/>
      </c>
      <c r="AQ76" s="3" t="str">
        <f>IF($A76="","",IF((AND($A76="ADD",OR(AP76="",AP76="Excellent"))),"1",(_xlfn.XLOOKUP(AP76,condition[lookupValue],condition[lookupKey],""))))</f>
        <v/>
      </c>
      <c r="AR76" s="7" t="str">
        <f t="shared" si="23"/>
        <v/>
      </c>
      <c r="AS76" s="9"/>
    </row>
    <row r="77" spans="2:45">
      <c r="B77" s="4"/>
      <c r="D77" s="3" t="str">
        <f>IF($A77="ADD",IF(NOT(ISBLANK(C77)),_xlfn.XLOOKUP(C77,roadnames[lookupValue],roadnames[lookupKey],"ERROR"),""), "")</f>
        <v/>
      </c>
      <c r="E77" s="5"/>
      <c r="F77" s="5"/>
      <c r="G77" s="4"/>
      <c r="H77" s="4"/>
      <c r="I77" s="6"/>
      <c r="J77" s="6"/>
      <c r="L77" s="3" t="str">
        <f>IF($A77="ADD",IF(NOT(ISBLANK(K77)),_xlfn.XLOOKUP(K77,side[lookupValue],side[lookupKey],"ERROR"),""), "")</f>
        <v/>
      </c>
      <c r="M77" s="6"/>
      <c r="N77" s="4"/>
      <c r="O77" s="6" t="str">
        <f t="shared" si="12"/>
        <v/>
      </c>
      <c r="P77" s="4"/>
      <c r="R77" s="3" t="str">
        <f>IF($A77="ADD",IF(NOT(ISBLANK(Q77)),_xlfn.XLOOKUP(Q77,len_adjust_rsn[lookupValue],len_adjust_rsn[lookupKey],"ERROR"),""), "")</f>
        <v/>
      </c>
      <c r="S77" s="6" t="str">
        <f t="shared" si="13"/>
        <v/>
      </c>
      <c r="T77" s="6"/>
      <c r="U77" s="6" t="str">
        <f t="shared" si="14"/>
        <v/>
      </c>
      <c r="W77" s="3" t="str">
        <f>IF($A77="ADD",IF(NOT(ISBLANK(V77)),_xlfn.XLOOKUP(V77,wheel_stop_material[lookupValue],wheel_stop_material[lookupKey],"ERROR"),""), "")</f>
        <v/>
      </c>
      <c r="X77" s="7"/>
      <c r="Y77" s="4" t="str">
        <f t="shared" ca="1" si="15"/>
        <v/>
      </c>
      <c r="Z77" s="4"/>
      <c r="AA77" s="3" t="str">
        <f t="shared" si="16"/>
        <v/>
      </c>
      <c r="AB77" s="3" t="str">
        <f>IF($A77="","",IF((AND($A77="ADD",OR(AA77="",AA77="In Use"))),"5",(_xlfn.XLOOKUP(AA77,ud_asset_status[lookupValue],ud_asset_status[lookupKey],""))))</f>
        <v/>
      </c>
      <c r="AC77" s="7"/>
      <c r="AE77" s="3" t="str">
        <f>IF($A77="ADD",IF(NOT(ISBLANK(AD77)),_xlfn.XLOOKUP(AD77,ar_replace_reason[lookupValue],ar_replace_reason[lookupKey],"ERROR"),""), "")</f>
        <v/>
      </c>
      <c r="AF77" s="3" t="str">
        <f t="shared" si="17"/>
        <v/>
      </c>
      <c r="AG77" s="3" t="str">
        <f>IF($A77="","",IF((AND($A77="ADD",OR(AF77="",AF77="Queenstown-Lakes District Council"))),"70",(_xlfn.XLOOKUP(AF77,ud_organisation_owner[lookupValue],ud_organisation_owner[lookupKey],""))))</f>
        <v/>
      </c>
      <c r="AH77" s="3" t="str">
        <f t="shared" si="18"/>
        <v/>
      </c>
      <c r="AI77" s="3" t="str">
        <f>IF($A77="","",IF((AND($A77="ADD",OR(AH77="",AH77="Queenstown-Lakes District Council"))),"70",(_xlfn.XLOOKUP(AH77,ud_organisation_owner[lookupValue],ud_organisation_owner[lookupKey],""))))</f>
        <v/>
      </c>
      <c r="AJ77" s="3" t="str">
        <f t="shared" si="19"/>
        <v/>
      </c>
      <c r="AK77" s="3" t="str">
        <f>IF($A77="","",IF((AND($A77="ADD",OR(AJ77="",AJ77="Local Authority"))),"17",(_xlfn.XLOOKUP(AJ77,ud_sub_organisation[lookupValue],ud_sub_organisation[lookupKey],""))))</f>
        <v/>
      </c>
      <c r="AL77" s="3" t="str">
        <f t="shared" si="20"/>
        <v/>
      </c>
      <c r="AM77" s="3" t="str">
        <f>IF($A77="","",IF((AND($A77="ADD",OR(AL77="",AL77="Vested assets"))),"12",(_xlfn.XLOOKUP(AL77,ud_work_origin[lookupValue],ud_work_origin[lookupKey],""))))</f>
        <v/>
      </c>
      <c r="AN77" s="8"/>
      <c r="AO77" s="2" t="str">
        <f t="shared" si="21"/>
        <v/>
      </c>
      <c r="AP77" s="3" t="str">
        <f t="shared" si="22"/>
        <v/>
      </c>
      <c r="AQ77" s="3" t="str">
        <f>IF($A77="","",IF((AND($A77="ADD",OR(AP77="",AP77="Excellent"))),"1",(_xlfn.XLOOKUP(AP77,condition[lookupValue],condition[lookupKey],""))))</f>
        <v/>
      </c>
      <c r="AR77" s="7" t="str">
        <f t="shared" si="23"/>
        <v/>
      </c>
      <c r="AS77" s="9"/>
    </row>
    <row r="78" spans="2:45">
      <c r="B78" s="4"/>
      <c r="D78" s="3" t="str">
        <f>IF($A78="ADD",IF(NOT(ISBLANK(C78)),_xlfn.XLOOKUP(C78,roadnames[lookupValue],roadnames[lookupKey],"ERROR"),""), "")</f>
        <v/>
      </c>
      <c r="E78" s="5"/>
      <c r="F78" s="5"/>
      <c r="G78" s="4"/>
      <c r="H78" s="4"/>
      <c r="I78" s="6"/>
      <c r="J78" s="6"/>
      <c r="L78" s="3" t="str">
        <f>IF($A78="ADD",IF(NOT(ISBLANK(K78)),_xlfn.XLOOKUP(K78,side[lookupValue],side[lookupKey],"ERROR"),""), "")</f>
        <v/>
      </c>
      <c r="M78" s="6"/>
      <c r="N78" s="4"/>
      <c r="O78" s="6" t="str">
        <f t="shared" si="12"/>
        <v/>
      </c>
      <c r="P78" s="4"/>
      <c r="R78" s="3" t="str">
        <f>IF($A78="ADD",IF(NOT(ISBLANK(Q78)),_xlfn.XLOOKUP(Q78,len_adjust_rsn[lookupValue],len_adjust_rsn[lookupKey],"ERROR"),""), "")</f>
        <v/>
      </c>
      <c r="S78" s="6" t="str">
        <f t="shared" si="13"/>
        <v/>
      </c>
      <c r="T78" s="6"/>
      <c r="U78" s="6" t="str">
        <f t="shared" si="14"/>
        <v/>
      </c>
      <c r="W78" s="3" t="str">
        <f>IF($A78="ADD",IF(NOT(ISBLANK(V78)),_xlfn.XLOOKUP(V78,wheel_stop_material[lookupValue],wheel_stop_material[lookupKey],"ERROR"),""), "")</f>
        <v/>
      </c>
      <c r="X78" s="7"/>
      <c r="Y78" s="4" t="str">
        <f t="shared" ca="1" si="15"/>
        <v/>
      </c>
      <c r="Z78" s="4"/>
      <c r="AA78" s="3" t="str">
        <f t="shared" si="16"/>
        <v/>
      </c>
      <c r="AB78" s="3" t="str">
        <f>IF($A78="","",IF((AND($A78="ADD",OR(AA78="",AA78="In Use"))),"5",(_xlfn.XLOOKUP(AA78,ud_asset_status[lookupValue],ud_asset_status[lookupKey],""))))</f>
        <v/>
      </c>
      <c r="AC78" s="7"/>
      <c r="AE78" s="3" t="str">
        <f>IF($A78="ADD",IF(NOT(ISBLANK(AD78)),_xlfn.XLOOKUP(AD78,ar_replace_reason[lookupValue],ar_replace_reason[lookupKey],"ERROR"),""), "")</f>
        <v/>
      </c>
      <c r="AF78" s="3" t="str">
        <f t="shared" si="17"/>
        <v/>
      </c>
      <c r="AG78" s="3" t="str">
        <f>IF($A78="","",IF((AND($A78="ADD",OR(AF78="",AF78="Queenstown-Lakes District Council"))),"70",(_xlfn.XLOOKUP(AF78,ud_organisation_owner[lookupValue],ud_organisation_owner[lookupKey],""))))</f>
        <v/>
      </c>
      <c r="AH78" s="3" t="str">
        <f t="shared" si="18"/>
        <v/>
      </c>
      <c r="AI78" s="3" t="str">
        <f>IF($A78="","",IF((AND($A78="ADD",OR(AH78="",AH78="Queenstown-Lakes District Council"))),"70",(_xlfn.XLOOKUP(AH78,ud_organisation_owner[lookupValue],ud_organisation_owner[lookupKey],""))))</f>
        <v/>
      </c>
      <c r="AJ78" s="3" t="str">
        <f t="shared" si="19"/>
        <v/>
      </c>
      <c r="AK78" s="3" t="str">
        <f>IF($A78="","",IF((AND($A78="ADD",OR(AJ78="",AJ78="Local Authority"))),"17",(_xlfn.XLOOKUP(AJ78,ud_sub_organisation[lookupValue],ud_sub_organisation[lookupKey],""))))</f>
        <v/>
      </c>
      <c r="AL78" s="3" t="str">
        <f t="shared" si="20"/>
        <v/>
      </c>
      <c r="AM78" s="3" t="str">
        <f>IF($A78="","",IF((AND($A78="ADD",OR(AL78="",AL78="Vested assets"))),"12",(_xlfn.XLOOKUP(AL78,ud_work_origin[lookupValue],ud_work_origin[lookupKey],""))))</f>
        <v/>
      </c>
      <c r="AN78" s="8"/>
      <c r="AO78" s="2" t="str">
        <f t="shared" si="21"/>
        <v/>
      </c>
      <c r="AP78" s="3" t="str">
        <f t="shared" si="22"/>
        <v/>
      </c>
      <c r="AQ78" s="3" t="str">
        <f>IF($A78="","",IF((AND($A78="ADD",OR(AP78="",AP78="Excellent"))),"1",(_xlfn.XLOOKUP(AP78,condition[lookupValue],condition[lookupKey],""))))</f>
        <v/>
      </c>
      <c r="AR78" s="7" t="str">
        <f t="shared" si="23"/>
        <v/>
      </c>
      <c r="AS78" s="9"/>
    </row>
    <row r="79" spans="2:45">
      <c r="B79" s="4"/>
      <c r="D79" s="3" t="str">
        <f>IF($A79="ADD",IF(NOT(ISBLANK(C79)),_xlfn.XLOOKUP(C79,roadnames[lookupValue],roadnames[lookupKey],"ERROR"),""), "")</f>
        <v/>
      </c>
      <c r="E79" s="5"/>
      <c r="F79" s="5"/>
      <c r="G79" s="4"/>
      <c r="H79" s="4"/>
      <c r="I79" s="6"/>
      <c r="J79" s="6"/>
      <c r="L79" s="3" t="str">
        <f>IF($A79="ADD",IF(NOT(ISBLANK(K79)),_xlfn.XLOOKUP(K79,side[lookupValue],side[lookupKey],"ERROR"),""), "")</f>
        <v/>
      </c>
      <c r="M79" s="6"/>
      <c r="N79" s="4"/>
      <c r="O79" s="6" t="str">
        <f t="shared" si="12"/>
        <v/>
      </c>
      <c r="P79" s="4"/>
      <c r="R79" s="3" t="str">
        <f>IF($A79="ADD",IF(NOT(ISBLANK(Q79)),_xlfn.XLOOKUP(Q79,len_adjust_rsn[lookupValue],len_adjust_rsn[lookupKey],"ERROR"),""), "")</f>
        <v/>
      </c>
      <c r="S79" s="6" t="str">
        <f t="shared" si="13"/>
        <v/>
      </c>
      <c r="T79" s="6"/>
      <c r="U79" s="6" t="str">
        <f t="shared" si="14"/>
        <v/>
      </c>
      <c r="W79" s="3" t="str">
        <f>IF($A79="ADD",IF(NOT(ISBLANK(V79)),_xlfn.XLOOKUP(V79,wheel_stop_material[lookupValue],wheel_stop_material[lookupKey],"ERROR"),""), "")</f>
        <v/>
      </c>
      <c r="X79" s="7"/>
      <c r="Y79" s="4" t="str">
        <f t="shared" ca="1" si="15"/>
        <v/>
      </c>
      <c r="Z79" s="4"/>
      <c r="AA79" s="3" t="str">
        <f t="shared" si="16"/>
        <v/>
      </c>
      <c r="AB79" s="3" t="str">
        <f>IF($A79="","",IF((AND($A79="ADD",OR(AA79="",AA79="In Use"))),"5",(_xlfn.XLOOKUP(AA79,ud_asset_status[lookupValue],ud_asset_status[lookupKey],""))))</f>
        <v/>
      </c>
      <c r="AC79" s="7"/>
      <c r="AE79" s="3" t="str">
        <f>IF($A79="ADD",IF(NOT(ISBLANK(AD79)),_xlfn.XLOOKUP(AD79,ar_replace_reason[lookupValue],ar_replace_reason[lookupKey],"ERROR"),""), "")</f>
        <v/>
      </c>
      <c r="AF79" s="3" t="str">
        <f t="shared" si="17"/>
        <v/>
      </c>
      <c r="AG79" s="3" t="str">
        <f>IF($A79="","",IF((AND($A79="ADD",OR(AF79="",AF79="Queenstown-Lakes District Council"))),"70",(_xlfn.XLOOKUP(AF79,ud_organisation_owner[lookupValue],ud_organisation_owner[lookupKey],""))))</f>
        <v/>
      </c>
      <c r="AH79" s="3" t="str">
        <f t="shared" si="18"/>
        <v/>
      </c>
      <c r="AI79" s="3" t="str">
        <f>IF($A79="","",IF((AND($A79="ADD",OR(AH79="",AH79="Queenstown-Lakes District Council"))),"70",(_xlfn.XLOOKUP(AH79,ud_organisation_owner[lookupValue],ud_organisation_owner[lookupKey],""))))</f>
        <v/>
      </c>
      <c r="AJ79" s="3" t="str">
        <f t="shared" si="19"/>
        <v/>
      </c>
      <c r="AK79" s="3" t="str">
        <f>IF($A79="","",IF((AND($A79="ADD",OR(AJ79="",AJ79="Local Authority"))),"17",(_xlfn.XLOOKUP(AJ79,ud_sub_organisation[lookupValue],ud_sub_organisation[lookupKey],""))))</f>
        <v/>
      </c>
      <c r="AL79" s="3" t="str">
        <f t="shared" si="20"/>
        <v/>
      </c>
      <c r="AM79" s="3" t="str">
        <f>IF($A79="","",IF((AND($A79="ADD",OR(AL79="",AL79="Vested assets"))),"12",(_xlfn.XLOOKUP(AL79,ud_work_origin[lookupValue],ud_work_origin[lookupKey],""))))</f>
        <v/>
      </c>
      <c r="AN79" s="8"/>
      <c r="AO79" s="2" t="str">
        <f t="shared" si="21"/>
        <v/>
      </c>
      <c r="AP79" s="3" t="str">
        <f t="shared" si="22"/>
        <v/>
      </c>
      <c r="AQ79" s="3" t="str">
        <f>IF($A79="","",IF((AND($A79="ADD",OR(AP79="",AP79="Excellent"))),"1",(_xlfn.XLOOKUP(AP79,condition[lookupValue],condition[lookupKey],""))))</f>
        <v/>
      </c>
      <c r="AR79" s="7" t="str">
        <f t="shared" si="23"/>
        <v/>
      </c>
      <c r="AS79" s="9"/>
    </row>
    <row r="80" spans="2:45">
      <c r="B80" s="4"/>
      <c r="D80" s="3" t="str">
        <f>IF($A80="ADD",IF(NOT(ISBLANK(C80)),_xlfn.XLOOKUP(C80,roadnames[lookupValue],roadnames[lookupKey],"ERROR"),""), "")</f>
        <v/>
      </c>
      <c r="E80" s="5"/>
      <c r="F80" s="5"/>
      <c r="G80" s="4"/>
      <c r="H80" s="4"/>
      <c r="I80" s="6"/>
      <c r="J80" s="6"/>
      <c r="L80" s="3" t="str">
        <f>IF($A80="ADD",IF(NOT(ISBLANK(K80)),_xlfn.XLOOKUP(K80,side[lookupValue],side[lookupKey],"ERROR"),""), "")</f>
        <v/>
      </c>
      <c r="M80" s="6"/>
      <c r="N80" s="4"/>
      <c r="O80" s="6" t="str">
        <f t="shared" si="12"/>
        <v/>
      </c>
      <c r="P80" s="4"/>
      <c r="R80" s="3" t="str">
        <f>IF($A80="ADD",IF(NOT(ISBLANK(Q80)),_xlfn.XLOOKUP(Q80,len_adjust_rsn[lookupValue],len_adjust_rsn[lookupKey],"ERROR"),""), "")</f>
        <v/>
      </c>
      <c r="S80" s="6" t="str">
        <f t="shared" si="13"/>
        <v/>
      </c>
      <c r="T80" s="6"/>
      <c r="U80" s="6" t="str">
        <f t="shared" si="14"/>
        <v/>
      </c>
      <c r="W80" s="3" t="str">
        <f>IF($A80="ADD",IF(NOT(ISBLANK(V80)),_xlfn.XLOOKUP(V80,wheel_stop_material[lookupValue],wheel_stop_material[lookupKey],"ERROR"),""), "")</f>
        <v/>
      </c>
      <c r="X80" s="7"/>
      <c r="Y80" s="4" t="str">
        <f t="shared" ca="1" si="15"/>
        <v/>
      </c>
      <c r="Z80" s="4"/>
      <c r="AA80" s="3" t="str">
        <f t="shared" si="16"/>
        <v/>
      </c>
      <c r="AB80" s="3" t="str">
        <f>IF($A80="","",IF((AND($A80="ADD",OR(AA80="",AA80="In Use"))),"5",(_xlfn.XLOOKUP(AA80,ud_asset_status[lookupValue],ud_asset_status[lookupKey],""))))</f>
        <v/>
      </c>
      <c r="AC80" s="7"/>
      <c r="AE80" s="3" t="str">
        <f>IF($A80="ADD",IF(NOT(ISBLANK(AD80)),_xlfn.XLOOKUP(AD80,ar_replace_reason[lookupValue],ar_replace_reason[lookupKey],"ERROR"),""), "")</f>
        <v/>
      </c>
      <c r="AF80" s="3" t="str">
        <f t="shared" si="17"/>
        <v/>
      </c>
      <c r="AG80" s="3" t="str">
        <f>IF($A80="","",IF((AND($A80="ADD",OR(AF80="",AF80="Queenstown-Lakes District Council"))),"70",(_xlfn.XLOOKUP(AF80,ud_organisation_owner[lookupValue],ud_organisation_owner[lookupKey],""))))</f>
        <v/>
      </c>
      <c r="AH80" s="3" t="str">
        <f t="shared" si="18"/>
        <v/>
      </c>
      <c r="AI80" s="3" t="str">
        <f>IF($A80="","",IF((AND($A80="ADD",OR(AH80="",AH80="Queenstown-Lakes District Council"))),"70",(_xlfn.XLOOKUP(AH80,ud_organisation_owner[lookupValue],ud_organisation_owner[lookupKey],""))))</f>
        <v/>
      </c>
      <c r="AJ80" s="3" t="str">
        <f t="shared" si="19"/>
        <v/>
      </c>
      <c r="AK80" s="3" t="str">
        <f>IF($A80="","",IF((AND($A80="ADD",OR(AJ80="",AJ80="Local Authority"))),"17",(_xlfn.XLOOKUP(AJ80,ud_sub_organisation[lookupValue],ud_sub_organisation[lookupKey],""))))</f>
        <v/>
      </c>
      <c r="AL80" s="3" t="str">
        <f t="shared" si="20"/>
        <v/>
      </c>
      <c r="AM80" s="3" t="str">
        <f>IF($A80="","",IF((AND($A80="ADD",OR(AL80="",AL80="Vested assets"))),"12",(_xlfn.XLOOKUP(AL80,ud_work_origin[lookupValue],ud_work_origin[lookupKey],""))))</f>
        <v/>
      </c>
      <c r="AN80" s="8"/>
      <c r="AO80" s="2" t="str">
        <f t="shared" si="21"/>
        <v/>
      </c>
      <c r="AP80" s="3" t="str">
        <f t="shared" si="22"/>
        <v/>
      </c>
      <c r="AQ80" s="3" t="str">
        <f>IF($A80="","",IF((AND($A80="ADD",OR(AP80="",AP80="Excellent"))),"1",(_xlfn.XLOOKUP(AP80,condition[lookupValue],condition[lookupKey],""))))</f>
        <v/>
      </c>
      <c r="AR80" s="7" t="str">
        <f t="shared" si="23"/>
        <v/>
      </c>
      <c r="AS80" s="9"/>
    </row>
    <row r="81" spans="2:45">
      <c r="B81" s="4"/>
      <c r="D81" s="3" t="str">
        <f>IF($A81="ADD",IF(NOT(ISBLANK(C81)),_xlfn.XLOOKUP(C81,roadnames[lookupValue],roadnames[lookupKey],"ERROR"),""), "")</f>
        <v/>
      </c>
      <c r="E81" s="5"/>
      <c r="F81" s="5"/>
      <c r="G81" s="4"/>
      <c r="H81" s="4"/>
      <c r="I81" s="6"/>
      <c r="J81" s="6"/>
      <c r="L81" s="3" t="str">
        <f>IF($A81="ADD",IF(NOT(ISBLANK(K81)),_xlfn.XLOOKUP(K81,side[lookupValue],side[lookupKey],"ERROR"),""), "")</f>
        <v/>
      </c>
      <c r="M81" s="6"/>
      <c r="N81" s="4"/>
      <c r="O81" s="6" t="str">
        <f t="shared" si="12"/>
        <v/>
      </c>
      <c r="P81" s="4"/>
      <c r="R81" s="3" t="str">
        <f>IF($A81="ADD",IF(NOT(ISBLANK(Q81)),_xlfn.XLOOKUP(Q81,len_adjust_rsn[lookupValue],len_adjust_rsn[lookupKey],"ERROR"),""), "")</f>
        <v/>
      </c>
      <c r="S81" s="6" t="str">
        <f t="shared" si="13"/>
        <v/>
      </c>
      <c r="T81" s="6"/>
      <c r="U81" s="6" t="str">
        <f t="shared" si="14"/>
        <v/>
      </c>
      <c r="W81" s="3" t="str">
        <f>IF($A81="ADD",IF(NOT(ISBLANK(V81)),_xlfn.XLOOKUP(V81,wheel_stop_material[lookupValue],wheel_stop_material[lookupKey],"ERROR"),""), "")</f>
        <v/>
      </c>
      <c r="X81" s="7"/>
      <c r="Y81" s="4" t="str">
        <f t="shared" ca="1" si="15"/>
        <v/>
      </c>
      <c r="Z81" s="4"/>
      <c r="AA81" s="3" t="str">
        <f t="shared" si="16"/>
        <v/>
      </c>
      <c r="AB81" s="3" t="str">
        <f>IF($A81="","",IF((AND($A81="ADD",OR(AA81="",AA81="In Use"))),"5",(_xlfn.XLOOKUP(AA81,ud_asset_status[lookupValue],ud_asset_status[lookupKey],""))))</f>
        <v/>
      </c>
      <c r="AC81" s="7"/>
      <c r="AE81" s="3" t="str">
        <f>IF($A81="ADD",IF(NOT(ISBLANK(AD81)),_xlfn.XLOOKUP(AD81,ar_replace_reason[lookupValue],ar_replace_reason[lookupKey],"ERROR"),""), "")</f>
        <v/>
      </c>
      <c r="AF81" s="3" t="str">
        <f t="shared" si="17"/>
        <v/>
      </c>
      <c r="AG81" s="3" t="str">
        <f>IF($A81="","",IF((AND($A81="ADD",OR(AF81="",AF81="Queenstown-Lakes District Council"))),"70",(_xlfn.XLOOKUP(AF81,ud_organisation_owner[lookupValue],ud_organisation_owner[lookupKey],""))))</f>
        <v/>
      </c>
      <c r="AH81" s="3" t="str">
        <f t="shared" si="18"/>
        <v/>
      </c>
      <c r="AI81" s="3" t="str">
        <f>IF($A81="","",IF((AND($A81="ADD",OR(AH81="",AH81="Queenstown-Lakes District Council"))),"70",(_xlfn.XLOOKUP(AH81,ud_organisation_owner[lookupValue],ud_organisation_owner[lookupKey],""))))</f>
        <v/>
      </c>
      <c r="AJ81" s="3" t="str">
        <f t="shared" si="19"/>
        <v/>
      </c>
      <c r="AK81" s="3" t="str">
        <f>IF($A81="","",IF((AND($A81="ADD",OR(AJ81="",AJ81="Local Authority"))),"17",(_xlfn.XLOOKUP(AJ81,ud_sub_organisation[lookupValue],ud_sub_organisation[lookupKey],""))))</f>
        <v/>
      </c>
      <c r="AL81" s="3" t="str">
        <f t="shared" si="20"/>
        <v/>
      </c>
      <c r="AM81" s="3" t="str">
        <f>IF($A81="","",IF((AND($A81="ADD",OR(AL81="",AL81="Vested assets"))),"12",(_xlfn.XLOOKUP(AL81,ud_work_origin[lookupValue],ud_work_origin[lookupKey],""))))</f>
        <v/>
      </c>
      <c r="AN81" s="8"/>
      <c r="AO81" s="2" t="str">
        <f t="shared" si="21"/>
        <v/>
      </c>
      <c r="AP81" s="3" t="str">
        <f t="shared" si="22"/>
        <v/>
      </c>
      <c r="AQ81" s="3" t="str">
        <f>IF($A81="","",IF((AND($A81="ADD",OR(AP81="",AP81="Excellent"))),"1",(_xlfn.XLOOKUP(AP81,condition[lookupValue],condition[lookupKey],""))))</f>
        <v/>
      </c>
      <c r="AR81" s="7" t="str">
        <f t="shared" si="23"/>
        <v/>
      </c>
      <c r="AS81" s="9"/>
    </row>
    <row r="82" spans="2:45">
      <c r="B82" s="4"/>
      <c r="D82" s="3" t="str">
        <f>IF($A82="ADD",IF(NOT(ISBLANK(C82)),_xlfn.XLOOKUP(C82,roadnames[lookupValue],roadnames[lookupKey],"ERROR"),""), "")</f>
        <v/>
      </c>
      <c r="E82" s="5"/>
      <c r="F82" s="5"/>
      <c r="G82" s="4"/>
      <c r="H82" s="4"/>
      <c r="I82" s="6"/>
      <c r="J82" s="6"/>
      <c r="L82" s="3" t="str">
        <f>IF($A82="ADD",IF(NOT(ISBLANK(K82)),_xlfn.XLOOKUP(K82,side[lookupValue],side[lookupKey],"ERROR"),""), "")</f>
        <v/>
      </c>
      <c r="M82" s="6"/>
      <c r="N82" s="4"/>
      <c r="O82" s="6" t="str">
        <f t="shared" si="12"/>
        <v/>
      </c>
      <c r="P82" s="4"/>
      <c r="R82" s="3" t="str">
        <f>IF($A82="ADD",IF(NOT(ISBLANK(Q82)),_xlfn.XLOOKUP(Q82,len_adjust_rsn[lookupValue],len_adjust_rsn[lookupKey],"ERROR"),""), "")</f>
        <v/>
      </c>
      <c r="S82" s="6" t="str">
        <f t="shared" si="13"/>
        <v/>
      </c>
      <c r="T82" s="6"/>
      <c r="U82" s="6" t="str">
        <f t="shared" si="14"/>
        <v/>
      </c>
      <c r="W82" s="3" t="str">
        <f>IF($A82="ADD",IF(NOT(ISBLANK(V82)),_xlfn.XLOOKUP(V82,wheel_stop_material[lookupValue],wheel_stop_material[lookupKey],"ERROR"),""), "")</f>
        <v/>
      </c>
      <c r="X82" s="7"/>
      <c r="Y82" s="4" t="str">
        <f t="shared" ca="1" si="15"/>
        <v/>
      </c>
      <c r="Z82" s="4"/>
      <c r="AA82" s="3" t="str">
        <f t="shared" si="16"/>
        <v/>
      </c>
      <c r="AB82" s="3" t="str">
        <f>IF($A82="","",IF((AND($A82="ADD",OR(AA82="",AA82="In Use"))),"5",(_xlfn.XLOOKUP(AA82,ud_asset_status[lookupValue],ud_asset_status[lookupKey],""))))</f>
        <v/>
      </c>
      <c r="AC82" s="7"/>
      <c r="AE82" s="3" t="str">
        <f>IF($A82="ADD",IF(NOT(ISBLANK(AD82)),_xlfn.XLOOKUP(AD82,ar_replace_reason[lookupValue],ar_replace_reason[lookupKey],"ERROR"),""), "")</f>
        <v/>
      </c>
      <c r="AF82" s="3" t="str">
        <f t="shared" si="17"/>
        <v/>
      </c>
      <c r="AG82" s="3" t="str">
        <f>IF($A82="","",IF((AND($A82="ADD",OR(AF82="",AF82="Queenstown-Lakes District Council"))),"70",(_xlfn.XLOOKUP(AF82,ud_organisation_owner[lookupValue],ud_organisation_owner[lookupKey],""))))</f>
        <v/>
      </c>
      <c r="AH82" s="3" t="str">
        <f t="shared" si="18"/>
        <v/>
      </c>
      <c r="AI82" s="3" t="str">
        <f>IF($A82="","",IF((AND($A82="ADD",OR(AH82="",AH82="Queenstown-Lakes District Council"))),"70",(_xlfn.XLOOKUP(AH82,ud_organisation_owner[lookupValue],ud_organisation_owner[lookupKey],""))))</f>
        <v/>
      </c>
      <c r="AJ82" s="3" t="str">
        <f t="shared" si="19"/>
        <v/>
      </c>
      <c r="AK82" s="3" t="str">
        <f>IF($A82="","",IF((AND($A82="ADD",OR(AJ82="",AJ82="Local Authority"))),"17",(_xlfn.XLOOKUP(AJ82,ud_sub_organisation[lookupValue],ud_sub_organisation[lookupKey],""))))</f>
        <v/>
      </c>
      <c r="AL82" s="3" t="str">
        <f t="shared" si="20"/>
        <v/>
      </c>
      <c r="AM82" s="3" t="str">
        <f>IF($A82="","",IF((AND($A82="ADD",OR(AL82="",AL82="Vested assets"))),"12",(_xlfn.XLOOKUP(AL82,ud_work_origin[lookupValue],ud_work_origin[lookupKey],""))))</f>
        <v/>
      </c>
      <c r="AN82" s="8"/>
      <c r="AO82" s="2" t="str">
        <f t="shared" si="21"/>
        <v/>
      </c>
      <c r="AP82" s="3" t="str">
        <f t="shared" si="22"/>
        <v/>
      </c>
      <c r="AQ82" s="3" t="str">
        <f>IF($A82="","",IF((AND($A82="ADD",OR(AP82="",AP82="Excellent"))),"1",(_xlfn.XLOOKUP(AP82,condition[lookupValue],condition[lookupKey],""))))</f>
        <v/>
      </c>
      <c r="AR82" s="7" t="str">
        <f t="shared" si="23"/>
        <v/>
      </c>
      <c r="AS82" s="9"/>
    </row>
    <row r="83" spans="2:45">
      <c r="B83" s="4"/>
      <c r="D83" s="3" t="str">
        <f>IF($A83="ADD",IF(NOT(ISBLANK(C83)),_xlfn.XLOOKUP(C83,roadnames[lookupValue],roadnames[lookupKey],"ERROR"),""), "")</f>
        <v/>
      </c>
      <c r="E83" s="5"/>
      <c r="F83" s="5"/>
      <c r="G83" s="4"/>
      <c r="H83" s="4"/>
      <c r="I83" s="6"/>
      <c r="J83" s="6"/>
      <c r="L83" s="3" t="str">
        <f>IF($A83="ADD",IF(NOT(ISBLANK(K83)),_xlfn.XLOOKUP(K83,side[lookupValue],side[lookupKey],"ERROR"),""), "")</f>
        <v/>
      </c>
      <c r="M83" s="6"/>
      <c r="N83" s="4"/>
      <c r="O83" s="6" t="str">
        <f t="shared" si="12"/>
        <v/>
      </c>
      <c r="P83" s="4"/>
      <c r="R83" s="3" t="str">
        <f>IF($A83="ADD",IF(NOT(ISBLANK(Q83)),_xlfn.XLOOKUP(Q83,len_adjust_rsn[lookupValue],len_adjust_rsn[lookupKey],"ERROR"),""), "")</f>
        <v/>
      </c>
      <c r="S83" s="6" t="str">
        <f t="shared" si="13"/>
        <v/>
      </c>
      <c r="T83" s="6"/>
      <c r="U83" s="6" t="str">
        <f t="shared" si="14"/>
        <v/>
      </c>
      <c r="W83" s="3" t="str">
        <f>IF($A83="ADD",IF(NOT(ISBLANK(V83)),_xlfn.XLOOKUP(V83,wheel_stop_material[lookupValue],wheel_stop_material[lookupKey],"ERROR"),""), "")</f>
        <v/>
      </c>
      <c r="X83" s="7"/>
      <c r="Y83" s="4" t="str">
        <f t="shared" ca="1" si="15"/>
        <v/>
      </c>
      <c r="Z83" s="4"/>
      <c r="AA83" s="3" t="str">
        <f t="shared" si="16"/>
        <v/>
      </c>
      <c r="AB83" s="3" t="str">
        <f>IF($A83="","",IF((AND($A83="ADD",OR(AA83="",AA83="In Use"))),"5",(_xlfn.XLOOKUP(AA83,ud_asset_status[lookupValue],ud_asset_status[lookupKey],""))))</f>
        <v/>
      </c>
      <c r="AC83" s="7"/>
      <c r="AE83" s="3" t="str">
        <f>IF($A83="ADD",IF(NOT(ISBLANK(AD83)),_xlfn.XLOOKUP(AD83,ar_replace_reason[lookupValue],ar_replace_reason[lookupKey],"ERROR"),""), "")</f>
        <v/>
      </c>
      <c r="AF83" s="3" t="str">
        <f t="shared" si="17"/>
        <v/>
      </c>
      <c r="AG83" s="3" t="str">
        <f>IF($A83="","",IF((AND($A83="ADD",OR(AF83="",AF83="Queenstown-Lakes District Council"))),"70",(_xlfn.XLOOKUP(AF83,ud_organisation_owner[lookupValue],ud_organisation_owner[lookupKey],""))))</f>
        <v/>
      </c>
      <c r="AH83" s="3" t="str">
        <f t="shared" si="18"/>
        <v/>
      </c>
      <c r="AI83" s="3" t="str">
        <f>IF($A83="","",IF((AND($A83="ADD",OR(AH83="",AH83="Queenstown-Lakes District Council"))),"70",(_xlfn.XLOOKUP(AH83,ud_organisation_owner[lookupValue],ud_organisation_owner[lookupKey],""))))</f>
        <v/>
      </c>
      <c r="AJ83" s="3" t="str">
        <f t="shared" si="19"/>
        <v/>
      </c>
      <c r="AK83" s="3" t="str">
        <f>IF($A83="","",IF((AND($A83="ADD",OR(AJ83="",AJ83="Local Authority"))),"17",(_xlfn.XLOOKUP(AJ83,ud_sub_organisation[lookupValue],ud_sub_organisation[lookupKey],""))))</f>
        <v/>
      </c>
      <c r="AL83" s="3" t="str">
        <f t="shared" si="20"/>
        <v/>
      </c>
      <c r="AM83" s="3" t="str">
        <f>IF($A83="","",IF((AND($A83="ADD",OR(AL83="",AL83="Vested assets"))),"12",(_xlfn.XLOOKUP(AL83,ud_work_origin[lookupValue],ud_work_origin[lookupKey],""))))</f>
        <v/>
      </c>
      <c r="AN83" s="8"/>
      <c r="AO83" s="2" t="str">
        <f t="shared" si="21"/>
        <v/>
      </c>
      <c r="AP83" s="3" t="str">
        <f t="shared" si="22"/>
        <v/>
      </c>
      <c r="AQ83" s="3" t="str">
        <f>IF($A83="","",IF((AND($A83="ADD",OR(AP83="",AP83="Excellent"))),"1",(_xlfn.XLOOKUP(AP83,condition[lookupValue],condition[lookupKey],""))))</f>
        <v/>
      </c>
      <c r="AR83" s="7" t="str">
        <f t="shared" si="23"/>
        <v/>
      </c>
      <c r="AS83" s="9"/>
    </row>
    <row r="84" spans="2:45">
      <c r="B84" s="4"/>
      <c r="D84" s="3" t="str">
        <f>IF($A84="ADD",IF(NOT(ISBLANK(C84)),_xlfn.XLOOKUP(C84,roadnames[lookupValue],roadnames[lookupKey],"ERROR"),""), "")</f>
        <v/>
      </c>
      <c r="E84" s="5"/>
      <c r="F84" s="5"/>
      <c r="G84" s="4"/>
      <c r="H84" s="4"/>
      <c r="I84" s="6"/>
      <c r="J84" s="6"/>
      <c r="L84" s="3" t="str">
        <f>IF($A84="ADD",IF(NOT(ISBLANK(K84)),_xlfn.XLOOKUP(K84,side[lookupValue],side[lookupKey],"ERROR"),""), "")</f>
        <v/>
      </c>
      <c r="M84" s="6"/>
      <c r="N84" s="4"/>
      <c r="O84" s="6" t="str">
        <f t="shared" si="12"/>
        <v/>
      </c>
      <c r="P84" s="4"/>
      <c r="R84" s="3" t="str">
        <f>IF($A84="ADD",IF(NOT(ISBLANK(Q84)),_xlfn.XLOOKUP(Q84,len_adjust_rsn[lookupValue],len_adjust_rsn[lookupKey],"ERROR"),""), "")</f>
        <v/>
      </c>
      <c r="S84" s="6" t="str">
        <f t="shared" si="13"/>
        <v/>
      </c>
      <c r="T84" s="6"/>
      <c r="U84" s="6" t="str">
        <f t="shared" si="14"/>
        <v/>
      </c>
      <c r="W84" s="3" t="str">
        <f>IF($A84="ADD",IF(NOT(ISBLANK(V84)),_xlfn.XLOOKUP(V84,wheel_stop_material[lookupValue],wheel_stop_material[lookupKey],"ERROR"),""), "")</f>
        <v/>
      </c>
      <c r="X84" s="7"/>
      <c r="Y84" s="4" t="str">
        <f t="shared" ca="1" si="15"/>
        <v/>
      </c>
      <c r="Z84" s="4"/>
      <c r="AA84" s="3" t="str">
        <f t="shared" si="16"/>
        <v/>
      </c>
      <c r="AB84" s="3" t="str">
        <f>IF($A84="","",IF((AND($A84="ADD",OR(AA84="",AA84="In Use"))),"5",(_xlfn.XLOOKUP(AA84,ud_asset_status[lookupValue],ud_asset_status[lookupKey],""))))</f>
        <v/>
      </c>
      <c r="AC84" s="7"/>
      <c r="AE84" s="3" t="str">
        <f>IF($A84="ADD",IF(NOT(ISBLANK(AD84)),_xlfn.XLOOKUP(AD84,ar_replace_reason[lookupValue],ar_replace_reason[lookupKey],"ERROR"),""), "")</f>
        <v/>
      </c>
      <c r="AF84" s="3" t="str">
        <f t="shared" si="17"/>
        <v/>
      </c>
      <c r="AG84" s="3" t="str">
        <f>IF($A84="","",IF((AND($A84="ADD",OR(AF84="",AF84="Queenstown-Lakes District Council"))),"70",(_xlfn.XLOOKUP(AF84,ud_organisation_owner[lookupValue],ud_organisation_owner[lookupKey],""))))</f>
        <v/>
      </c>
      <c r="AH84" s="3" t="str">
        <f t="shared" si="18"/>
        <v/>
      </c>
      <c r="AI84" s="3" t="str">
        <f>IF($A84="","",IF((AND($A84="ADD",OR(AH84="",AH84="Queenstown-Lakes District Council"))),"70",(_xlfn.XLOOKUP(AH84,ud_organisation_owner[lookupValue],ud_organisation_owner[lookupKey],""))))</f>
        <v/>
      </c>
      <c r="AJ84" s="3" t="str">
        <f t="shared" si="19"/>
        <v/>
      </c>
      <c r="AK84" s="3" t="str">
        <f>IF($A84="","",IF((AND($A84="ADD",OR(AJ84="",AJ84="Local Authority"))),"17",(_xlfn.XLOOKUP(AJ84,ud_sub_organisation[lookupValue],ud_sub_organisation[lookupKey],""))))</f>
        <v/>
      </c>
      <c r="AL84" s="3" t="str">
        <f t="shared" si="20"/>
        <v/>
      </c>
      <c r="AM84" s="3" t="str">
        <f>IF($A84="","",IF((AND($A84="ADD",OR(AL84="",AL84="Vested assets"))),"12",(_xlfn.XLOOKUP(AL84,ud_work_origin[lookupValue],ud_work_origin[lookupKey],""))))</f>
        <v/>
      </c>
      <c r="AN84" s="8"/>
      <c r="AO84" s="2" t="str">
        <f t="shared" si="21"/>
        <v/>
      </c>
      <c r="AP84" s="3" t="str">
        <f t="shared" si="22"/>
        <v/>
      </c>
      <c r="AQ84" s="3" t="str">
        <f>IF($A84="","",IF((AND($A84="ADD",OR(AP84="",AP84="Excellent"))),"1",(_xlfn.XLOOKUP(AP84,condition[lookupValue],condition[lookupKey],""))))</f>
        <v/>
      </c>
      <c r="AR84" s="7" t="str">
        <f t="shared" si="23"/>
        <v/>
      </c>
      <c r="AS84" s="9"/>
    </row>
    <row r="85" spans="2:45">
      <c r="B85" s="4"/>
      <c r="D85" s="3" t="str">
        <f>IF($A85="ADD",IF(NOT(ISBLANK(C85)),_xlfn.XLOOKUP(C85,roadnames[lookupValue],roadnames[lookupKey],"ERROR"),""), "")</f>
        <v/>
      </c>
      <c r="E85" s="5"/>
      <c r="F85" s="5"/>
      <c r="G85" s="4"/>
      <c r="H85" s="4"/>
      <c r="I85" s="6"/>
      <c r="J85" s="6"/>
      <c r="L85" s="3" t="str">
        <f>IF($A85="ADD",IF(NOT(ISBLANK(K85)),_xlfn.XLOOKUP(K85,side[lookupValue],side[lookupKey],"ERROR"),""), "")</f>
        <v/>
      </c>
      <c r="M85" s="6"/>
      <c r="N85" s="4"/>
      <c r="O85" s="6" t="str">
        <f t="shared" si="12"/>
        <v/>
      </c>
      <c r="P85" s="4"/>
      <c r="R85" s="3" t="str">
        <f>IF($A85="ADD",IF(NOT(ISBLANK(Q85)),_xlfn.XLOOKUP(Q85,len_adjust_rsn[lookupValue],len_adjust_rsn[lookupKey],"ERROR"),""), "")</f>
        <v/>
      </c>
      <c r="S85" s="6" t="str">
        <f t="shared" si="13"/>
        <v/>
      </c>
      <c r="T85" s="6"/>
      <c r="U85" s="6" t="str">
        <f t="shared" si="14"/>
        <v/>
      </c>
      <c r="W85" s="3" t="str">
        <f>IF($A85="ADD",IF(NOT(ISBLANK(V85)),_xlfn.XLOOKUP(V85,wheel_stop_material[lookupValue],wheel_stop_material[lookupKey],"ERROR"),""), "")</f>
        <v/>
      </c>
      <c r="X85" s="7"/>
      <c r="Y85" s="4" t="str">
        <f t="shared" ca="1" si="15"/>
        <v/>
      </c>
      <c r="Z85" s="4"/>
      <c r="AA85" s="3" t="str">
        <f t="shared" si="16"/>
        <v/>
      </c>
      <c r="AB85" s="3" t="str">
        <f>IF($A85="","",IF((AND($A85="ADD",OR(AA85="",AA85="In Use"))),"5",(_xlfn.XLOOKUP(AA85,ud_asset_status[lookupValue],ud_asset_status[lookupKey],""))))</f>
        <v/>
      </c>
      <c r="AC85" s="7"/>
      <c r="AE85" s="3" t="str">
        <f>IF($A85="ADD",IF(NOT(ISBLANK(AD85)),_xlfn.XLOOKUP(AD85,ar_replace_reason[lookupValue],ar_replace_reason[lookupKey],"ERROR"),""), "")</f>
        <v/>
      </c>
      <c r="AF85" s="3" t="str">
        <f t="shared" si="17"/>
        <v/>
      </c>
      <c r="AG85" s="3" t="str">
        <f>IF($A85="","",IF((AND($A85="ADD",OR(AF85="",AF85="Queenstown-Lakes District Council"))),"70",(_xlfn.XLOOKUP(AF85,ud_organisation_owner[lookupValue],ud_organisation_owner[lookupKey],""))))</f>
        <v/>
      </c>
      <c r="AH85" s="3" t="str">
        <f t="shared" si="18"/>
        <v/>
      </c>
      <c r="AI85" s="3" t="str">
        <f>IF($A85="","",IF((AND($A85="ADD",OR(AH85="",AH85="Queenstown-Lakes District Council"))),"70",(_xlfn.XLOOKUP(AH85,ud_organisation_owner[lookupValue],ud_organisation_owner[lookupKey],""))))</f>
        <v/>
      </c>
      <c r="AJ85" s="3" t="str">
        <f t="shared" si="19"/>
        <v/>
      </c>
      <c r="AK85" s="3" t="str">
        <f>IF($A85="","",IF((AND($A85="ADD",OR(AJ85="",AJ85="Local Authority"))),"17",(_xlfn.XLOOKUP(AJ85,ud_sub_organisation[lookupValue],ud_sub_organisation[lookupKey],""))))</f>
        <v/>
      </c>
      <c r="AL85" s="3" t="str">
        <f t="shared" si="20"/>
        <v/>
      </c>
      <c r="AM85" s="3" t="str">
        <f>IF($A85="","",IF((AND($A85="ADD",OR(AL85="",AL85="Vested assets"))),"12",(_xlfn.XLOOKUP(AL85,ud_work_origin[lookupValue],ud_work_origin[lookupKey],""))))</f>
        <v/>
      </c>
      <c r="AN85" s="8"/>
      <c r="AO85" s="2" t="str">
        <f t="shared" si="21"/>
        <v/>
      </c>
      <c r="AP85" s="3" t="str">
        <f t="shared" si="22"/>
        <v/>
      </c>
      <c r="AQ85" s="3" t="str">
        <f>IF($A85="","",IF((AND($A85="ADD",OR(AP85="",AP85="Excellent"))),"1",(_xlfn.XLOOKUP(AP85,condition[lookupValue],condition[lookupKey],""))))</f>
        <v/>
      </c>
      <c r="AR85" s="7" t="str">
        <f t="shared" si="23"/>
        <v/>
      </c>
      <c r="AS85" s="9"/>
    </row>
    <row r="86" spans="2:45">
      <c r="B86" s="4"/>
      <c r="D86" s="3" t="str">
        <f>IF($A86="ADD",IF(NOT(ISBLANK(C86)),_xlfn.XLOOKUP(C86,roadnames[lookupValue],roadnames[lookupKey],"ERROR"),""), "")</f>
        <v/>
      </c>
      <c r="E86" s="5"/>
      <c r="F86" s="5"/>
      <c r="G86" s="4"/>
      <c r="H86" s="4"/>
      <c r="I86" s="6"/>
      <c r="J86" s="6"/>
      <c r="L86" s="3" t="str">
        <f>IF($A86="ADD",IF(NOT(ISBLANK(K86)),_xlfn.XLOOKUP(K86,side[lookupValue],side[lookupKey],"ERROR"),""), "")</f>
        <v/>
      </c>
      <c r="M86" s="6"/>
      <c r="N86" s="4"/>
      <c r="O86" s="6" t="str">
        <f t="shared" si="12"/>
        <v/>
      </c>
      <c r="P86" s="4"/>
      <c r="R86" s="3" t="str">
        <f>IF($A86="ADD",IF(NOT(ISBLANK(Q86)),_xlfn.XLOOKUP(Q86,len_adjust_rsn[lookupValue],len_adjust_rsn[lookupKey],"ERROR"),""), "")</f>
        <v/>
      </c>
      <c r="S86" s="6" t="str">
        <f t="shared" si="13"/>
        <v/>
      </c>
      <c r="T86" s="6"/>
      <c r="U86" s="6" t="str">
        <f t="shared" si="14"/>
        <v/>
      </c>
      <c r="W86" s="3" t="str">
        <f>IF($A86="ADD",IF(NOT(ISBLANK(V86)),_xlfn.XLOOKUP(V86,wheel_stop_material[lookupValue],wheel_stop_material[lookupKey],"ERROR"),""), "")</f>
        <v/>
      </c>
      <c r="X86" s="7"/>
      <c r="Y86" s="4" t="str">
        <f t="shared" ca="1" si="15"/>
        <v/>
      </c>
      <c r="Z86" s="4"/>
      <c r="AA86" s="3" t="str">
        <f t="shared" si="16"/>
        <v/>
      </c>
      <c r="AB86" s="3" t="str">
        <f>IF($A86="","",IF((AND($A86="ADD",OR(AA86="",AA86="In Use"))),"5",(_xlfn.XLOOKUP(AA86,ud_asset_status[lookupValue],ud_asset_status[lookupKey],""))))</f>
        <v/>
      </c>
      <c r="AC86" s="7"/>
      <c r="AE86" s="3" t="str">
        <f>IF($A86="ADD",IF(NOT(ISBLANK(AD86)),_xlfn.XLOOKUP(AD86,ar_replace_reason[lookupValue],ar_replace_reason[lookupKey],"ERROR"),""), "")</f>
        <v/>
      </c>
      <c r="AF86" s="3" t="str">
        <f t="shared" si="17"/>
        <v/>
      </c>
      <c r="AG86" s="3" t="str">
        <f>IF($A86="","",IF((AND($A86="ADD",OR(AF86="",AF86="Queenstown-Lakes District Council"))),"70",(_xlfn.XLOOKUP(AF86,ud_organisation_owner[lookupValue],ud_organisation_owner[lookupKey],""))))</f>
        <v/>
      </c>
      <c r="AH86" s="3" t="str">
        <f t="shared" si="18"/>
        <v/>
      </c>
      <c r="AI86" s="3" t="str">
        <f>IF($A86="","",IF((AND($A86="ADD",OR(AH86="",AH86="Queenstown-Lakes District Council"))),"70",(_xlfn.XLOOKUP(AH86,ud_organisation_owner[lookupValue],ud_organisation_owner[lookupKey],""))))</f>
        <v/>
      </c>
      <c r="AJ86" s="3" t="str">
        <f t="shared" si="19"/>
        <v/>
      </c>
      <c r="AK86" s="3" t="str">
        <f>IF($A86="","",IF((AND($A86="ADD",OR(AJ86="",AJ86="Local Authority"))),"17",(_xlfn.XLOOKUP(AJ86,ud_sub_organisation[lookupValue],ud_sub_organisation[lookupKey],""))))</f>
        <v/>
      </c>
      <c r="AL86" s="3" t="str">
        <f t="shared" si="20"/>
        <v/>
      </c>
      <c r="AM86" s="3" t="str">
        <f>IF($A86="","",IF((AND($A86="ADD",OR(AL86="",AL86="Vested assets"))),"12",(_xlfn.XLOOKUP(AL86,ud_work_origin[lookupValue],ud_work_origin[lookupKey],""))))</f>
        <v/>
      </c>
      <c r="AN86" s="8"/>
      <c r="AO86" s="2" t="str">
        <f t="shared" si="21"/>
        <v/>
      </c>
      <c r="AP86" s="3" t="str">
        <f t="shared" si="22"/>
        <v/>
      </c>
      <c r="AQ86" s="3" t="str">
        <f>IF($A86="","",IF((AND($A86="ADD",OR(AP86="",AP86="Excellent"))),"1",(_xlfn.XLOOKUP(AP86,condition[lookupValue],condition[lookupKey],""))))</f>
        <v/>
      </c>
      <c r="AR86" s="7" t="str">
        <f t="shared" si="23"/>
        <v/>
      </c>
      <c r="AS86" s="9"/>
    </row>
    <row r="87" spans="2:45">
      <c r="B87" s="4"/>
      <c r="D87" s="3" t="str">
        <f>IF($A87="ADD",IF(NOT(ISBLANK(C87)),_xlfn.XLOOKUP(C87,roadnames[lookupValue],roadnames[lookupKey],"ERROR"),""), "")</f>
        <v/>
      </c>
      <c r="E87" s="5"/>
      <c r="F87" s="5"/>
      <c r="G87" s="4"/>
      <c r="H87" s="4"/>
      <c r="I87" s="6"/>
      <c r="J87" s="6"/>
      <c r="L87" s="3" t="str">
        <f>IF($A87="ADD",IF(NOT(ISBLANK(K87)),_xlfn.XLOOKUP(K87,side[lookupValue],side[lookupKey],"ERROR"),""), "")</f>
        <v/>
      </c>
      <c r="M87" s="6"/>
      <c r="N87" s="4"/>
      <c r="O87" s="6" t="str">
        <f t="shared" si="12"/>
        <v/>
      </c>
      <c r="P87" s="4"/>
      <c r="R87" s="3" t="str">
        <f>IF($A87="ADD",IF(NOT(ISBLANK(Q87)),_xlfn.XLOOKUP(Q87,len_adjust_rsn[lookupValue],len_adjust_rsn[lookupKey],"ERROR"),""), "")</f>
        <v/>
      </c>
      <c r="S87" s="6" t="str">
        <f t="shared" si="13"/>
        <v/>
      </c>
      <c r="T87" s="6"/>
      <c r="U87" s="6" t="str">
        <f t="shared" si="14"/>
        <v/>
      </c>
      <c r="W87" s="3" t="str">
        <f>IF($A87="ADD",IF(NOT(ISBLANK(V87)),_xlfn.XLOOKUP(V87,wheel_stop_material[lookupValue],wheel_stop_material[lookupKey],"ERROR"),""), "")</f>
        <v/>
      </c>
      <c r="X87" s="7"/>
      <c r="Y87" s="4" t="str">
        <f t="shared" ca="1" si="15"/>
        <v/>
      </c>
      <c r="Z87" s="4"/>
      <c r="AA87" s="3" t="str">
        <f t="shared" si="16"/>
        <v/>
      </c>
      <c r="AB87" s="3" t="str">
        <f>IF($A87="","",IF((AND($A87="ADD",OR(AA87="",AA87="In Use"))),"5",(_xlfn.XLOOKUP(AA87,ud_asset_status[lookupValue],ud_asset_status[lookupKey],""))))</f>
        <v/>
      </c>
      <c r="AC87" s="7"/>
      <c r="AE87" s="3" t="str">
        <f>IF($A87="ADD",IF(NOT(ISBLANK(AD87)),_xlfn.XLOOKUP(AD87,ar_replace_reason[lookupValue],ar_replace_reason[lookupKey],"ERROR"),""), "")</f>
        <v/>
      </c>
      <c r="AF87" s="3" t="str">
        <f t="shared" si="17"/>
        <v/>
      </c>
      <c r="AG87" s="3" t="str">
        <f>IF($A87="","",IF((AND($A87="ADD",OR(AF87="",AF87="Queenstown-Lakes District Council"))),"70",(_xlfn.XLOOKUP(AF87,ud_organisation_owner[lookupValue],ud_organisation_owner[lookupKey],""))))</f>
        <v/>
      </c>
      <c r="AH87" s="3" t="str">
        <f t="shared" si="18"/>
        <v/>
      </c>
      <c r="AI87" s="3" t="str">
        <f>IF($A87="","",IF((AND($A87="ADD",OR(AH87="",AH87="Queenstown-Lakes District Council"))),"70",(_xlfn.XLOOKUP(AH87,ud_organisation_owner[lookupValue],ud_organisation_owner[lookupKey],""))))</f>
        <v/>
      </c>
      <c r="AJ87" s="3" t="str">
        <f t="shared" si="19"/>
        <v/>
      </c>
      <c r="AK87" s="3" t="str">
        <f>IF($A87="","",IF((AND($A87="ADD",OR(AJ87="",AJ87="Local Authority"))),"17",(_xlfn.XLOOKUP(AJ87,ud_sub_organisation[lookupValue],ud_sub_organisation[lookupKey],""))))</f>
        <v/>
      </c>
      <c r="AL87" s="3" t="str">
        <f t="shared" si="20"/>
        <v/>
      </c>
      <c r="AM87" s="3" t="str">
        <f>IF($A87="","",IF((AND($A87="ADD",OR(AL87="",AL87="Vested assets"))),"12",(_xlfn.XLOOKUP(AL87,ud_work_origin[lookupValue],ud_work_origin[lookupKey],""))))</f>
        <v/>
      </c>
      <c r="AN87" s="8"/>
      <c r="AO87" s="2" t="str">
        <f t="shared" si="21"/>
        <v/>
      </c>
      <c r="AP87" s="3" t="str">
        <f t="shared" si="22"/>
        <v/>
      </c>
      <c r="AQ87" s="3" t="str">
        <f>IF($A87="","",IF((AND($A87="ADD",OR(AP87="",AP87="Excellent"))),"1",(_xlfn.XLOOKUP(AP87,condition[lookupValue],condition[lookupKey],""))))</f>
        <v/>
      </c>
      <c r="AR87" s="7" t="str">
        <f t="shared" si="23"/>
        <v/>
      </c>
      <c r="AS87" s="9"/>
    </row>
    <row r="88" spans="2:45">
      <c r="B88" s="4"/>
      <c r="D88" s="3" t="str">
        <f>IF($A88="ADD",IF(NOT(ISBLANK(C88)),_xlfn.XLOOKUP(C88,roadnames[lookupValue],roadnames[lookupKey],"ERROR"),""), "")</f>
        <v/>
      </c>
      <c r="E88" s="5"/>
      <c r="F88" s="5"/>
      <c r="G88" s="4"/>
      <c r="H88" s="4"/>
      <c r="I88" s="6"/>
      <c r="J88" s="6"/>
      <c r="L88" s="3" t="str">
        <f>IF($A88="ADD",IF(NOT(ISBLANK(K88)),_xlfn.XLOOKUP(K88,side[lookupValue],side[lookupKey],"ERROR"),""), "")</f>
        <v/>
      </c>
      <c r="M88" s="6"/>
      <c r="N88" s="4"/>
      <c r="O88" s="6" t="str">
        <f t="shared" si="12"/>
        <v/>
      </c>
      <c r="P88" s="4"/>
      <c r="R88" s="3" t="str">
        <f>IF($A88="ADD",IF(NOT(ISBLANK(Q88)),_xlfn.XLOOKUP(Q88,len_adjust_rsn[lookupValue],len_adjust_rsn[lookupKey],"ERROR"),""), "")</f>
        <v/>
      </c>
      <c r="S88" s="6" t="str">
        <f t="shared" si="13"/>
        <v/>
      </c>
      <c r="T88" s="6"/>
      <c r="U88" s="6" t="str">
        <f t="shared" si="14"/>
        <v/>
      </c>
      <c r="W88" s="3" t="str">
        <f>IF($A88="ADD",IF(NOT(ISBLANK(V88)),_xlfn.XLOOKUP(V88,wheel_stop_material[lookupValue],wheel_stop_material[lookupKey],"ERROR"),""), "")</f>
        <v/>
      </c>
      <c r="X88" s="7"/>
      <c r="Y88" s="4" t="str">
        <f t="shared" ca="1" si="15"/>
        <v/>
      </c>
      <c r="Z88" s="4"/>
      <c r="AA88" s="3" t="str">
        <f t="shared" si="16"/>
        <v/>
      </c>
      <c r="AB88" s="3" t="str">
        <f>IF($A88="","",IF((AND($A88="ADD",OR(AA88="",AA88="In Use"))),"5",(_xlfn.XLOOKUP(AA88,ud_asset_status[lookupValue],ud_asset_status[lookupKey],""))))</f>
        <v/>
      </c>
      <c r="AC88" s="7"/>
      <c r="AE88" s="3" t="str">
        <f>IF($A88="ADD",IF(NOT(ISBLANK(AD88)),_xlfn.XLOOKUP(AD88,ar_replace_reason[lookupValue],ar_replace_reason[lookupKey],"ERROR"),""), "")</f>
        <v/>
      </c>
      <c r="AF88" s="3" t="str">
        <f t="shared" si="17"/>
        <v/>
      </c>
      <c r="AG88" s="3" t="str">
        <f>IF($A88="","",IF((AND($A88="ADD",OR(AF88="",AF88="Queenstown-Lakes District Council"))),"70",(_xlfn.XLOOKUP(AF88,ud_organisation_owner[lookupValue],ud_organisation_owner[lookupKey],""))))</f>
        <v/>
      </c>
      <c r="AH88" s="3" t="str">
        <f t="shared" si="18"/>
        <v/>
      </c>
      <c r="AI88" s="3" t="str">
        <f>IF($A88="","",IF((AND($A88="ADD",OR(AH88="",AH88="Queenstown-Lakes District Council"))),"70",(_xlfn.XLOOKUP(AH88,ud_organisation_owner[lookupValue],ud_organisation_owner[lookupKey],""))))</f>
        <v/>
      </c>
      <c r="AJ88" s="3" t="str">
        <f t="shared" si="19"/>
        <v/>
      </c>
      <c r="AK88" s="3" t="str">
        <f>IF($A88="","",IF((AND($A88="ADD",OR(AJ88="",AJ88="Local Authority"))),"17",(_xlfn.XLOOKUP(AJ88,ud_sub_organisation[lookupValue],ud_sub_organisation[lookupKey],""))))</f>
        <v/>
      </c>
      <c r="AL88" s="3" t="str">
        <f t="shared" si="20"/>
        <v/>
      </c>
      <c r="AM88" s="3" t="str">
        <f>IF($A88="","",IF((AND($A88="ADD",OR(AL88="",AL88="Vested assets"))),"12",(_xlfn.XLOOKUP(AL88,ud_work_origin[lookupValue],ud_work_origin[lookupKey],""))))</f>
        <v/>
      </c>
      <c r="AN88" s="8"/>
      <c r="AO88" s="2" t="str">
        <f t="shared" si="21"/>
        <v/>
      </c>
      <c r="AP88" s="3" t="str">
        <f t="shared" si="22"/>
        <v/>
      </c>
      <c r="AQ88" s="3" t="str">
        <f>IF($A88="","",IF((AND($A88="ADD",OR(AP88="",AP88="Excellent"))),"1",(_xlfn.XLOOKUP(AP88,condition[lookupValue],condition[lookupKey],""))))</f>
        <v/>
      </c>
      <c r="AR88" s="7" t="str">
        <f t="shared" si="23"/>
        <v/>
      </c>
      <c r="AS88" s="9"/>
    </row>
    <row r="89" spans="2:45">
      <c r="B89" s="4"/>
      <c r="D89" s="3" t="str">
        <f>IF($A89="ADD",IF(NOT(ISBLANK(C89)),_xlfn.XLOOKUP(C89,roadnames[lookupValue],roadnames[lookupKey],"ERROR"),""), "")</f>
        <v/>
      </c>
      <c r="E89" s="5"/>
      <c r="F89" s="5"/>
      <c r="G89" s="4"/>
      <c r="H89" s="4"/>
      <c r="I89" s="6"/>
      <c r="J89" s="6"/>
      <c r="L89" s="3" t="str">
        <f>IF($A89="ADD",IF(NOT(ISBLANK(K89)),_xlfn.XLOOKUP(K89,side[lookupValue],side[lookupKey],"ERROR"),""), "")</f>
        <v/>
      </c>
      <c r="M89" s="6"/>
      <c r="N89" s="4"/>
      <c r="O89" s="6" t="str">
        <f t="shared" si="12"/>
        <v/>
      </c>
      <c r="P89" s="4"/>
      <c r="R89" s="3" t="str">
        <f>IF($A89="ADD",IF(NOT(ISBLANK(Q89)),_xlfn.XLOOKUP(Q89,len_adjust_rsn[lookupValue],len_adjust_rsn[lookupKey],"ERROR"),""), "")</f>
        <v/>
      </c>
      <c r="S89" s="6" t="str">
        <f t="shared" si="13"/>
        <v/>
      </c>
      <c r="T89" s="6"/>
      <c r="U89" s="6" t="str">
        <f t="shared" si="14"/>
        <v/>
      </c>
      <c r="W89" s="3" t="str">
        <f>IF($A89="ADD",IF(NOT(ISBLANK(V89)),_xlfn.XLOOKUP(V89,wheel_stop_material[lookupValue],wheel_stop_material[lookupKey],"ERROR"),""), "")</f>
        <v/>
      </c>
      <c r="X89" s="7"/>
      <c r="Y89" s="4" t="str">
        <f t="shared" ca="1" si="15"/>
        <v/>
      </c>
      <c r="Z89" s="4"/>
      <c r="AA89" s="3" t="str">
        <f t="shared" si="16"/>
        <v/>
      </c>
      <c r="AB89" s="3" t="str">
        <f>IF($A89="","",IF((AND($A89="ADD",OR(AA89="",AA89="In Use"))),"5",(_xlfn.XLOOKUP(AA89,ud_asset_status[lookupValue],ud_asset_status[lookupKey],""))))</f>
        <v/>
      </c>
      <c r="AC89" s="7"/>
      <c r="AE89" s="3" t="str">
        <f>IF($A89="ADD",IF(NOT(ISBLANK(AD89)),_xlfn.XLOOKUP(AD89,ar_replace_reason[lookupValue],ar_replace_reason[lookupKey],"ERROR"),""), "")</f>
        <v/>
      </c>
      <c r="AF89" s="3" t="str">
        <f t="shared" si="17"/>
        <v/>
      </c>
      <c r="AG89" s="3" t="str">
        <f>IF($A89="","",IF((AND($A89="ADD",OR(AF89="",AF89="Queenstown-Lakes District Council"))),"70",(_xlfn.XLOOKUP(AF89,ud_organisation_owner[lookupValue],ud_organisation_owner[lookupKey],""))))</f>
        <v/>
      </c>
      <c r="AH89" s="3" t="str">
        <f t="shared" si="18"/>
        <v/>
      </c>
      <c r="AI89" s="3" t="str">
        <f>IF($A89="","",IF((AND($A89="ADD",OR(AH89="",AH89="Queenstown-Lakes District Council"))),"70",(_xlfn.XLOOKUP(AH89,ud_organisation_owner[lookupValue],ud_organisation_owner[lookupKey],""))))</f>
        <v/>
      </c>
      <c r="AJ89" s="3" t="str">
        <f t="shared" si="19"/>
        <v/>
      </c>
      <c r="AK89" s="3" t="str">
        <f>IF($A89="","",IF((AND($A89="ADD",OR(AJ89="",AJ89="Local Authority"))),"17",(_xlfn.XLOOKUP(AJ89,ud_sub_organisation[lookupValue],ud_sub_organisation[lookupKey],""))))</f>
        <v/>
      </c>
      <c r="AL89" s="3" t="str">
        <f t="shared" si="20"/>
        <v/>
      </c>
      <c r="AM89" s="3" t="str">
        <f>IF($A89="","",IF((AND($A89="ADD",OR(AL89="",AL89="Vested assets"))),"12",(_xlfn.XLOOKUP(AL89,ud_work_origin[lookupValue],ud_work_origin[lookupKey],""))))</f>
        <v/>
      </c>
      <c r="AN89" s="8"/>
      <c r="AO89" s="2" t="str">
        <f t="shared" si="21"/>
        <v/>
      </c>
      <c r="AP89" s="3" t="str">
        <f t="shared" si="22"/>
        <v/>
      </c>
      <c r="AQ89" s="3" t="str">
        <f>IF($A89="","",IF((AND($A89="ADD",OR(AP89="",AP89="Excellent"))),"1",(_xlfn.XLOOKUP(AP89,condition[lookupValue],condition[lookupKey],""))))</f>
        <v/>
      </c>
      <c r="AR89" s="7" t="str">
        <f t="shared" si="23"/>
        <v/>
      </c>
      <c r="AS89" s="9"/>
    </row>
    <row r="90" spans="2:45">
      <c r="B90" s="4"/>
      <c r="D90" s="3" t="str">
        <f>IF($A90="ADD",IF(NOT(ISBLANK(C90)),_xlfn.XLOOKUP(C90,roadnames[lookupValue],roadnames[lookupKey],"ERROR"),""), "")</f>
        <v/>
      </c>
      <c r="E90" s="5"/>
      <c r="F90" s="5"/>
      <c r="G90" s="4"/>
      <c r="H90" s="4"/>
      <c r="I90" s="6"/>
      <c r="J90" s="6"/>
      <c r="L90" s="3" t="str">
        <f>IF($A90="ADD",IF(NOT(ISBLANK(K90)),_xlfn.XLOOKUP(K90,side[lookupValue],side[lookupKey],"ERROR"),""), "")</f>
        <v/>
      </c>
      <c r="M90" s="6"/>
      <c r="N90" s="4"/>
      <c r="O90" s="6" t="str">
        <f t="shared" si="12"/>
        <v/>
      </c>
      <c r="P90" s="4"/>
      <c r="R90" s="3" t="str">
        <f>IF($A90="ADD",IF(NOT(ISBLANK(Q90)),_xlfn.XLOOKUP(Q90,len_adjust_rsn[lookupValue],len_adjust_rsn[lookupKey],"ERROR"),""), "")</f>
        <v/>
      </c>
      <c r="S90" s="6" t="str">
        <f t="shared" si="13"/>
        <v/>
      </c>
      <c r="T90" s="6"/>
      <c r="U90" s="6" t="str">
        <f t="shared" si="14"/>
        <v/>
      </c>
      <c r="W90" s="3" t="str">
        <f>IF($A90="ADD",IF(NOT(ISBLANK(V90)),_xlfn.XLOOKUP(V90,wheel_stop_material[lookupValue],wheel_stop_material[lookupKey],"ERROR"),""), "")</f>
        <v/>
      </c>
      <c r="X90" s="7"/>
      <c r="Y90" s="4" t="str">
        <f t="shared" ca="1" si="15"/>
        <v/>
      </c>
      <c r="Z90" s="4"/>
      <c r="AA90" s="3" t="str">
        <f t="shared" si="16"/>
        <v/>
      </c>
      <c r="AB90" s="3" t="str">
        <f>IF($A90="","",IF((AND($A90="ADD",OR(AA90="",AA90="In Use"))),"5",(_xlfn.XLOOKUP(AA90,ud_asset_status[lookupValue],ud_asset_status[lookupKey],""))))</f>
        <v/>
      </c>
      <c r="AC90" s="7"/>
      <c r="AE90" s="3" t="str">
        <f>IF($A90="ADD",IF(NOT(ISBLANK(AD90)),_xlfn.XLOOKUP(AD90,ar_replace_reason[lookupValue],ar_replace_reason[lookupKey],"ERROR"),""), "")</f>
        <v/>
      </c>
      <c r="AF90" s="3" t="str">
        <f t="shared" si="17"/>
        <v/>
      </c>
      <c r="AG90" s="3" t="str">
        <f>IF($A90="","",IF((AND($A90="ADD",OR(AF90="",AF90="Queenstown-Lakes District Council"))),"70",(_xlfn.XLOOKUP(AF90,ud_organisation_owner[lookupValue],ud_organisation_owner[lookupKey],""))))</f>
        <v/>
      </c>
      <c r="AH90" s="3" t="str">
        <f t="shared" si="18"/>
        <v/>
      </c>
      <c r="AI90" s="3" t="str">
        <f>IF($A90="","",IF((AND($A90="ADD",OR(AH90="",AH90="Queenstown-Lakes District Council"))),"70",(_xlfn.XLOOKUP(AH90,ud_organisation_owner[lookupValue],ud_organisation_owner[lookupKey],""))))</f>
        <v/>
      </c>
      <c r="AJ90" s="3" t="str">
        <f t="shared" si="19"/>
        <v/>
      </c>
      <c r="AK90" s="3" t="str">
        <f>IF($A90="","",IF((AND($A90="ADD",OR(AJ90="",AJ90="Local Authority"))),"17",(_xlfn.XLOOKUP(AJ90,ud_sub_organisation[lookupValue],ud_sub_organisation[lookupKey],""))))</f>
        <v/>
      </c>
      <c r="AL90" s="3" t="str">
        <f t="shared" si="20"/>
        <v/>
      </c>
      <c r="AM90" s="3" t="str">
        <f>IF($A90="","",IF((AND($A90="ADD",OR(AL90="",AL90="Vested assets"))),"12",(_xlfn.XLOOKUP(AL90,ud_work_origin[lookupValue],ud_work_origin[lookupKey],""))))</f>
        <v/>
      </c>
      <c r="AN90" s="8"/>
      <c r="AO90" s="2" t="str">
        <f t="shared" si="21"/>
        <v/>
      </c>
      <c r="AP90" s="3" t="str">
        <f t="shared" si="22"/>
        <v/>
      </c>
      <c r="AQ90" s="3" t="str">
        <f>IF($A90="","",IF((AND($A90="ADD",OR(AP90="",AP90="Excellent"))),"1",(_xlfn.XLOOKUP(AP90,condition[lookupValue],condition[lookupKey],""))))</f>
        <v/>
      </c>
      <c r="AR90" s="7" t="str">
        <f t="shared" si="23"/>
        <v/>
      </c>
      <c r="AS90" s="9"/>
    </row>
    <row r="91" spans="2:45">
      <c r="B91" s="4"/>
      <c r="D91" s="3" t="str">
        <f>IF($A91="ADD",IF(NOT(ISBLANK(C91)),_xlfn.XLOOKUP(C91,roadnames[lookupValue],roadnames[lookupKey],"ERROR"),""), "")</f>
        <v/>
      </c>
      <c r="E91" s="5"/>
      <c r="F91" s="5"/>
      <c r="G91" s="4"/>
      <c r="H91" s="4"/>
      <c r="I91" s="6"/>
      <c r="J91" s="6"/>
      <c r="L91" s="3" t="str">
        <f>IF($A91="ADD",IF(NOT(ISBLANK(K91)),_xlfn.XLOOKUP(K91,side[lookupValue],side[lookupKey],"ERROR"),""), "")</f>
        <v/>
      </c>
      <c r="M91" s="6"/>
      <c r="N91" s="4"/>
      <c r="O91" s="6" t="str">
        <f t="shared" si="12"/>
        <v/>
      </c>
      <c r="P91" s="4"/>
      <c r="R91" s="3" t="str">
        <f>IF($A91="ADD",IF(NOT(ISBLANK(Q91)),_xlfn.XLOOKUP(Q91,len_adjust_rsn[lookupValue],len_adjust_rsn[lookupKey],"ERROR"),""), "")</f>
        <v/>
      </c>
      <c r="S91" s="6" t="str">
        <f t="shared" si="13"/>
        <v/>
      </c>
      <c r="T91" s="6"/>
      <c r="U91" s="6" t="str">
        <f t="shared" si="14"/>
        <v/>
      </c>
      <c r="W91" s="3" t="str">
        <f>IF($A91="ADD",IF(NOT(ISBLANK(V91)),_xlfn.XLOOKUP(V91,wheel_stop_material[lookupValue],wheel_stop_material[lookupKey],"ERROR"),""), "")</f>
        <v/>
      </c>
      <c r="X91" s="7"/>
      <c r="Y91" s="4" t="str">
        <f t="shared" ca="1" si="15"/>
        <v/>
      </c>
      <c r="Z91" s="4"/>
      <c r="AA91" s="3" t="str">
        <f t="shared" si="16"/>
        <v/>
      </c>
      <c r="AB91" s="3" t="str">
        <f>IF($A91="","",IF((AND($A91="ADD",OR(AA91="",AA91="In Use"))),"5",(_xlfn.XLOOKUP(AA91,ud_asset_status[lookupValue],ud_asset_status[lookupKey],""))))</f>
        <v/>
      </c>
      <c r="AC91" s="7"/>
      <c r="AE91" s="3" t="str">
        <f>IF($A91="ADD",IF(NOT(ISBLANK(AD91)),_xlfn.XLOOKUP(AD91,ar_replace_reason[lookupValue],ar_replace_reason[lookupKey],"ERROR"),""), "")</f>
        <v/>
      </c>
      <c r="AF91" s="3" t="str">
        <f t="shared" si="17"/>
        <v/>
      </c>
      <c r="AG91" s="3" t="str">
        <f>IF($A91="","",IF((AND($A91="ADD",OR(AF91="",AF91="Queenstown-Lakes District Council"))),"70",(_xlfn.XLOOKUP(AF91,ud_organisation_owner[lookupValue],ud_organisation_owner[lookupKey],""))))</f>
        <v/>
      </c>
      <c r="AH91" s="3" t="str">
        <f t="shared" si="18"/>
        <v/>
      </c>
      <c r="AI91" s="3" t="str">
        <f>IF($A91="","",IF((AND($A91="ADD",OR(AH91="",AH91="Queenstown-Lakes District Council"))),"70",(_xlfn.XLOOKUP(AH91,ud_organisation_owner[lookupValue],ud_organisation_owner[lookupKey],""))))</f>
        <v/>
      </c>
      <c r="AJ91" s="3" t="str">
        <f t="shared" si="19"/>
        <v/>
      </c>
      <c r="AK91" s="3" t="str">
        <f>IF($A91="","",IF((AND($A91="ADD",OR(AJ91="",AJ91="Local Authority"))),"17",(_xlfn.XLOOKUP(AJ91,ud_sub_organisation[lookupValue],ud_sub_organisation[lookupKey],""))))</f>
        <v/>
      </c>
      <c r="AL91" s="3" t="str">
        <f t="shared" si="20"/>
        <v/>
      </c>
      <c r="AM91" s="3" t="str">
        <f>IF($A91="","",IF((AND($A91="ADD",OR(AL91="",AL91="Vested assets"))),"12",(_xlfn.XLOOKUP(AL91,ud_work_origin[lookupValue],ud_work_origin[lookupKey],""))))</f>
        <v/>
      </c>
      <c r="AN91" s="8"/>
      <c r="AO91" s="2" t="str">
        <f t="shared" si="21"/>
        <v/>
      </c>
      <c r="AP91" s="3" t="str">
        <f t="shared" si="22"/>
        <v/>
      </c>
      <c r="AQ91" s="3" t="str">
        <f>IF($A91="","",IF((AND($A91="ADD",OR(AP91="",AP91="Excellent"))),"1",(_xlfn.XLOOKUP(AP91,condition[lookupValue],condition[lookupKey],""))))</f>
        <v/>
      </c>
      <c r="AR91" s="7" t="str">
        <f t="shared" si="23"/>
        <v/>
      </c>
      <c r="AS91" s="9"/>
    </row>
    <row r="92" spans="2:45">
      <c r="B92" s="4"/>
      <c r="D92" s="3" t="str">
        <f>IF($A92="ADD",IF(NOT(ISBLANK(C92)),_xlfn.XLOOKUP(C92,roadnames[lookupValue],roadnames[lookupKey],"ERROR"),""), "")</f>
        <v/>
      </c>
      <c r="E92" s="5"/>
      <c r="F92" s="5"/>
      <c r="G92" s="4"/>
      <c r="H92" s="4"/>
      <c r="I92" s="6"/>
      <c r="J92" s="6"/>
      <c r="L92" s="3" t="str">
        <f>IF($A92="ADD",IF(NOT(ISBLANK(K92)),_xlfn.XLOOKUP(K92,side[lookupValue],side[lookupKey],"ERROR"),""), "")</f>
        <v/>
      </c>
      <c r="M92" s="6"/>
      <c r="N92" s="4"/>
      <c r="O92" s="6" t="str">
        <f t="shared" si="12"/>
        <v/>
      </c>
      <c r="P92" s="4"/>
      <c r="R92" s="3" t="str">
        <f>IF($A92="ADD",IF(NOT(ISBLANK(Q92)),_xlfn.XLOOKUP(Q92,len_adjust_rsn[lookupValue],len_adjust_rsn[lookupKey],"ERROR"),""), "")</f>
        <v/>
      </c>
      <c r="S92" s="6" t="str">
        <f t="shared" si="13"/>
        <v/>
      </c>
      <c r="T92" s="6"/>
      <c r="U92" s="6" t="str">
        <f t="shared" si="14"/>
        <v/>
      </c>
      <c r="W92" s="3" t="str">
        <f>IF($A92="ADD",IF(NOT(ISBLANK(V92)),_xlfn.XLOOKUP(V92,wheel_stop_material[lookupValue],wheel_stop_material[lookupKey],"ERROR"),""), "")</f>
        <v/>
      </c>
      <c r="X92" s="7"/>
      <c r="Y92" s="4" t="str">
        <f t="shared" ca="1" si="15"/>
        <v/>
      </c>
      <c r="Z92" s="4"/>
      <c r="AA92" s="3" t="str">
        <f t="shared" si="16"/>
        <v/>
      </c>
      <c r="AB92" s="3" t="str">
        <f>IF($A92="","",IF((AND($A92="ADD",OR(AA92="",AA92="In Use"))),"5",(_xlfn.XLOOKUP(AA92,ud_asset_status[lookupValue],ud_asset_status[lookupKey],""))))</f>
        <v/>
      </c>
      <c r="AC92" s="7"/>
      <c r="AE92" s="3" t="str">
        <f>IF($A92="ADD",IF(NOT(ISBLANK(AD92)),_xlfn.XLOOKUP(AD92,ar_replace_reason[lookupValue],ar_replace_reason[lookupKey],"ERROR"),""), "")</f>
        <v/>
      </c>
      <c r="AF92" s="3" t="str">
        <f t="shared" si="17"/>
        <v/>
      </c>
      <c r="AG92" s="3" t="str">
        <f>IF($A92="","",IF((AND($A92="ADD",OR(AF92="",AF92="Queenstown-Lakes District Council"))),"70",(_xlfn.XLOOKUP(AF92,ud_organisation_owner[lookupValue],ud_organisation_owner[lookupKey],""))))</f>
        <v/>
      </c>
      <c r="AH92" s="3" t="str">
        <f t="shared" si="18"/>
        <v/>
      </c>
      <c r="AI92" s="3" t="str">
        <f>IF($A92="","",IF((AND($A92="ADD",OR(AH92="",AH92="Queenstown-Lakes District Council"))),"70",(_xlfn.XLOOKUP(AH92,ud_organisation_owner[lookupValue],ud_organisation_owner[lookupKey],""))))</f>
        <v/>
      </c>
      <c r="AJ92" s="3" t="str">
        <f t="shared" si="19"/>
        <v/>
      </c>
      <c r="AK92" s="3" t="str">
        <f>IF($A92="","",IF((AND($A92="ADD",OR(AJ92="",AJ92="Local Authority"))),"17",(_xlfn.XLOOKUP(AJ92,ud_sub_organisation[lookupValue],ud_sub_organisation[lookupKey],""))))</f>
        <v/>
      </c>
      <c r="AL92" s="3" t="str">
        <f t="shared" si="20"/>
        <v/>
      </c>
      <c r="AM92" s="3" t="str">
        <f>IF($A92="","",IF((AND($A92="ADD",OR(AL92="",AL92="Vested assets"))),"12",(_xlfn.XLOOKUP(AL92,ud_work_origin[lookupValue],ud_work_origin[lookupKey],""))))</f>
        <v/>
      </c>
      <c r="AN92" s="8"/>
      <c r="AO92" s="2" t="str">
        <f t="shared" si="21"/>
        <v/>
      </c>
      <c r="AP92" s="3" t="str">
        <f t="shared" si="22"/>
        <v/>
      </c>
      <c r="AQ92" s="3" t="str">
        <f>IF($A92="","",IF((AND($A92="ADD",OR(AP92="",AP92="Excellent"))),"1",(_xlfn.XLOOKUP(AP92,condition[lookupValue],condition[lookupKey],""))))</f>
        <v/>
      </c>
      <c r="AR92" s="7" t="str">
        <f t="shared" si="23"/>
        <v/>
      </c>
      <c r="AS92" s="9"/>
    </row>
    <row r="93" spans="2:45">
      <c r="B93" s="4"/>
      <c r="D93" s="3" t="str">
        <f>IF($A93="ADD",IF(NOT(ISBLANK(C93)),_xlfn.XLOOKUP(C93,roadnames[lookupValue],roadnames[lookupKey],"ERROR"),""), "")</f>
        <v/>
      </c>
      <c r="E93" s="5"/>
      <c r="F93" s="5"/>
      <c r="G93" s="4"/>
      <c r="H93" s="4"/>
      <c r="I93" s="6"/>
      <c r="J93" s="6"/>
      <c r="L93" s="3" t="str">
        <f>IF($A93="ADD",IF(NOT(ISBLANK(K93)),_xlfn.XLOOKUP(K93,side[lookupValue],side[lookupKey],"ERROR"),""), "")</f>
        <v/>
      </c>
      <c r="M93" s="6"/>
      <c r="N93" s="4"/>
      <c r="O93" s="6" t="str">
        <f t="shared" si="12"/>
        <v/>
      </c>
      <c r="P93" s="4"/>
      <c r="R93" s="3" t="str">
        <f>IF($A93="ADD",IF(NOT(ISBLANK(Q93)),_xlfn.XLOOKUP(Q93,len_adjust_rsn[lookupValue],len_adjust_rsn[lookupKey],"ERROR"),""), "")</f>
        <v/>
      </c>
      <c r="S93" s="6" t="str">
        <f t="shared" si="13"/>
        <v/>
      </c>
      <c r="T93" s="6"/>
      <c r="U93" s="6" t="str">
        <f t="shared" si="14"/>
        <v/>
      </c>
      <c r="W93" s="3" t="str">
        <f>IF($A93="ADD",IF(NOT(ISBLANK(V93)),_xlfn.XLOOKUP(V93,wheel_stop_material[lookupValue],wheel_stop_material[lookupKey],"ERROR"),""), "")</f>
        <v/>
      </c>
      <c r="X93" s="7"/>
      <c r="Y93" s="4" t="str">
        <f t="shared" ca="1" si="15"/>
        <v/>
      </c>
      <c r="Z93" s="4"/>
      <c r="AA93" s="3" t="str">
        <f t="shared" si="16"/>
        <v/>
      </c>
      <c r="AB93" s="3" t="str">
        <f>IF($A93="","",IF((AND($A93="ADD",OR(AA93="",AA93="In Use"))),"5",(_xlfn.XLOOKUP(AA93,ud_asset_status[lookupValue],ud_asset_status[lookupKey],""))))</f>
        <v/>
      </c>
      <c r="AC93" s="7"/>
      <c r="AE93" s="3" t="str">
        <f>IF($A93="ADD",IF(NOT(ISBLANK(AD93)),_xlfn.XLOOKUP(AD93,ar_replace_reason[lookupValue],ar_replace_reason[lookupKey],"ERROR"),""), "")</f>
        <v/>
      </c>
      <c r="AF93" s="3" t="str">
        <f t="shared" si="17"/>
        <v/>
      </c>
      <c r="AG93" s="3" t="str">
        <f>IF($A93="","",IF((AND($A93="ADD",OR(AF93="",AF93="Queenstown-Lakes District Council"))),"70",(_xlfn.XLOOKUP(AF93,ud_organisation_owner[lookupValue],ud_organisation_owner[lookupKey],""))))</f>
        <v/>
      </c>
      <c r="AH93" s="3" t="str">
        <f t="shared" si="18"/>
        <v/>
      </c>
      <c r="AI93" s="3" t="str">
        <f>IF($A93="","",IF((AND($A93="ADD",OR(AH93="",AH93="Queenstown-Lakes District Council"))),"70",(_xlfn.XLOOKUP(AH93,ud_organisation_owner[lookupValue],ud_organisation_owner[lookupKey],""))))</f>
        <v/>
      </c>
      <c r="AJ93" s="3" t="str">
        <f t="shared" si="19"/>
        <v/>
      </c>
      <c r="AK93" s="3" t="str">
        <f>IF($A93="","",IF((AND($A93="ADD",OR(AJ93="",AJ93="Local Authority"))),"17",(_xlfn.XLOOKUP(AJ93,ud_sub_organisation[lookupValue],ud_sub_organisation[lookupKey],""))))</f>
        <v/>
      </c>
      <c r="AL93" s="3" t="str">
        <f t="shared" si="20"/>
        <v/>
      </c>
      <c r="AM93" s="3" t="str">
        <f>IF($A93="","",IF((AND($A93="ADD",OR(AL93="",AL93="Vested assets"))),"12",(_xlfn.XLOOKUP(AL93,ud_work_origin[lookupValue],ud_work_origin[lookupKey],""))))</f>
        <v/>
      </c>
      <c r="AN93" s="8"/>
      <c r="AO93" s="2" t="str">
        <f t="shared" si="21"/>
        <v/>
      </c>
      <c r="AP93" s="3" t="str">
        <f t="shared" si="22"/>
        <v/>
      </c>
      <c r="AQ93" s="3" t="str">
        <f>IF($A93="","",IF((AND($A93="ADD",OR(AP93="",AP93="Excellent"))),"1",(_xlfn.XLOOKUP(AP93,condition[lookupValue],condition[lookupKey],""))))</f>
        <v/>
      </c>
      <c r="AR93" s="7" t="str">
        <f t="shared" si="23"/>
        <v/>
      </c>
      <c r="AS93" s="9"/>
    </row>
    <row r="94" spans="2:45">
      <c r="B94" s="4"/>
      <c r="D94" s="3" t="str">
        <f>IF($A94="ADD",IF(NOT(ISBLANK(C94)),_xlfn.XLOOKUP(C94,roadnames[lookupValue],roadnames[lookupKey],"ERROR"),""), "")</f>
        <v/>
      </c>
      <c r="E94" s="5"/>
      <c r="F94" s="5"/>
      <c r="G94" s="4"/>
      <c r="H94" s="4"/>
      <c r="I94" s="6"/>
      <c r="J94" s="6"/>
      <c r="L94" s="3" t="str">
        <f>IF($A94="ADD",IF(NOT(ISBLANK(K94)),_xlfn.XLOOKUP(K94,side[lookupValue],side[lookupKey],"ERROR"),""), "")</f>
        <v/>
      </c>
      <c r="M94" s="6"/>
      <c r="N94" s="4"/>
      <c r="O94" s="6" t="str">
        <f t="shared" si="12"/>
        <v/>
      </c>
      <c r="P94" s="4"/>
      <c r="R94" s="3" t="str">
        <f>IF($A94="ADD",IF(NOT(ISBLANK(Q94)),_xlfn.XLOOKUP(Q94,len_adjust_rsn[lookupValue],len_adjust_rsn[lookupKey],"ERROR"),""), "")</f>
        <v/>
      </c>
      <c r="S94" s="6" t="str">
        <f t="shared" si="13"/>
        <v/>
      </c>
      <c r="T94" s="6"/>
      <c r="U94" s="6" t="str">
        <f t="shared" si="14"/>
        <v/>
      </c>
      <c r="W94" s="3" t="str">
        <f>IF($A94="ADD",IF(NOT(ISBLANK(V94)),_xlfn.XLOOKUP(V94,wheel_stop_material[lookupValue],wheel_stop_material[lookupKey],"ERROR"),""), "")</f>
        <v/>
      </c>
      <c r="X94" s="7"/>
      <c r="Y94" s="4" t="str">
        <f t="shared" ca="1" si="15"/>
        <v/>
      </c>
      <c r="Z94" s="4"/>
      <c r="AA94" s="3" t="str">
        <f t="shared" si="16"/>
        <v/>
      </c>
      <c r="AB94" s="3" t="str">
        <f>IF($A94="","",IF((AND($A94="ADD",OR(AA94="",AA94="In Use"))),"5",(_xlfn.XLOOKUP(AA94,ud_asset_status[lookupValue],ud_asset_status[lookupKey],""))))</f>
        <v/>
      </c>
      <c r="AC94" s="7"/>
      <c r="AE94" s="3" t="str">
        <f>IF($A94="ADD",IF(NOT(ISBLANK(AD94)),_xlfn.XLOOKUP(AD94,ar_replace_reason[lookupValue],ar_replace_reason[lookupKey],"ERROR"),""), "")</f>
        <v/>
      </c>
      <c r="AF94" s="3" t="str">
        <f t="shared" si="17"/>
        <v/>
      </c>
      <c r="AG94" s="3" t="str">
        <f>IF($A94="","",IF((AND($A94="ADD",OR(AF94="",AF94="Queenstown-Lakes District Council"))),"70",(_xlfn.XLOOKUP(AF94,ud_organisation_owner[lookupValue],ud_organisation_owner[lookupKey],""))))</f>
        <v/>
      </c>
      <c r="AH94" s="3" t="str">
        <f t="shared" si="18"/>
        <v/>
      </c>
      <c r="AI94" s="3" t="str">
        <f>IF($A94="","",IF((AND($A94="ADD",OR(AH94="",AH94="Queenstown-Lakes District Council"))),"70",(_xlfn.XLOOKUP(AH94,ud_organisation_owner[lookupValue],ud_organisation_owner[lookupKey],""))))</f>
        <v/>
      </c>
      <c r="AJ94" s="3" t="str">
        <f t="shared" si="19"/>
        <v/>
      </c>
      <c r="AK94" s="3" t="str">
        <f>IF($A94="","",IF((AND($A94="ADD",OR(AJ94="",AJ94="Local Authority"))),"17",(_xlfn.XLOOKUP(AJ94,ud_sub_organisation[lookupValue],ud_sub_organisation[lookupKey],""))))</f>
        <v/>
      </c>
      <c r="AL94" s="3" t="str">
        <f t="shared" si="20"/>
        <v/>
      </c>
      <c r="AM94" s="3" t="str">
        <f>IF($A94="","",IF((AND($A94="ADD",OR(AL94="",AL94="Vested assets"))),"12",(_xlfn.XLOOKUP(AL94,ud_work_origin[lookupValue],ud_work_origin[lookupKey],""))))</f>
        <v/>
      </c>
      <c r="AN94" s="8"/>
      <c r="AO94" s="2" t="str">
        <f t="shared" si="21"/>
        <v/>
      </c>
      <c r="AP94" s="3" t="str">
        <f t="shared" si="22"/>
        <v/>
      </c>
      <c r="AQ94" s="3" t="str">
        <f>IF($A94="","",IF((AND($A94="ADD",OR(AP94="",AP94="Excellent"))),"1",(_xlfn.XLOOKUP(AP94,condition[lookupValue],condition[lookupKey],""))))</f>
        <v/>
      </c>
      <c r="AR94" s="7" t="str">
        <f t="shared" si="23"/>
        <v/>
      </c>
      <c r="AS94" s="9"/>
    </row>
    <row r="95" spans="2:45">
      <c r="B95" s="4"/>
      <c r="D95" s="3" t="str">
        <f>IF($A95="ADD",IF(NOT(ISBLANK(C95)),_xlfn.XLOOKUP(C95,roadnames[lookupValue],roadnames[lookupKey],"ERROR"),""), "")</f>
        <v/>
      </c>
      <c r="E95" s="5"/>
      <c r="F95" s="5"/>
      <c r="G95" s="4"/>
      <c r="H95" s="4"/>
      <c r="I95" s="6"/>
      <c r="J95" s="6"/>
      <c r="L95" s="3" t="str">
        <f>IF($A95="ADD",IF(NOT(ISBLANK(K95)),_xlfn.XLOOKUP(K95,side[lookupValue],side[lookupKey],"ERROR"),""), "")</f>
        <v/>
      </c>
      <c r="M95" s="6"/>
      <c r="N95" s="4"/>
      <c r="O95" s="6" t="str">
        <f t="shared" si="12"/>
        <v/>
      </c>
      <c r="P95" s="4"/>
      <c r="R95" s="3" t="str">
        <f>IF($A95="ADD",IF(NOT(ISBLANK(Q95)),_xlfn.XLOOKUP(Q95,len_adjust_rsn[lookupValue],len_adjust_rsn[lookupKey],"ERROR"),""), "")</f>
        <v/>
      </c>
      <c r="S95" s="6" t="str">
        <f t="shared" si="13"/>
        <v/>
      </c>
      <c r="T95" s="6"/>
      <c r="U95" s="6" t="str">
        <f t="shared" si="14"/>
        <v/>
      </c>
      <c r="W95" s="3" t="str">
        <f>IF($A95="ADD",IF(NOT(ISBLANK(V95)),_xlfn.XLOOKUP(V95,wheel_stop_material[lookupValue],wheel_stop_material[lookupKey],"ERROR"),""), "")</f>
        <v/>
      </c>
      <c r="X95" s="7"/>
      <c r="Y95" s="4" t="str">
        <f t="shared" ca="1" si="15"/>
        <v/>
      </c>
      <c r="Z95" s="4"/>
      <c r="AA95" s="3" t="str">
        <f t="shared" si="16"/>
        <v/>
      </c>
      <c r="AB95" s="3" t="str">
        <f>IF($A95="","",IF((AND($A95="ADD",OR(AA95="",AA95="In Use"))),"5",(_xlfn.XLOOKUP(AA95,ud_asset_status[lookupValue],ud_asset_status[lookupKey],""))))</f>
        <v/>
      </c>
      <c r="AC95" s="7"/>
      <c r="AE95" s="3" t="str">
        <f>IF($A95="ADD",IF(NOT(ISBLANK(AD95)),_xlfn.XLOOKUP(AD95,ar_replace_reason[lookupValue],ar_replace_reason[lookupKey],"ERROR"),""), "")</f>
        <v/>
      </c>
      <c r="AF95" s="3" t="str">
        <f t="shared" si="17"/>
        <v/>
      </c>
      <c r="AG95" s="3" t="str">
        <f>IF($A95="","",IF((AND($A95="ADD",OR(AF95="",AF95="Queenstown-Lakes District Council"))),"70",(_xlfn.XLOOKUP(AF95,ud_organisation_owner[lookupValue],ud_organisation_owner[lookupKey],""))))</f>
        <v/>
      </c>
      <c r="AH95" s="3" t="str">
        <f t="shared" si="18"/>
        <v/>
      </c>
      <c r="AI95" s="3" t="str">
        <f>IF($A95="","",IF((AND($A95="ADD",OR(AH95="",AH95="Queenstown-Lakes District Council"))),"70",(_xlfn.XLOOKUP(AH95,ud_organisation_owner[lookupValue],ud_organisation_owner[lookupKey],""))))</f>
        <v/>
      </c>
      <c r="AJ95" s="3" t="str">
        <f t="shared" si="19"/>
        <v/>
      </c>
      <c r="AK95" s="3" t="str">
        <f>IF($A95="","",IF((AND($A95="ADD",OR(AJ95="",AJ95="Local Authority"))),"17",(_xlfn.XLOOKUP(AJ95,ud_sub_organisation[lookupValue],ud_sub_organisation[lookupKey],""))))</f>
        <v/>
      </c>
      <c r="AL95" s="3" t="str">
        <f t="shared" si="20"/>
        <v/>
      </c>
      <c r="AM95" s="3" t="str">
        <f>IF($A95="","",IF((AND($A95="ADD",OR(AL95="",AL95="Vested assets"))),"12",(_xlfn.XLOOKUP(AL95,ud_work_origin[lookupValue],ud_work_origin[lookupKey],""))))</f>
        <v/>
      </c>
      <c r="AN95" s="8"/>
      <c r="AO95" s="2" t="str">
        <f t="shared" si="21"/>
        <v/>
      </c>
      <c r="AP95" s="3" t="str">
        <f t="shared" si="22"/>
        <v/>
      </c>
      <c r="AQ95" s="3" t="str">
        <f>IF($A95="","",IF((AND($A95="ADD",OR(AP95="",AP95="Excellent"))),"1",(_xlfn.XLOOKUP(AP95,condition[lookupValue],condition[lookupKey],""))))</f>
        <v/>
      </c>
      <c r="AR95" s="7" t="str">
        <f t="shared" si="23"/>
        <v/>
      </c>
      <c r="AS95" s="9"/>
    </row>
    <row r="96" spans="2:45">
      <c r="B96" s="4"/>
      <c r="D96" s="3" t="str">
        <f>IF($A96="ADD",IF(NOT(ISBLANK(C96)),_xlfn.XLOOKUP(C96,roadnames[lookupValue],roadnames[lookupKey],"ERROR"),""), "")</f>
        <v/>
      </c>
      <c r="E96" s="5"/>
      <c r="F96" s="5"/>
      <c r="G96" s="4"/>
      <c r="H96" s="4"/>
      <c r="I96" s="6"/>
      <c r="J96" s="6"/>
      <c r="L96" s="3" t="str">
        <f>IF($A96="ADD",IF(NOT(ISBLANK(K96)),_xlfn.XLOOKUP(K96,side[lookupValue],side[lookupKey],"ERROR"),""), "")</f>
        <v/>
      </c>
      <c r="M96" s="6"/>
      <c r="N96" s="4"/>
      <c r="O96" s="6" t="str">
        <f t="shared" si="12"/>
        <v/>
      </c>
      <c r="P96" s="4"/>
      <c r="R96" s="3" t="str">
        <f>IF($A96="ADD",IF(NOT(ISBLANK(Q96)),_xlfn.XLOOKUP(Q96,len_adjust_rsn[lookupValue],len_adjust_rsn[lookupKey],"ERROR"),""), "")</f>
        <v/>
      </c>
      <c r="S96" s="6" t="str">
        <f t="shared" si="13"/>
        <v/>
      </c>
      <c r="T96" s="6"/>
      <c r="U96" s="6" t="str">
        <f t="shared" si="14"/>
        <v/>
      </c>
      <c r="W96" s="3" t="str">
        <f>IF($A96="ADD",IF(NOT(ISBLANK(V96)),_xlfn.XLOOKUP(V96,wheel_stop_material[lookupValue],wheel_stop_material[lookupKey],"ERROR"),""), "")</f>
        <v/>
      </c>
      <c r="X96" s="7"/>
      <c r="Y96" s="4" t="str">
        <f t="shared" ca="1" si="15"/>
        <v/>
      </c>
      <c r="Z96" s="4"/>
      <c r="AA96" s="3" t="str">
        <f t="shared" si="16"/>
        <v/>
      </c>
      <c r="AB96" s="3" t="str">
        <f>IF($A96="","",IF((AND($A96="ADD",OR(AA96="",AA96="In Use"))),"5",(_xlfn.XLOOKUP(AA96,ud_asset_status[lookupValue],ud_asset_status[lookupKey],""))))</f>
        <v/>
      </c>
      <c r="AC96" s="7"/>
      <c r="AE96" s="3" t="str">
        <f>IF($A96="ADD",IF(NOT(ISBLANK(AD96)),_xlfn.XLOOKUP(AD96,ar_replace_reason[lookupValue],ar_replace_reason[lookupKey],"ERROR"),""), "")</f>
        <v/>
      </c>
      <c r="AF96" s="3" t="str">
        <f t="shared" si="17"/>
        <v/>
      </c>
      <c r="AG96" s="3" t="str">
        <f>IF($A96="","",IF((AND($A96="ADD",OR(AF96="",AF96="Queenstown-Lakes District Council"))),"70",(_xlfn.XLOOKUP(AF96,ud_organisation_owner[lookupValue],ud_organisation_owner[lookupKey],""))))</f>
        <v/>
      </c>
      <c r="AH96" s="3" t="str">
        <f t="shared" si="18"/>
        <v/>
      </c>
      <c r="AI96" s="3" t="str">
        <f>IF($A96="","",IF((AND($A96="ADD",OR(AH96="",AH96="Queenstown-Lakes District Council"))),"70",(_xlfn.XLOOKUP(AH96,ud_organisation_owner[lookupValue],ud_organisation_owner[lookupKey],""))))</f>
        <v/>
      </c>
      <c r="AJ96" s="3" t="str">
        <f t="shared" si="19"/>
        <v/>
      </c>
      <c r="AK96" s="3" t="str">
        <f>IF($A96="","",IF((AND($A96="ADD",OR(AJ96="",AJ96="Local Authority"))),"17",(_xlfn.XLOOKUP(AJ96,ud_sub_organisation[lookupValue],ud_sub_organisation[lookupKey],""))))</f>
        <v/>
      </c>
      <c r="AL96" s="3" t="str">
        <f t="shared" si="20"/>
        <v/>
      </c>
      <c r="AM96" s="3" t="str">
        <f>IF($A96="","",IF((AND($A96="ADD",OR(AL96="",AL96="Vested assets"))),"12",(_xlfn.XLOOKUP(AL96,ud_work_origin[lookupValue],ud_work_origin[lookupKey],""))))</f>
        <v/>
      </c>
      <c r="AN96" s="8"/>
      <c r="AO96" s="2" t="str">
        <f t="shared" si="21"/>
        <v/>
      </c>
      <c r="AP96" s="3" t="str">
        <f t="shared" si="22"/>
        <v/>
      </c>
      <c r="AQ96" s="3" t="str">
        <f>IF($A96="","",IF((AND($A96="ADD",OR(AP96="",AP96="Excellent"))),"1",(_xlfn.XLOOKUP(AP96,condition[lookupValue],condition[lookupKey],""))))</f>
        <v/>
      </c>
      <c r="AR96" s="7" t="str">
        <f t="shared" si="23"/>
        <v/>
      </c>
      <c r="AS96" s="9"/>
    </row>
    <row r="97" spans="2:45">
      <c r="B97" s="4"/>
      <c r="D97" s="3" t="str">
        <f>IF($A97="ADD",IF(NOT(ISBLANK(C97)),_xlfn.XLOOKUP(C97,roadnames[lookupValue],roadnames[lookupKey],"ERROR"),""), "")</f>
        <v/>
      </c>
      <c r="E97" s="5"/>
      <c r="F97" s="5"/>
      <c r="G97" s="4"/>
      <c r="H97" s="4"/>
      <c r="I97" s="6"/>
      <c r="J97" s="6"/>
      <c r="L97" s="3" t="str">
        <f>IF($A97="ADD",IF(NOT(ISBLANK(K97)),_xlfn.XLOOKUP(K97,side[lookupValue],side[lookupKey],"ERROR"),""), "")</f>
        <v/>
      </c>
      <c r="M97" s="6"/>
      <c r="N97" s="4"/>
      <c r="O97" s="6" t="str">
        <f t="shared" si="12"/>
        <v/>
      </c>
      <c r="P97" s="4"/>
      <c r="R97" s="3" t="str">
        <f>IF($A97="ADD",IF(NOT(ISBLANK(Q97)),_xlfn.XLOOKUP(Q97,len_adjust_rsn[lookupValue],len_adjust_rsn[lookupKey],"ERROR"),""), "")</f>
        <v/>
      </c>
      <c r="S97" s="6" t="str">
        <f t="shared" si="13"/>
        <v/>
      </c>
      <c r="T97" s="6"/>
      <c r="U97" s="6" t="str">
        <f t="shared" si="14"/>
        <v/>
      </c>
      <c r="W97" s="3" t="str">
        <f>IF($A97="ADD",IF(NOT(ISBLANK(V97)),_xlfn.XLOOKUP(V97,wheel_stop_material[lookupValue],wheel_stop_material[lookupKey],"ERROR"),""), "")</f>
        <v/>
      </c>
      <c r="X97" s="7"/>
      <c r="Y97" s="4" t="str">
        <f t="shared" ca="1" si="15"/>
        <v/>
      </c>
      <c r="Z97" s="4"/>
      <c r="AA97" s="3" t="str">
        <f t="shared" si="16"/>
        <v/>
      </c>
      <c r="AB97" s="3" t="str">
        <f>IF($A97="","",IF((AND($A97="ADD",OR(AA97="",AA97="In Use"))),"5",(_xlfn.XLOOKUP(AA97,ud_asset_status[lookupValue],ud_asset_status[lookupKey],""))))</f>
        <v/>
      </c>
      <c r="AC97" s="7"/>
      <c r="AE97" s="3" t="str">
        <f>IF($A97="ADD",IF(NOT(ISBLANK(AD97)),_xlfn.XLOOKUP(AD97,ar_replace_reason[lookupValue],ar_replace_reason[lookupKey],"ERROR"),""), "")</f>
        <v/>
      </c>
      <c r="AF97" s="3" t="str">
        <f t="shared" si="17"/>
        <v/>
      </c>
      <c r="AG97" s="3" t="str">
        <f>IF($A97="","",IF((AND($A97="ADD",OR(AF97="",AF97="Queenstown-Lakes District Council"))),"70",(_xlfn.XLOOKUP(AF97,ud_organisation_owner[lookupValue],ud_organisation_owner[lookupKey],""))))</f>
        <v/>
      </c>
      <c r="AH97" s="3" t="str">
        <f t="shared" si="18"/>
        <v/>
      </c>
      <c r="AI97" s="3" t="str">
        <f>IF($A97="","",IF((AND($A97="ADD",OR(AH97="",AH97="Queenstown-Lakes District Council"))),"70",(_xlfn.XLOOKUP(AH97,ud_organisation_owner[lookupValue],ud_organisation_owner[lookupKey],""))))</f>
        <v/>
      </c>
      <c r="AJ97" s="3" t="str">
        <f t="shared" si="19"/>
        <v/>
      </c>
      <c r="AK97" s="3" t="str">
        <f>IF($A97="","",IF((AND($A97="ADD",OR(AJ97="",AJ97="Local Authority"))),"17",(_xlfn.XLOOKUP(AJ97,ud_sub_organisation[lookupValue],ud_sub_organisation[lookupKey],""))))</f>
        <v/>
      </c>
      <c r="AL97" s="3" t="str">
        <f t="shared" si="20"/>
        <v/>
      </c>
      <c r="AM97" s="3" t="str">
        <f>IF($A97="","",IF((AND($A97="ADD",OR(AL97="",AL97="Vested assets"))),"12",(_xlfn.XLOOKUP(AL97,ud_work_origin[lookupValue],ud_work_origin[lookupKey],""))))</f>
        <v/>
      </c>
      <c r="AN97" s="8"/>
      <c r="AO97" s="2" t="str">
        <f t="shared" si="21"/>
        <v/>
      </c>
      <c r="AP97" s="3" t="str">
        <f t="shared" si="22"/>
        <v/>
      </c>
      <c r="AQ97" s="3" t="str">
        <f>IF($A97="","",IF((AND($A97="ADD",OR(AP97="",AP97="Excellent"))),"1",(_xlfn.XLOOKUP(AP97,condition[lookupValue],condition[lookupKey],""))))</f>
        <v/>
      </c>
      <c r="AR97" s="7" t="str">
        <f t="shared" si="23"/>
        <v/>
      </c>
      <c r="AS97" s="9"/>
    </row>
    <row r="98" spans="2:45">
      <c r="B98" s="4"/>
      <c r="D98" s="3" t="str">
        <f>IF($A98="ADD",IF(NOT(ISBLANK(C98)),_xlfn.XLOOKUP(C98,roadnames[lookupValue],roadnames[lookupKey],"ERROR"),""), "")</f>
        <v/>
      </c>
      <c r="E98" s="5"/>
      <c r="F98" s="5"/>
      <c r="G98" s="4"/>
      <c r="H98" s="4"/>
      <c r="I98" s="6"/>
      <c r="J98" s="6"/>
      <c r="L98" s="3" t="str">
        <f>IF($A98="ADD",IF(NOT(ISBLANK(K98)),_xlfn.XLOOKUP(K98,side[lookupValue],side[lookupKey],"ERROR"),""), "")</f>
        <v/>
      </c>
      <c r="M98" s="6"/>
      <c r="N98" s="4"/>
      <c r="O98" s="6" t="str">
        <f t="shared" si="12"/>
        <v/>
      </c>
      <c r="P98" s="4"/>
      <c r="R98" s="3" t="str">
        <f>IF($A98="ADD",IF(NOT(ISBLANK(Q98)),_xlfn.XLOOKUP(Q98,len_adjust_rsn[lookupValue],len_adjust_rsn[lookupKey],"ERROR"),""), "")</f>
        <v/>
      </c>
      <c r="S98" s="6" t="str">
        <f t="shared" si="13"/>
        <v/>
      </c>
      <c r="T98" s="6"/>
      <c r="U98" s="6" t="str">
        <f t="shared" si="14"/>
        <v/>
      </c>
      <c r="W98" s="3" t="str">
        <f>IF($A98="ADD",IF(NOT(ISBLANK(V98)),_xlfn.XLOOKUP(V98,wheel_stop_material[lookupValue],wheel_stop_material[lookupKey],"ERROR"),""), "")</f>
        <v/>
      </c>
      <c r="X98" s="7"/>
      <c r="Y98" s="4" t="str">
        <f t="shared" ca="1" si="15"/>
        <v/>
      </c>
      <c r="Z98" s="4"/>
      <c r="AA98" s="3" t="str">
        <f t="shared" si="16"/>
        <v/>
      </c>
      <c r="AB98" s="3" t="str">
        <f>IF($A98="","",IF((AND($A98="ADD",OR(AA98="",AA98="In Use"))),"5",(_xlfn.XLOOKUP(AA98,ud_asset_status[lookupValue],ud_asset_status[lookupKey],""))))</f>
        <v/>
      </c>
      <c r="AC98" s="7"/>
      <c r="AE98" s="3" t="str">
        <f>IF($A98="ADD",IF(NOT(ISBLANK(AD98)),_xlfn.XLOOKUP(AD98,ar_replace_reason[lookupValue],ar_replace_reason[lookupKey],"ERROR"),""), "")</f>
        <v/>
      </c>
      <c r="AF98" s="3" t="str">
        <f t="shared" si="17"/>
        <v/>
      </c>
      <c r="AG98" s="3" t="str">
        <f>IF($A98="","",IF((AND($A98="ADD",OR(AF98="",AF98="Queenstown-Lakes District Council"))),"70",(_xlfn.XLOOKUP(AF98,ud_organisation_owner[lookupValue],ud_organisation_owner[lookupKey],""))))</f>
        <v/>
      </c>
      <c r="AH98" s="3" t="str">
        <f t="shared" si="18"/>
        <v/>
      </c>
      <c r="AI98" s="3" t="str">
        <f>IF($A98="","",IF((AND($A98="ADD",OR(AH98="",AH98="Queenstown-Lakes District Council"))),"70",(_xlfn.XLOOKUP(AH98,ud_organisation_owner[lookupValue],ud_organisation_owner[lookupKey],""))))</f>
        <v/>
      </c>
      <c r="AJ98" s="3" t="str">
        <f t="shared" si="19"/>
        <v/>
      </c>
      <c r="AK98" s="3" t="str">
        <f>IF($A98="","",IF((AND($A98="ADD",OR(AJ98="",AJ98="Local Authority"))),"17",(_xlfn.XLOOKUP(AJ98,ud_sub_organisation[lookupValue],ud_sub_organisation[lookupKey],""))))</f>
        <v/>
      </c>
      <c r="AL98" s="3" t="str">
        <f t="shared" si="20"/>
        <v/>
      </c>
      <c r="AM98" s="3" t="str">
        <f>IF($A98="","",IF((AND($A98="ADD",OR(AL98="",AL98="Vested assets"))),"12",(_xlfn.XLOOKUP(AL98,ud_work_origin[lookupValue],ud_work_origin[lookupKey],""))))</f>
        <v/>
      </c>
      <c r="AN98" s="8"/>
      <c r="AO98" s="2" t="str">
        <f t="shared" si="21"/>
        <v/>
      </c>
      <c r="AP98" s="3" t="str">
        <f t="shared" si="22"/>
        <v/>
      </c>
      <c r="AQ98" s="3" t="str">
        <f>IF($A98="","",IF((AND($A98="ADD",OR(AP98="",AP98="Excellent"))),"1",(_xlfn.XLOOKUP(AP98,condition[lookupValue],condition[lookupKey],""))))</f>
        <v/>
      </c>
      <c r="AR98" s="7" t="str">
        <f t="shared" si="23"/>
        <v/>
      </c>
      <c r="AS98" s="9"/>
    </row>
    <row r="99" spans="2:45">
      <c r="B99" s="4"/>
      <c r="D99" s="3" t="str">
        <f>IF($A99="ADD",IF(NOT(ISBLANK(C99)),_xlfn.XLOOKUP(C99,roadnames[lookupValue],roadnames[lookupKey],"ERROR"),""), "")</f>
        <v/>
      </c>
      <c r="E99" s="5"/>
      <c r="F99" s="5"/>
      <c r="G99" s="4"/>
      <c r="H99" s="4"/>
      <c r="I99" s="6"/>
      <c r="J99" s="6"/>
      <c r="L99" s="3" t="str">
        <f>IF($A99="ADD",IF(NOT(ISBLANK(K99)),_xlfn.XLOOKUP(K99,side[lookupValue],side[lookupKey],"ERROR"),""), "")</f>
        <v/>
      </c>
      <c r="M99" s="6"/>
      <c r="N99" s="4"/>
      <c r="O99" s="6" t="str">
        <f t="shared" si="12"/>
        <v/>
      </c>
      <c r="P99" s="4"/>
      <c r="R99" s="3" t="str">
        <f>IF($A99="ADD",IF(NOT(ISBLANK(Q99)),_xlfn.XLOOKUP(Q99,len_adjust_rsn[lookupValue],len_adjust_rsn[lookupKey],"ERROR"),""), "")</f>
        <v/>
      </c>
      <c r="S99" s="6" t="str">
        <f t="shared" si="13"/>
        <v/>
      </c>
      <c r="T99" s="6"/>
      <c r="U99" s="6" t="str">
        <f t="shared" si="14"/>
        <v/>
      </c>
      <c r="W99" s="3" t="str">
        <f>IF($A99="ADD",IF(NOT(ISBLANK(V99)),_xlfn.XLOOKUP(V99,wheel_stop_material[lookupValue],wheel_stop_material[lookupKey],"ERROR"),""), "")</f>
        <v/>
      </c>
      <c r="X99" s="7"/>
      <c r="Y99" s="4" t="str">
        <f t="shared" ca="1" si="15"/>
        <v/>
      </c>
      <c r="Z99" s="4"/>
      <c r="AA99" s="3" t="str">
        <f t="shared" si="16"/>
        <v/>
      </c>
      <c r="AB99" s="3" t="str">
        <f>IF($A99="","",IF((AND($A99="ADD",OR(AA99="",AA99="In Use"))),"5",(_xlfn.XLOOKUP(AA99,ud_asset_status[lookupValue],ud_asset_status[lookupKey],""))))</f>
        <v/>
      </c>
      <c r="AC99" s="7"/>
      <c r="AE99" s="3" t="str">
        <f>IF($A99="ADD",IF(NOT(ISBLANK(AD99)),_xlfn.XLOOKUP(AD99,ar_replace_reason[lookupValue],ar_replace_reason[lookupKey],"ERROR"),""), "")</f>
        <v/>
      </c>
      <c r="AF99" s="3" t="str">
        <f t="shared" si="17"/>
        <v/>
      </c>
      <c r="AG99" s="3" t="str">
        <f>IF($A99="","",IF((AND($A99="ADD",OR(AF99="",AF99="Queenstown-Lakes District Council"))),"70",(_xlfn.XLOOKUP(AF99,ud_organisation_owner[lookupValue],ud_organisation_owner[lookupKey],""))))</f>
        <v/>
      </c>
      <c r="AH99" s="3" t="str">
        <f t="shared" si="18"/>
        <v/>
      </c>
      <c r="AI99" s="3" t="str">
        <f>IF($A99="","",IF((AND($A99="ADD",OR(AH99="",AH99="Queenstown-Lakes District Council"))),"70",(_xlfn.XLOOKUP(AH99,ud_organisation_owner[lookupValue],ud_organisation_owner[lookupKey],""))))</f>
        <v/>
      </c>
      <c r="AJ99" s="3" t="str">
        <f t="shared" si="19"/>
        <v/>
      </c>
      <c r="AK99" s="3" t="str">
        <f>IF($A99="","",IF((AND($A99="ADD",OR(AJ99="",AJ99="Local Authority"))),"17",(_xlfn.XLOOKUP(AJ99,ud_sub_organisation[lookupValue],ud_sub_organisation[lookupKey],""))))</f>
        <v/>
      </c>
      <c r="AL99" s="3" t="str">
        <f t="shared" si="20"/>
        <v/>
      </c>
      <c r="AM99" s="3" t="str">
        <f>IF($A99="","",IF((AND($A99="ADD",OR(AL99="",AL99="Vested assets"))),"12",(_xlfn.XLOOKUP(AL99,ud_work_origin[lookupValue],ud_work_origin[lookupKey],""))))</f>
        <v/>
      </c>
      <c r="AN99" s="8"/>
      <c r="AO99" s="2" t="str">
        <f t="shared" si="21"/>
        <v/>
      </c>
      <c r="AP99" s="3" t="str">
        <f t="shared" si="22"/>
        <v/>
      </c>
      <c r="AQ99" s="3" t="str">
        <f>IF($A99="","",IF((AND($A99="ADD",OR(AP99="",AP99="Excellent"))),"1",(_xlfn.XLOOKUP(AP99,condition[lookupValue],condition[lookupKey],""))))</f>
        <v/>
      </c>
      <c r="AR99" s="7" t="str">
        <f t="shared" si="23"/>
        <v/>
      </c>
      <c r="AS99" s="9"/>
    </row>
    <row r="100" spans="2:45">
      <c r="B100" s="4"/>
      <c r="D100" s="3" t="str">
        <f>IF($A100="ADD",IF(NOT(ISBLANK(C100)),_xlfn.XLOOKUP(C100,roadnames[lookupValue],roadnames[lookupKey],"ERROR"),""), "")</f>
        <v/>
      </c>
      <c r="E100" s="5"/>
      <c r="F100" s="5"/>
      <c r="G100" s="4"/>
      <c r="H100" s="4"/>
      <c r="I100" s="6"/>
      <c r="J100" s="6"/>
      <c r="L100" s="3" t="str">
        <f>IF($A100="ADD",IF(NOT(ISBLANK(K100)),_xlfn.XLOOKUP(K100,side[lookupValue],side[lookupKey],"ERROR"),""), "")</f>
        <v/>
      </c>
      <c r="M100" s="6"/>
      <c r="N100" s="4"/>
      <c r="O100" s="6" t="str">
        <f t="shared" si="12"/>
        <v/>
      </c>
      <c r="P100" s="4"/>
      <c r="R100" s="3" t="str">
        <f>IF($A100="ADD",IF(NOT(ISBLANK(Q100)),_xlfn.XLOOKUP(Q100,len_adjust_rsn[lookupValue],len_adjust_rsn[lookupKey],"ERROR"),""), "")</f>
        <v/>
      </c>
      <c r="S100" s="6" t="str">
        <f t="shared" si="13"/>
        <v/>
      </c>
      <c r="T100" s="6"/>
      <c r="U100" s="6" t="str">
        <f t="shared" si="14"/>
        <v/>
      </c>
      <c r="W100" s="3" t="str">
        <f>IF($A100="ADD",IF(NOT(ISBLANK(V100)),_xlfn.XLOOKUP(V100,wheel_stop_material[lookupValue],wheel_stop_material[lookupKey],"ERROR"),""), "")</f>
        <v/>
      </c>
      <c r="X100" s="7"/>
      <c r="Y100" s="4" t="str">
        <f t="shared" ca="1" si="15"/>
        <v/>
      </c>
      <c r="Z100" s="4"/>
      <c r="AA100" s="3" t="str">
        <f t="shared" si="16"/>
        <v/>
      </c>
      <c r="AB100" s="3" t="str">
        <f>IF($A100="","",IF((AND($A100="ADD",OR(AA100="",AA100="In Use"))),"5",(_xlfn.XLOOKUP(AA100,ud_asset_status[lookupValue],ud_asset_status[lookupKey],""))))</f>
        <v/>
      </c>
      <c r="AC100" s="7"/>
      <c r="AE100" s="3" t="str">
        <f>IF($A100="ADD",IF(NOT(ISBLANK(AD100)),_xlfn.XLOOKUP(AD100,ar_replace_reason[lookupValue],ar_replace_reason[lookupKey],"ERROR"),""), "")</f>
        <v/>
      </c>
      <c r="AF100" s="3" t="str">
        <f t="shared" si="17"/>
        <v/>
      </c>
      <c r="AG100" s="3" t="str">
        <f>IF($A100="","",IF((AND($A100="ADD",OR(AF100="",AF100="Queenstown-Lakes District Council"))),"70",(_xlfn.XLOOKUP(AF100,ud_organisation_owner[lookupValue],ud_organisation_owner[lookupKey],""))))</f>
        <v/>
      </c>
      <c r="AH100" s="3" t="str">
        <f t="shared" si="18"/>
        <v/>
      </c>
      <c r="AI100" s="3" t="str">
        <f>IF($A100="","",IF((AND($A100="ADD",OR(AH100="",AH100="Queenstown-Lakes District Council"))),"70",(_xlfn.XLOOKUP(AH100,ud_organisation_owner[lookupValue],ud_organisation_owner[lookupKey],""))))</f>
        <v/>
      </c>
      <c r="AJ100" s="3" t="str">
        <f t="shared" si="19"/>
        <v/>
      </c>
      <c r="AK100" s="3" t="str">
        <f>IF($A100="","",IF((AND($A100="ADD",OR(AJ100="",AJ100="Local Authority"))),"17",(_xlfn.XLOOKUP(AJ100,ud_sub_organisation[lookupValue],ud_sub_organisation[lookupKey],""))))</f>
        <v/>
      </c>
      <c r="AL100" s="3" t="str">
        <f t="shared" si="20"/>
        <v/>
      </c>
      <c r="AM100" s="3" t="str">
        <f>IF($A100="","",IF((AND($A100="ADD",OR(AL100="",AL100="Vested assets"))),"12",(_xlfn.XLOOKUP(AL100,ud_work_origin[lookupValue],ud_work_origin[lookupKey],""))))</f>
        <v/>
      </c>
      <c r="AN100" s="8"/>
      <c r="AO100" s="2" t="str">
        <f t="shared" si="21"/>
        <v/>
      </c>
      <c r="AP100" s="3" t="str">
        <f t="shared" si="22"/>
        <v/>
      </c>
      <c r="AQ100" s="3" t="str">
        <f>IF($A100="","",IF((AND($A100="ADD",OR(AP100="",AP100="Excellent"))),"1",(_xlfn.XLOOKUP(AP100,condition[lookupValue],condition[lookupKey],""))))</f>
        <v/>
      </c>
      <c r="AR100" s="7" t="str">
        <f t="shared" si="23"/>
        <v/>
      </c>
      <c r="AS100" s="9"/>
    </row>
  </sheetData>
  <sheetProtection algorithmName="SHA-512" hashValue="AksSiH7V/nmtjzFGHqu5NVZeI3Dz0TV4hF4Z7XVwfC/ruoPIh8H6cVQlKa5N7Cc2Qr7WhkSqwDb0pLhKwfJRxA==" saltValue="dYAPrLHlT5Hklp8AkKLIKQ==" spinCount="100000" sheet="1" scenarios="1" selectLockedCells="1"/>
  <conditionalFormatting sqref="A2:XFD2">
    <cfRule type="cellIs" dxfId="228" priority="2" operator="equal">
      <formula>"ERROR"</formula>
    </cfRule>
  </conditionalFormatting>
  <conditionalFormatting sqref="A1:XFD1">
    <cfRule type="expression" dxfId="227" priority="1">
      <formula>A$2="ERROR"</formula>
    </cfRule>
  </conditionalFormatting>
  <conditionalFormatting sqref="A10:XFD100">
    <cfRule type="expression" dxfId="226" priority="427">
      <formula>MATCH("ERROR",$A10:$EM10,0)</formula>
    </cfRule>
    <cfRule type="expression" dxfId="225" priority="428">
      <formula>AND($A10="ADD",A$6=TRUE,A10="")</formula>
    </cfRule>
    <cfRule type="expression" dxfId="224" priority="429">
      <formula>OR(AND($A10="DELETE",A$1="Asset ID",A10=""),AND($A10="DELETE",A$1="Removal Date",A10=""),AND($A10="DELETE",A$1="Removal Reason",A10=""))</formula>
    </cfRule>
    <cfRule type="expression" dxfId="223" priority="430">
      <formula>AND($A10="EDIT",A$1="Asset ID",A10="")</formula>
    </cfRule>
    <cfRule type="expression" dxfId="222" priority="431">
      <formula>AND($A10="ADD",A$5=TRUE,A10="")</formula>
    </cfRule>
  </conditionalFormatting>
  <dataValidations count="34">
    <dataValidation type="list" allowBlank="1" showInputMessage="1" showErrorMessage="1" sqref="C10:C100" xr:uid="{0349C415-D6C1-4D2D-B3A2-3A249B554E80}">
      <formula1>roadnames_lookup</formula1>
    </dataValidation>
    <dataValidation type="list" allowBlank="1" showInputMessage="1" showErrorMessage="1" sqref="K10:K100" xr:uid="{DCE6A031-90BD-4B83-888E-26D7DE91A2BB}">
      <formula1>side_lookup</formula1>
    </dataValidation>
    <dataValidation type="list" allowBlank="1" showInputMessage="1" showErrorMessage="1" sqref="Q10:Q100" xr:uid="{48AD4F48-BA14-4031-94E6-9F34B4793951}">
      <formula1>len_adjust_rsn_lookup</formula1>
    </dataValidation>
    <dataValidation type="list" allowBlank="1" showInputMessage="1" showErrorMessage="1" sqref="V10:V100" xr:uid="{933B6DDB-BE86-478A-89EC-8468A55382E1}">
      <formula1>wheel_stop_material_lookup</formula1>
    </dataValidation>
    <dataValidation type="list" allowBlank="1" showInputMessage="1" showErrorMessage="1" promptTitle="WARNING" prompt="Only change If ammending existing asset" sqref="AA10:AA100" xr:uid="{529FA6CF-784A-4694-89EE-9C26367D3C39}">
      <formula1>ud_asset_status_lookup</formula1>
    </dataValidation>
    <dataValidation type="list" allowBlank="1" showInputMessage="1" showErrorMessage="1" sqref="AD10:AD100" xr:uid="{C84D16BD-C95F-4912-9BCD-CA695FE7C3A2}">
      <formula1>ar_replace_reason_lookup</formula1>
    </dataValidation>
    <dataValidation type="list" allowBlank="1" showInputMessage="1" showErrorMessage="1" promptTitle="WARNING" prompt="Only change this If Not QLDC asset" sqref="AH10:AH100" xr:uid="{98BE1C0E-BBE4-4383-A748-90914D117431}">
      <formula1>ud_organisation_owner_lookup</formula1>
    </dataValidation>
    <dataValidation type="list" allowBlank="1" showInputMessage="1" showErrorMessage="1" promptTitle="WARNING" prompt="Only change this If Not QLDC Roading asset" sqref="AJ10:AJ100" xr:uid="{E7C62940-7077-44BB-873A-CCF14EE2E70C}">
      <formula1>ud_sub_organisation_lookup</formula1>
    </dataValidation>
    <dataValidation type="list" allowBlank="1" showInputMessage="1" showErrorMessage="1" promptTitle="WARNING" prompt="Only change this field If undertaking maintenance Or CAPEX works" sqref="AL10:AL100" xr:uid="{51B0448E-F033-4243-B181-D7658762771A}">
      <formula1>ud_work_origin_lookup</formula1>
    </dataValidation>
    <dataValidation type="list" allowBlank="1" showInputMessage="1" showErrorMessage="1" promptTitle="WARNING" prompt="Only change this If incorrect" sqref="AP10:AP100" xr:uid="{FEB70CA8-D438-4DDC-BCF8-8CCCE393B14F}">
      <formula1>condition_lookup</formula1>
    </dataValidation>
    <dataValidation type="list" allowBlank="1" showInputMessage="1" showErrorMessage="1" promptTitle="WARNING" prompt="Only change this If NZTA Or Parks And Reserves asset" sqref="AO10:AO100" xr:uid="{C104D214-5AF8-4088-9658-DE103F441B40}">
      <formula1>"TRUE,FALSE"</formula1>
    </dataValidation>
    <dataValidation type="list" allowBlank="1" showInputMessage="1" showErrorMessage="1" promptTitle="ACTION" prompt="Select action from the drop-down menu:_x000d__x000a__x000d__x000a_ADD = New asset_x000d__x000a_EDIT = Change existing asset_x000d__x000a_DELETE = Remove asset" sqref="A10:A100" xr:uid="{A3E8230A-B919-4954-BCDE-15898B66F289}">
      <formula1>"ADD,EDIT,DELETE"</formula1>
    </dataValidation>
    <dataValidation type="list" allowBlank="1" showInputMessage="1" showErrorMessage="1" promptTitle="WARNING" prompt="Only change this If Not QLDC asset" sqref="AF10:AF100" xr:uid="{59B3E606-AED9-45D2-A259-482C55BB2B62}">
      <formula1>ud_organisation_owner_lookup</formula1>
    </dataValidation>
    <dataValidation type="whole" allowBlank="1" showInputMessage="1" showErrorMessage="1" error="Please Enter Whole Number Between 1 And 999" promptTitle="ERROR" sqref="Y10:Y100" xr:uid="{A771179C-3FF8-482B-B1C6-9268B28C8B3E}">
      <formula1>1</formula1>
      <formula2>999</formula2>
    </dataValidation>
    <dataValidation type="whole" allowBlank="1" showInputMessage="1" showErrorMessage="1" error="Please Enter Whole Number Between 1 And 2147483647" promptTitle="ERROR" sqref="B10:B100" xr:uid="{75F0ED21-4847-4DFB-9CC3-D15B9754AF39}">
      <formula1>1</formula1>
      <formula2>2147483647</formula2>
    </dataValidation>
    <dataValidation type="whole" allowBlank="1" showInputMessage="1" showErrorMessage="1" error="Please Enter Whole Number Between 1 And 9999999999" promptTitle="ERROR" sqref="N10:N100" xr:uid="{2E84C6A6-D323-4C44-9F23-89E98BA875AB}">
      <formula1>1</formula1>
      <formula2>9999999999</formula2>
    </dataValidation>
    <dataValidation type="whole" allowBlank="1" showInputMessage="1" showErrorMessage="1" error="Please Enter Whole Number Between 1 And 9999999999" promptTitle="ERROR" sqref="Z10:Z100" xr:uid="{E50BEF6D-0AA9-4684-9B92-66CB923CFCD5}">
      <formula1>1</formula1>
      <formula2>9999999999</formula2>
    </dataValidation>
    <dataValidation type="whole" allowBlank="1" showInputMessage="1" showErrorMessage="1" error="Please Enter Whole Number Between 1 And 999999" promptTitle="ERROR" sqref="H10:H100" xr:uid="{8EDEED10-CE24-4950-ADA3-0643A2628B22}">
      <formula1>1</formula1>
      <formula2>999999</formula2>
    </dataValidation>
    <dataValidation type="whole" allowBlank="1" showInputMessage="1" showErrorMessage="1" error="Please Enter Whole Number Between 0 And 999999" promptTitle="ERROR" sqref="G10:G100" xr:uid="{448AA739-A2DE-4CBE-88ED-CAB1E4AD7B96}">
      <formula1>0</formula1>
      <formula2>999999</formula2>
    </dataValidation>
    <dataValidation type="whole" allowBlank="1" showInputMessage="1" showErrorMessage="1" error="Please Enter Whole Number Between 1 And 99999" promptTitle="ERROR" sqref="P10:P100" xr:uid="{641A1E63-3874-41ED-9D87-E81EEFD7F9EA}">
      <formula1>1</formula1>
      <formula2>99999</formula2>
    </dataValidation>
    <dataValidation type="decimal" allowBlank="1" showInputMessage="1" showErrorMessage="1" error="Please Enter Decimal Between -40.0 And 999.9" promptTitle="ERROR" sqref="I10:I100" xr:uid="{4C6532FA-45B1-40CB-8592-BC50571C3D10}">
      <formula1>-40</formula1>
      <formula2>999.9</formula2>
    </dataValidation>
    <dataValidation type="decimal" allowBlank="1" showInputMessage="1" showErrorMessage="1" error="Please Enter Decimal Between -40.0 And 999.9" promptTitle="ERROR" sqref="J10:J100" xr:uid="{D0849141-7740-4A54-BFA3-876EF0678DF2}">
      <formula1>-40</formula1>
      <formula2>999.9</formula2>
    </dataValidation>
    <dataValidation type="decimal" allowBlank="1" showInputMessage="1" showErrorMessage="1" error="Please Enter Decimal Between 0.1 And 9999.9" promptTitle="ERROR" sqref="M10:M100" xr:uid="{6A027640-FAC9-4982-BD55-91990597B6F9}">
      <formula1>0.1</formula1>
      <formula2>9999.9</formula2>
    </dataValidation>
    <dataValidation type="decimal" allowBlank="1" showInputMessage="1" showErrorMessage="1" error="Please Enter Decimal Between 0.1 And 999999.9" promptTitle="ERROR" sqref="O10:O100" xr:uid="{C205A2CD-A511-41B4-978E-248FF02CEA2D}">
      <formula1>0.1</formula1>
      <formula2>999999.9</formula2>
    </dataValidation>
    <dataValidation type="decimal" allowBlank="1" showInputMessage="1" showErrorMessage="1" error="Please Enter Decimal Between 0.1 And 9999999.9" promptTitle="ERROR" sqref="S10:S100" xr:uid="{B2253CE0-E69E-47C0-835B-AA5A4C127C30}">
      <formula1>0.1</formula1>
      <formula2>9999999.9</formula2>
    </dataValidation>
    <dataValidation type="decimal" allowBlank="1" showInputMessage="1" showErrorMessage="1" error="Please Enter Decimal Between 0.1 And 9999999.9" promptTitle="ERROR" sqref="T10:T100" xr:uid="{D8DA4718-2D1D-41D7-97D6-1D3F0382AD46}">
      <formula1>0.1</formula1>
      <formula2>9999999.9</formula2>
    </dataValidation>
    <dataValidation type="decimal" allowBlank="1" showInputMessage="1" showErrorMessage="1" error="Please Enter Decimal Between 0.1 And 9999999.9" promptTitle="ERROR" sqref="U10:U100" xr:uid="{F67FAED6-A2DE-410D-A83C-EBDE36F0041C}">
      <formula1>0.1</formula1>
      <formula2>9999999.9</formula2>
    </dataValidation>
    <dataValidation type="decimal" allowBlank="1" showInputMessage="1" showErrorMessage="1" error="Please Enter Decimal Between 0.01 And 9999999999.99" promptTitle="ERROR" sqref="AN10:AN100" xr:uid="{634B1C8C-060B-4954-896D-56FE39EC3096}">
      <formula1>0.01</formula1>
      <formula2>9999999999.99</formula2>
    </dataValidation>
    <dataValidation type="textLength" allowBlank="1" showInputMessage="1" showErrorMessage="1" error="Please Dont Enter More Than 255 Characters" promptTitle="ERROR" sqref="AS10:AS100" xr:uid="{9F8DB136-57DF-4B86-AA94-D678A073C7E0}">
      <formula1>0</formula1>
      <formula2>255</formula2>
    </dataValidation>
    <dataValidation type="date" allowBlank="1" showInputMessage="1" showErrorMessage="1" error="Please Enter Valid Date eg 31/01/2023" promptTitle="ERROR" sqref="X10:X100" xr:uid="{A7020767-B21E-4C52-9170-E8F4509AEFA8}">
      <formula1>43831</formula1>
      <formula2>48580</formula2>
    </dataValidation>
    <dataValidation type="date" allowBlank="1" showInputMessage="1" showErrorMessage="1" error="Please Enter Valid Date eg 31/01/2023" promptTitle="ERROR" sqref="AC10:AC100" xr:uid="{29F15387-8086-4381-AC80-0F63283F6F2B}">
      <formula1>43831</formula1>
      <formula2>48580</formula2>
    </dataValidation>
    <dataValidation type="date" allowBlank="1" showInputMessage="1" showErrorMessage="1" error="Please Enter Valid Date eg 31/01/2023" promptTitle="ERROR" sqref="AR10:AR100" xr:uid="{6FBCFB30-8BA6-4A0F-A8A3-0142451DEDB6}">
      <formula1>43831</formula1>
      <formula2>48580</formula2>
    </dataValidation>
    <dataValidation type="decimal" allowBlank="1" showInputMessage="1" showErrorMessage="1" error="This an incomplete grid reference or is outside of QLDC. Please check that this a easting in NZTM2000" promptTitle="ERROR" sqref="E10:E100" xr:uid="{9CAF1945-8AD9-4639-90BA-74459212FE2D}">
      <formula1>1215000</formula1>
      <formula2>1337479</formula2>
    </dataValidation>
    <dataValidation type="decimal" allowBlank="1" showInputMessage="1" showErrorMessage="1" error="This an incomplete grid reference or is outside of QLDC. Please check that this a northing in NZTM2000" promptTitle="ERROR" sqref="F10:F100" xr:uid="{F90C4413-2313-431B-BBF5-AB039BFC4E11}">
      <formula1>4967104</formula1>
      <formula2>5128000</formula2>
    </dataValidation>
  </dataValidations>
  <pageMargins left="0.75" right="0.75" top="1" bottom="1" header="0.5" footer="0.5"/>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87659-BB88-435E-8018-1BD81D4569A6}">
  <dimension ref="A1:E15"/>
  <sheetViews>
    <sheetView workbookViewId="0">
      <selection activeCell="A2" sqref="A2:E1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v>4</v>
      </c>
      <c r="B2" t="s">
        <v>4967</v>
      </c>
      <c r="E2" t="b">
        <v>1</v>
      </c>
    </row>
    <row r="3" spans="1:5">
      <c r="A3">
        <v>10</v>
      </c>
      <c r="B3" t="s">
        <v>4984</v>
      </c>
      <c r="E3" t="b">
        <v>1</v>
      </c>
    </row>
    <row r="4" spans="1:5">
      <c r="A4">
        <v>11</v>
      </c>
      <c r="B4" t="s">
        <v>4987</v>
      </c>
      <c r="E4" t="b">
        <v>1</v>
      </c>
    </row>
    <row r="5" spans="1:5">
      <c r="A5">
        <v>13</v>
      </c>
      <c r="B5" t="s">
        <v>4991</v>
      </c>
      <c r="E5" t="b">
        <v>1</v>
      </c>
    </row>
    <row r="6" spans="1:5">
      <c r="A6">
        <v>23</v>
      </c>
      <c r="B6" t="s">
        <v>5023</v>
      </c>
      <c r="E6" t="b">
        <v>1</v>
      </c>
    </row>
    <row r="7" spans="1:5">
      <c r="A7">
        <v>71</v>
      </c>
      <c r="B7" t="s">
        <v>5024</v>
      </c>
      <c r="E7" t="b">
        <v>1</v>
      </c>
    </row>
    <row r="8" spans="1:5">
      <c r="A8">
        <v>29</v>
      </c>
      <c r="B8" t="s">
        <v>5040</v>
      </c>
      <c r="E8" t="b">
        <v>1</v>
      </c>
    </row>
    <row r="9" spans="1:5">
      <c r="A9">
        <v>72</v>
      </c>
      <c r="B9" t="s">
        <v>5052</v>
      </c>
      <c r="E9" t="b">
        <v>1</v>
      </c>
    </row>
    <row r="10" spans="1:5">
      <c r="A10">
        <v>35</v>
      </c>
      <c r="B10" t="s">
        <v>5058</v>
      </c>
      <c r="E10" t="b">
        <v>1</v>
      </c>
    </row>
    <row r="11" spans="1:5">
      <c r="A11">
        <v>40</v>
      </c>
      <c r="B11" t="s">
        <v>5067</v>
      </c>
      <c r="E11" t="b">
        <v>1</v>
      </c>
    </row>
    <row r="12" spans="1:5">
      <c r="A12">
        <v>41</v>
      </c>
      <c r="B12" t="s">
        <v>5068</v>
      </c>
      <c r="E12" t="b">
        <v>1</v>
      </c>
    </row>
    <row r="13" spans="1:5">
      <c r="A13">
        <v>42</v>
      </c>
      <c r="B13" t="s">
        <v>5069</v>
      </c>
      <c r="E13" t="b">
        <v>1</v>
      </c>
    </row>
    <row r="14" spans="1:5">
      <c r="A14">
        <v>43</v>
      </c>
      <c r="B14" t="s">
        <v>5074</v>
      </c>
      <c r="E14" t="b">
        <v>1</v>
      </c>
    </row>
    <row r="15" spans="1:5">
      <c r="A15">
        <v>45</v>
      </c>
      <c r="B15" t="s">
        <v>5077</v>
      </c>
      <c r="E15" t="b">
        <v>1</v>
      </c>
    </row>
  </sheetData>
  <pageMargins left="0.75" right="0.75" top="1" bottom="1" header="0.5" footer="0.5"/>
  <tableParts count="1">
    <tablePart r:id="rId1"/>
  </tablePart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0AE75-31AB-4B5E-A8CA-F79CF26E6C2A}">
  <dimension ref="A1:E8"/>
  <sheetViews>
    <sheetView workbookViewId="0">
      <selection activeCell="A2" sqref="A2:E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v>11</v>
      </c>
      <c r="B2" t="s">
        <v>4987</v>
      </c>
      <c r="E2" t="b">
        <v>1</v>
      </c>
    </row>
    <row r="3" spans="1:5">
      <c r="A3">
        <v>29</v>
      </c>
      <c r="B3" t="s">
        <v>5040</v>
      </c>
      <c r="E3" t="b">
        <v>1</v>
      </c>
    </row>
    <row r="4" spans="1:5">
      <c r="A4">
        <v>72</v>
      </c>
      <c r="B4" t="s">
        <v>5052</v>
      </c>
      <c r="E4" t="b">
        <v>1</v>
      </c>
    </row>
    <row r="5" spans="1:5">
      <c r="A5">
        <v>39</v>
      </c>
      <c r="B5" t="s">
        <v>5066</v>
      </c>
      <c r="E5" t="b">
        <v>1</v>
      </c>
    </row>
    <row r="6" spans="1:5">
      <c r="A6">
        <v>40</v>
      </c>
      <c r="B6" t="s">
        <v>5067</v>
      </c>
      <c r="E6" t="b">
        <v>1</v>
      </c>
    </row>
    <row r="7" spans="1:5">
      <c r="A7">
        <v>41</v>
      </c>
      <c r="B7" t="s">
        <v>5068</v>
      </c>
      <c r="E7" t="b">
        <v>1</v>
      </c>
    </row>
    <row r="8" spans="1:5">
      <c r="A8">
        <v>45</v>
      </c>
      <c r="B8" t="s">
        <v>5077</v>
      </c>
      <c r="E8" t="b">
        <v>1</v>
      </c>
    </row>
  </sheetData>
  <pageMargins left="0.75" right="0.75" top="1" bottom="1" header="0.5" footer="0.5"/>
  <tableParts count="1">
    <tablePart r:id="rId1"/>
  </tablePart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5F46E-0A18-4EC3-B40C-29E257F06545}">
  <dimension ref="A1:E15"/>
  <sheetViews>
    <sheetView workbookViewId="0">
      <selection activeCell="A2" sqref="A2:E1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v>4</v>
      </c>
      <c r="B2" t="s">
        <v>4967</v>
      </c>
      <c r="E2" t="b">
        <v>1</v>
      </c>
    </row>
    <row r="3" spans="1:5">
      <c r="A3">
        <v>10</v>
      </c>
      <c r="B3" t="s">
        <v>4984</v>
      </c>
      <c r="E3" t="b">
        <v>1</v>
      </c>
    </row>
    <row r="4" spans="1:5">
      <c r="A4">
        <v>11</v>
      </c>
      <c r="B4" t="s">
        <v>4987</v>
      </c>
      <c r="E4" t="b">
        <v>1</v>
      </c>
    </row>
    <row r="5" spans="1:5">
      <c r="A5">
        <v>13</v>
      </c>
      <c r="B5" t="s">
        <v>4991</v>
      </c>
      <c r="E5" t="b">
        <v>1</v>
      </c>
    </row>
    <row r="6" spans="1:5">
      <c r="A6">
        <v>23</v>
      </c>
      <c r="B6" t="s">
        <v>5023</v>
      </c>
      <c r="E6" t="b">
        <v>1</v>
      </c>
    </row>
    <row r="7" spans="1:5">
      <c r="A7">
        <v>71</v>
      </c>
      <c r="B7" t="s">
        <v>5024</v>
      </c>
      <c r="E7" t="b">
        <v>1</v>
      </c>
    </row>
    <row r="8" spans="1:5">
      <c r="A8">
        <v>28</v>
      </c>
      <c r="B8" t="s">
        <v>5038</v>
      </c>
      <c r="E8" t="b">
        <v>1</v>
      </c>
    </row>
    <row r="9" spans="1:5">
      <c r="A9">
        <v>29</v>
      </c>
      <c r="B9" t="s">
        <v>5040</v>
      </c>
      <c r="E9" t="b">
        <v>1</v>
      </c>
    </row>
    <row r="10" spans="1:5">
      <c r="A10">
        <v>35</v>
      </c>
      <c r="B10" t="s">
        <v>5058</v>
      </c>
      <c r="E10" t="b">
        <v>1</v>
      </c>
    </row>
    <row r="11" spans="1:5">
      <c r="A11">
        <v>40</v>
      </c>
      <c r="B11" t="s">
        <v>5067</v>
      </c>
      <c r="E11" t="b">
        <v>1</v>
      </c>
    </row>
    <row r="12" spans="1:5">
      <c r="A12">
        <v>41</v>
      </c>
      <c r="B12" t="s">
        <v>5068</v>
      </c>
      <c r="E12" t="b">
        <v>1</v>
      </c>
    </row>
    <row r="13" spans="1:5">
      <c r="A13">
        <v>42</v>
      </c>
      <c r="B13" t="s">
        <v>5069</v>
      </c>
      <c r="E13" t="b">
        <v>1</v>
      </c>
    </row>
    <row r="14" spans="1:5">
      <c r="A14">
        <v>84</v>
      </c>
      <c r="B14" t="s">
        <v>5075</v>
      </c>
      <c r="E14" t="b">
        <v>1</v>
      </c>
    </row>
    <row r="15" spans="1:5">
      <c r="A15">
        <v>45</v>
      </c>
      <c r="B15" t="s">
        <v>5077</v>
      </c>
      <c r="E15" t="b">
        <v>1</v>
      </c>
    </row>
  </sheetData>
  <pageMargins left="0.75" right="0.75" top="1" bottom="1" header="0.5" footer="0.5"/>
  <tableParts count="1">
    <tablePart r:id="rId1"/>
  </tablePart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37011-8103-43DB-B5EC-602811A7F1BD}">
  <dimension ref="A1:E15"/>
  <sheetViews>
    <sheetView workbookViewId="0">
      <selection activeCell="A2" sqref="A2:E1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v>4</v>
      </c>
      <c r="B2" t="s">
        <v>4967</v>
      </c>
      <c r="E2" t="b">
        <v>1</v>
      </c>
    </row>
    <row r="3" spans="1:5">
      <c r="A3">
        <v>10</v>
      </c>
      <c r="B3" t="s">
        <v>4984</v>
      </c>
      <c r="E3" t="b">
        <v>1</v>
      </c>
    </row>
    <row r="4" spans="1:5">
      <c r="A4">
        <v>73</v>
      </c>
      <c r="B4" t="s">
        <v>4985</v>
      </c>
      <c r="E4" t="b">
        <v>1</v>
      </c>
    </row>
    <row r="5" spans="1:5">
      <c r="A5">
        <v>13</v>
      </c>
      <c r="B5" t="s">
        <v>4991</v>
      </c>
      <c r="E5" t="b">
        <v>1</v>
      </c>
    </row>
    <row r="6" spans="1:5">
      <c r="A6">
        <v>23</v>
      </c>
      <c r="B6" t="s">
        <v>5023</v>
      </c>
      <c r="E6" t="b">
        <v>1</v>
      </c>
    </row>
    <row r="7" spans="1:5">
      <c r="A7">
        <v>74</v>
      </c>
      <c r="B7" t="s">
        <v>5029</v>
      </c>
      <c r="E7" t="b">
        <v>1</v>
      </c>
    </row>
    <row r="8" spans="1:5">
      <c r="A8">
        <v>29</v>
      </c>
      <c r="B8" t="s">
        <v>5040</v>
      </c>
      <c r="E8" t="b">
        <v>1</v>
      </c>
    </row>
    <row r="9" spans="1:5">
      <c r="A9">
        <v>35</v>
      </c>
      <c r="B9" t="s">
        <v>5058</v>
      </c>
      <c r="E9" t="b">
        <v>1</v>
      </c>
    </row>
    <row r="10" spans="1:5">
      <c r="A10">
        <v>75</v>
      </c>
      <c r="B10" t="s">
        <v>5059</v>
      </c>
      <c r="E10" t="b">
        <v>1</v>
      </c>
    </row>
    <row r="11" spans="1:5">
      <c r="A11">
        <v>39</v>
      </c>
      <c r="B11" t="s">
        <v>5066</v>
      </c>
      <c r="E11" t="b">
        <v>1</v>
      </c>
    </row>
    <row r="12" spans="1:5">
      <c r="A12">
        <v>40</v>
      </c>
      <c r="B12" t="s">
        <v>5067</v>
      </c>
      <c r="E12" t="b">
        <v>1</v>
      </c>
    </row>
    <row r="13" spans="1:5">
      <c r="A13">
        <v>41</v>
      </c>
      <c r="B13" t="s">
        <v>5068</v>
      </c>
      <c r="E13" t="b">
        <v>1</v>
      </c>
    </row>
    <row r="14" spans="1:5">
      <c r="A14">
        <v>42</v>
      </c>
      <c r="B14" t="s">
        <v>5069</v>
      </c>
      <c r="E14" t="b">
        <v>1</v>
      </c>
    </row>
    <row r="15" spans="1:5">
      <c r="A15">
        <v>45</v>
      </c>
      <c r="B15" t="s">
        <v>5077</v>
      </c>
      <c r="E15" t="b">
        <v>1</v>
      </c>
    </row>
  </sheetData>
  <pageMargins left="0.75" right="0.75" top="1" bottom="1" header="0.5" footer="0.5"/>
  <tableParts count="1">
    <tablePart r:id="rId1"/>
  </tablePar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CBE4C-6D6A-46FB-857E-6853B5203464}">
  <dimension ref="A1:E11"/>
  <sheetViews>
    <sheetView workbookViewId="0">
      <selection activeCell="A2" sqref="A2:E11"/>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v>4</v>
      </c>
      <c r="B2" t="s">
        <v>4967</v>
      </c>
      <c r="E2" t="b">
        <v>1</v>
      </c>
    </row>
    <row r="3" spans="1:5">
      <c r="A3">
        <v>11</v>
      </c>
      <c r="B3" t="s">
        <v>4987</v>
      </c>
      <c r="E3" t="b">
        <v>1</v>
      </c>
    </row>
    <row r="4" spans="1:5">
      <c r="A4">
        <v>13</v>
      </c>
      <c r="B4" t="s">
        <v>4991</v>
      </c>
      <c r="E4" t="b">
        <v>1</v>
      </c>
    </row>
    <row r="5" spans="1:5">
      <c r="A5">
        <v>46</v>
      </c>
      <c r="B5" t="s">
        <v>5089</v>
      </c>
      <c r="E5" t="b">
        <v>1</v>
      </c>
    </row>
    <row r="6" spans="1:5">
      <c r="A6">
        <v>71</v>
      </c>
      <c r="B6" t="s">
        <v>5024</v>
      </c>
      <c r="E6" t="b">
        <v>1</v>
      </c>
    </row>
    <row r="7" spans="1:5">
      <c r="A7">
        <v>29</v>
      </c>
      <c r="B7" t="s">
        <v>5040</v>
      </c>
      <c r="E7" t="b">
        <v>1</v>
      </c>
    </row>
    <row r="8" spans="1:5">
      <c r="A8">
        <v>40</v>
      </c>
      <c r="B8" t="s">
        <v>5067</v>
      </c>
      <c r="E8" t="b">
        <v>1</v>
      </c>
    </row>
    <row r="9" spans="1:5">
      <c r="A9">
        <v>41</v>
      </c>
      <c r="B9" t="s">
        <v>5068</v>
      </c>
      <c r="E9" t="b">
        <v>1</v>
      </c>
    </row>
    <row r="10" spans="1:5">
      <c r="A10">
        <v>42</v>
      </c>
      <c r="B10" t="s">
        <v>5069</v>
      </c>
      <c r="E10" t="b">
        <v>1</v>
      </c>
    </row>
    <row r="11" spans="1:5">
      <c r="A11">
        <v>43</v>
      </c>
      <c r="B11" t="s">
        <v>5074</v>
      </c>
      <c r="E11" t="b">
        <v>1</v>
      </c>
    </row>
  </sheetData>
  <pageMargins left="0.75" right="0.75" top="1" bottom="1" header="0.5" footer="0.5"/>
  <tableParts count="1">
    <tablePart r:id="rId1"/>
  </tablePart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8266B-528E-42BF-81D2-A5EB614C0AFD}">
  <dimension ref="A1:E16"/>
  <sheetViews>
    <sheetView workbookViewId="0">
      <selection activeCell="A2" sqref="A2:E1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v>1</v>
      </c>
      <c r="B2" t="s">
        <v>4961</v>
      </c>
      <c r="E2" t="b">
        <v>1</v>
      </c>
    </row>
    <row r="3" spans="1:5">
      <c r="A3">
        <v>4</v>
      </c>
      <c r="B3" t="s">
        <v>4967</v>
      </c>
      <c r="E3" t="b">
        <v>1</v>
      </c>
    </row>
    <row r="4" spans="1:5">
      <c r="A4">
        <v>10</v>
      </c>
      <c r="B4" t="s">
        <v>4984</v>
      </c>
      <c r="E4" t="b">
        <v>1</v>
      </c>
    </row>
    <row r="5" spans="1:5">
      <c r="A5">
        <v>13</v>
      </c>
      <c r="B5" t="s">
        <v>4991</v>
      </c>
      <c r="E5" t="b">
        <v>1</v>
      </c>
    </row>
    <row r="6" spans="1:5">
      <c r="A6">
        <v>18</v>
      </c>
      <c r="B6" t="s">
        <v>5011</v>
      </c>
      <c r="E6" t="b">
        <v>1</v>
      </c>
    </row>
    <row r="7" spans="1:5">
      <c r="A7">
        <v>21</v>
      </c>
      <c r="B7" t="s">
        <v>5017</v>
      </c>
      <c r="E7" t="b">
        <v>1</v>
      </c>
    </row>
    <row r="8" spans="1:5">
      <c r="A8">
        <v>23</v>
      </c>
      <c r="B8" t="s">
        <v>5023</v>
      </c>
      <c r="E8" t="b">
        <v>1</v>
      </c>
    </row>
    <row r="9" spans="1:5">
      <c r="A9">
        <v>26</v>
      </c>
      <c r="B9" t="s">
        <v>5032</v>
      </c>
      <c r="E9" t="b">
        <v>1</v>
      </c>
    </row>
    <row r="10" spans="1:5">
      <c r="A10">
        <v>31</v>
      </c>
      <c r="B10" t="s">
        <v>5044</v>
      </c>
      <c r="E10" t="b">
        <v>1</v>
      </c>
    </row>
    <row r="11" spans="1:5">
      <c r="A11">
        <v>35</v>
      </c>
      <c r="B11" t="s">
        <v>5058</v>
      </c>
      <c r="E11" t="b">
        <v>1</v>
      </c>
    </row>
    <row r="12" spans="1:5">
      <c r="A12">
        <v>40</v>
      </c>
      <c r="B12" t="s">
        <v>5067</v>
      </c>
      <c r="E12" t="b">
        <v>1</v>
      </c>
    </row>
    <row r="13" spans="1:5">
      <c r="A13">
        <v>41</v>
      </c>
      <c r="B13" t="s">
        <v>5068</v>
      </c>
      <c r="E13" t="b">
        <v>1</v>
      </c>
    </row>
    <row r="14" spans="1:5">
      <c r="A14">
        <v>42</v>
      </c>
      <c r="B14" t="s">
        <v>5069</v>
      </c>
      <c r="E14" t="b">
        <v>1</v>
      </c>
    </row>
    <row r="15" spans="1:5">
      <c r="A15">
        <v>43</v>
      </c>
      <c r="B15" t="s">
        <v>5074</v>
      </c>
      <c r="E15" t="b">
        <v>1</v>
      </c>
    </row>
    <row r="16" spans="1:5">
      <c r="A16">
        <v>45</v>
      </c>
      <c r="B16" t="s">
        <v>5077</v>
      </c>
      <c r="E16" t="b">
        <v>1</v>
      </c>
    </row>
  </sheetData>
  <pageMargins left="0.75" right="0.75" top="1" bottom="1" header="0.5" footer="0.5"/>
  <tableParts count="1">
    <tablePart r:id="rId1"/>
  </tablePart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64F19-F859-474C-AFAD-536614860F35}">
  <dimension ref="A1:E6"/>
  <sheetViews>
    <sheetView workbookViewId="0">
      <selection activeCell="A2" sqref="A2:E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v>4</v>
      </c>
      <c r="B2" t="s">
        <v>4967</v>
      </c>
      <c r="E2" t="b">
        <v>1</v>
      </c>
    </row>
    <row r="3" spans="1:5">
      <c r="A3">
        <v>29</v>
      </c>
      <c r="B3" t="s">
        <v>5040</v>
      </c>
      <c r="E3" t="b">
        <v>1</v>
      </c>
    </row>
    <row r="4" spans="1:5">
      <c r="A4">
        <v>40</v>
      </c>
      <c r="B4" t="s">
        <v>5067</v>
      </c>
      <c r="E4" t="b">
        <v>1</v>
      </c>
    </row>
    <row r="5" spans="1:5">
      <c r="A5">
        <v>41</v>
      </c>
      <c r="B5" t="s">
        <v>5068</v>
      </c>
      <c r="E5" t="b">
        <v>1</v>
      </c>
    </row>
    <row r="6" spans="1:5">
      <c r="A6">
        <v>45</v>
      </c>
      <c r="B6" t="s">
        <v>5077</v>
      </c>
      <c r="E6" t="b">
        <v>1</v>
      </c>
    </row>
  </sheetData>
  <pageMargins left="0.75" right="0.75" top="1" bottom="1" header="0.5" footer="0.5"/>
  <tableParts count="1">
    <tablePart r:id="rId1"/>
  </tablePart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56F03-6FA5-48C6-AC99-3BF6BD338584}">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v>13</v>
      </c>
      <c r="B2" t="s">
        <v>4991</v>
      </c>
      <c r="E2" t="b">
        <v>1</v>
      </c>
    </row>
    <row r="3" spans="1:5">
      <c r="A3">
        <v>40</v>
      </c>
      <c r="B3" t="s">
        <v>5067</v>
      </c>
      <c r="E3" t="b">
        <v>1</v>
      </c>
    </row>
    <row r="4" spans="1:5">
      <c r="A4">
        <v>41</v>
      </c>
      <c r="B4" t="s">
        <v>5068</v>
      </c>
      <c r="E4" t="b">
        <v>1</v>
      </c>
    </row>
    <row r="5" spans="1:5">
      <c r="A5">
        <v>42</v>
      </c>
      <c r="B5" t="s">
        <v>5069</v>
      </c>
      <c r="E5" t="b">
        <v>1</v>
      </c>
    </row>
    <row r="6" spans="1:5">
      <c r="A6">
        <v>43</v>
      </c>
      <c r="B6" t="s">
        <v>5074</v>
      </c>
      <c r="E6" t="b">
        <v>1</v>
      </c>
    </row>
    <row r="7" spans="1:5">
      <c r="A7">
        <v>45</v>
      </c>
      <c r="B7" t="s">
        <v>5077</v>
      </c>
      <c r="E7" t="b">
        <v>1</v>
      </c>
    </row>
  </sheetData>
  <pageMargins left="0.75" right="0.75" top="1" bottom="1" header="0.5" footer="0.5"/>
  <tableParts count="1">
    <tablePart r:id="rId1"/>
  </tablePart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7787B-CC17-464F-829B-ABEB27CC3A8F}">
  <dimension ref="A1:E8"/>
  <sheetViews>
    <sheetView workbookViewId="0">
      <selection activeCell="A2" sqref="A2:E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v>11</v>
      </c>
      <c r="B2" t="s">
        <v>4987</v>
      </c>
      <c r="E2" t="b">
        <v>1</v>
      </c>
    </row>
    <row r="3" spans="1:5">
      <c r="A3">
        <v>13</v>
      </c>
      <c r="B3" t="s">
        <v>4991</v>
      </c>
      <c r="E3" t="b">
        <v>1</v>
      </c>
    </row>
    <row r="4" spans="1:5">
      <c r="A4">
        <v>29</v>
      </c>
      <c r="B4" t="s">
        <v>5040</v>
      </c>
      <c r="E4" t="b">
        <v>1</v>
      </c>
    </row>
    <row r="5" spans="1:5">
      <c r="A5">
        <v>40</v>
      </c>
      <c r="B5" t="s">
        <v>5067</v>
      </c>
      <c r="E5" t="b">
        <v>1</v>
      </c>
    </row>
    <row r="6" spans="1:5">
      <c r="A6">
        <v>41</v>
      </c>
      <c r="B6" t="s">
        <v>5068</v>
      </c>
      <c r="E6" t="b">
        <v>1</v>
      </c>
    </row>
    <row r="7" spans="1:5">
      <c r="A7">
        <v>43</v>
      </c>
      <c r="B7" t="s">
        <v>5074</v>
      </c>
      <c r="E7" t="b">
        <v>1</v>
      </c>
    </row>
    <row r="8" spans="1:5">
      <c r="A8">
        <v>45</v>
      </c>
      <c r="B8" t="s">
        <v>5077</v>
      </c>
      <c r="E8" t="b">
        <v>1</v>
      </c>
    </row>
  </sheetData>
  <pageMargins left="0.75" right="0.75" top="1" bottom="1" header="0.5" footer="0.5"/>
  <tableParts count="1">
    <tablePart r:id="rId1"/>
  </tablePart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A1CC7-581E-4C25-A7DD-AD69F55F8CAB}">
  <dimension ref="A1:E5"/>
  <sheetViews>
    <sheetView workbookViewId="0">
      <selection activeCell="A2" sqref="A2:E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t="s">
        <v>6367</v>
      </c>
      <c r="B2" t="s">
        <v>6368</v>
      </c>
      <c r="E2" t="b">
        <v>1</v>
      </c>
    </row>
    <row r="3" spans="1:5">
      <c r="A3" t="s">
        <v>6363</v>
      </c>
      <c r="B3" t="s">
        <v>6364</v>
      </c>
      <c r="E3" t="b">
        <v>1</v>
      </c>
    </row>
    <row r="4" spans="1:5">
      <c r="A4" t="s">
        <v>6361</v>
      </c>
      <c r="B4" t="s">
        <v>6362</v>
      </c>
      <c r="E4" t="b">
        <v>1</v>
      </c>
    </row>
    <row r="5" spans="1:5">
      <c r="A5" t="s">
        <v>6365</v>
      </c>
      <c r="B5" t="s">
        <v>6366</v>
      </c>
      <c r="E5" t="b">
        <v>1</v>
      </c>
    </row>
  </sheetData>
  <pageMargins left="0.75" right="0.75" top="1" bottom="1" header="0.5" footer="0.5"/>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98146-CC6C-4CD2-8E43-B3BC80802B27}">
  <dimension ref="A1:E7"/>
  <sheetViews>
    <sheetView workbookViewId="0">
      <selection activeCell="A2" sqref="A2:E7"/>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t="s">
        <v>4964</v>
      </c>
      <c r="B2" t="s">
        <v>6371</v>
      </c>
      <c r="E2" t="b">
        <v>1</v>
      </c>
    </row>
    <row r="3" spans="1:5">
      <c r="A3" t="s">
        <v>4960</v>
      </c>
      <c r="B3" t="s">
        <v>6369</v>
      </c>
      <c r="E3" t="b">
        <v>1</v>
      </c>
    </row>
    <row r="4" spans="1:5">
      <c r="A4" t="s">
        <v>4962</v>
      </c>
      <c r="B4" t="s">
        <v>6370</v>
      </c>
      <c r="E4" t="b">
        <v>1</v>
      </c>
    </row>
    <row r="5" spans="1:5">
      <c r="A5" t="s">
        <v>4966</v>
      </c>
      <c r="B5" t="s">
        <v>6372</v>
      </c>
      <c r="E5" t="b">
        <v>1</v>
      </c>
    </row>
    <row r="6" spans="1:5">
      <c r="A6" t="s">
        <v>6365</v>
      </c>
      <c r="B6" t="s">
        <v>6198</v>
      </c>
      <c r="E6" t="b">
        <v>1</v>
      </c>
    </row>
    <row r="7" spans="1:5">
      <c r="A7" t="s">
        <v>4972</v>
      </c>
      <c r="B7" t="s">
        <v>6373</v>
      </c>
      <c r="E7" t="b">
        <v>1</v>
      </c>
    </row>
  </sheetData>
  <pageMargins left="0.75" right="0.75" top="1" bottom="1" header="0.5" footer="0.5"/>
  <tableParts count="1">
    <tablePart r:id="rId1"/>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1A4AC-8123-4BDD-8933-733E1133EEDA}">
  <dimension ref="A1:E18"/>
  <sheetViews>
    <sheetView workbookViewId="0">
      <selection activeCell="A2" sqref="A2:E1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t="s">
        <v>5001</v>
      </c>
      <c r="B2" t="s">
        <v>6345</v>
      </c>
      <c r="E2" t="b">
        <v>1</v>
      </c>
    </row>
    <row r="3" spans="1:5">
      <c r="A3" t="s">
        <v>5003</v>
      </c>
      <c r="B3" t="s">
        <v>6346</v>
      </c>
      <c r="E3" t="b">
        <v>1</v>
      </c>
    </row>
    <row r="4" spans="1:5">
      <c r="A4" t="s">
        <v>4962</v>
      </c>
      <c r="B4" t="s">
        <v>6347</v>
      </c>
      <c r="E4" t="b">
        <v>1</v>
      </c>
    </row>
    <row r="5" spans="1:5">
      <c r="A5" t="s">
        <v>4983</v>
      </c>
      <c r="B5" t="s">
        <v>6348</v>
      </c>
      <c r="E5" t="b">
        <v>1</v>
      </c>
    </row>
    <row r="6" spans="1:5">
      <c r="A6" t="s">
        <v>4974</v>
      </c>
      <c r="B6" t="s">
        <v>6349</v>
      </c>
      <c r="E6" t="b">
        <v>1</v>
      </c>
    </row>
    <row r="7" spans="1:5">
      <c r="A7" t="s">
        <v>5008</v>
      </c>
      <c r="B7" t="s">
        <v>6350</v>
      </c>
      <c r="E7" t="b">
        <v>1</v>
      </c>
    </row>
    <row r="8" spans="1:5">
      <c r="A8" t="s">
        <v>4990</v>
      </c>
      <c r="B8" t="s">
        <v>5030</v>
      </c>
      <c r="E8" t="b">
        <v>1</v>
      </c>
    </row>
    <row r="9" spans="1:5">
      <c r="A9" t="s">
        <v>4964</v>
      </c>
      <c r="B9" t="s">
        <v>6351</v>
      </c>
      <c r="E9" t="b">
        <v>1</v>
      </c>
    </row>
    <row r="10" spans="1:5">
      <c r="A10" t="s">
        <v>4986</v>
      </c>
      <c r="B10" t="s">
        <v>6352</v>
      </c>
      <c r="E10" t="b">
        <v>1</v>
      </c>
    </row>
    <row r="11" spans="1:5">
      <c r="A11" t="s">
        <v>4988</v>
      </c>
      <c r="B11" t="s">
        <v>6353</v>
      </c>
      <c r="E11" t="b">
        <v>1</v>
      </c>
    </row>
    <row r="12" spans="1:5">
      <c r="A12" t="s">
        <v>4972</v>
      </c>
      <c r="B12" t="s">
        <v>6354</v>
      </c>
      <c r="E12" t="b">
        <v>1</v>
      </c>
    </row>
    <row r="13" spans="1:5">
      <c r="A13" t="s">
        <v>4981</v>
      </c>
      <c r="B13" t="s">
        <v>6355</v>
      </c>
      <c r="E13" t="b">
        <v>1</v>
      </c>
    </row>
    <row r="14" spans="1:5">
      <c r="A14" t="s">
        <v>5005</v>
      </c>
      <c r="B14" t="s">
        <v>6356</v>
      </c>
      <c r="E14" t="b">
        <v>1</v>
      </c>
    </row>
    <row r="15" spans="1:5">
      <c r="A15" t="s">
        <v>4976</v>
      </c>
      <c r="B15" t="s">
        <v>6357</v>
      </c>
      <c r="E15" t="b">
        <v>1</v>
      </c>
    </row>
    <row r="16" spans="1:5">
      <c r="A16" t="s">
        <v>4979</v>
      </c>
      <c r="B16" t="s">
        <v>6358</v>
      </c>
      <c r="E16" t="b">
        <v>1</v>
      </c>
    </row>
    <row r="17" spans="1:5">
      <c r="A17" t="s">
        <v>4960</v>
      </c>
      <c r="B17" t="s">
        <v>6359</v>
      </c>
      <c r="E17" t="b">
        <v>1</v>
      </c>
    </row>
    <row r="18" spans="1:5">
      <c r="A18" t="s">
        <v>4966</v>
      </c>
      <c r="B18" t="s">
        <v>6360</v>
      </c>
      <c r="E18" t="b">
        <v>1</v>
      </c>
    </row>
  </sheetData>
  <pageMargins left="0.75" right="0.75" top="1" bottom="1" header="0.5" footer="0.5"/>
  <tableParts count="1">
    <tablePart r:id="rId1"/>
  </tableParts>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E2FA4-6B09-4558-8A21-BE7FABF768EF}">
  <dimension ref="A1:E4"/>
  <sheetViews>
    <sheetView workbookViewId="0">
      <selection activeCell="A2" sqref="A2:E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t="s">
        <v>4960</v>
      </c>
      <c r="B2" t="s">
        <v>6342</v>
      </c>
      <c r="E2" t="b">
        <v>1</v>
      </c>
    </row>
    <row r="3" spans="1:5">
      <c r="A3" t="s">
        <v>4964</v>
      </c>
      <c r="B3" t="s">
        <v>6343</v>
      </c>
      <c r="E3" t="b">
        <v>1</v>
      </c>
    </row>
    <row r="4" spans="1:5">
      <c r="A4" t="s">
        <v>4962</v>
      </c>
      <c r="B4" t="s">
        <v>6344</v>
      </c>
      <c r="E4" t="b">
        <v>1</v>
      </c>
    </row>
  </sheetData>
  <pageMargins left="0.75" right="0.75" top="1" bottom="1" header="0.5" footer="0.5"/>
  <tableParts count="1">
    <tablePart r:id="rId1"/>
  </tableParts>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CE6D1-EC3A-41D8-897B-C16AF9A7EC96}">
  <dimension ref="A1:E91"/>
  <sheetViews>
    <sheetView workbookViewId="0">
      <selection activeCell="A2" sqref="A2:E91"/>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t="s">
        <v>4960</v>
      </c>
      <c r="B2" t="s">
        <v>6246</v>
      </c>
      <c r="E2" t="b">
        <v>1</v>
      </c>
    </row>
    <row r="3" spans="1:5">
      <c r="A3" t="s">
        <v>4478</v>
      </c>
      <c r="B3" t="s">
        <v>6247</v>
      </c>
      <c r="E3" t="b">
        <v>1</v>
      </c>
    </row>
    <row r="4" spans="1:5">
      <c r="A4" t="s">
        <v>5258</v>
      </c>
      <c r="B4" t="s">
        <v>6248</v>
      </c>
      <c r="E4" t="b">
        <v>1</v>
      </c>
    </row>
    <row r="5" spans="1:5">
      <c r="A5" t="s">
        <v>512</v>
      </c>
      <c r="B5" t="s">
        <v>6294</v>
      </c>
      <c r="E5" t="b">
        <v>1</v>
      </c>
    </row>
    <row r="6" spans="1:5">
      <c r="A6" t="s">
        <v>6275</v>
      </c>
      <c r="B6" t="s">
        <v>6276</v>
      </c>
      <c r="E6" t="b">
        <v>1</v>
      </c>
    </row>
    <row r="7" spans="1:5">
      <c r="A7" t="s">
        <v>2064</v>
      </c>
      <c r="B7" t="s">
        <v>6250</v>
      </c>
      <c r="E7" t="b">
        <v>1</v>
      </c>
    </row>
    <row r="8" spans="1:5">
      <c r="A8" t="s">
        <v>752</v>
      </c>
      <c r="B8" t="s">
        <v>6251</v>
      </c>
      <c r="E8" t="b">
        <v>1</v>
      </c>
    </row>
    <row r="9" spans="1:5">
      <c r="A9" t="s">
        <v>3422</v>
      </c>
      <c r="B9" t="s">
        <v>6252</v>
      </c>
      <c r="E9" t="b">
        <v>1</v>
      </c>
    </row>
    <row r="10" spans="1:5">
      <c r="A10" t="s">
        <v>1612</v>
      </c>
      <c r="B10" t="s">
        <v>6253</v>
      </c>
      <c r="E10" t="b">
        <v>1</v>
      </c>
    </row>
    <row r="11" spans="1:5">
      <c r="A11" t="s">
        <v>1290</v>
      </c>
      <c r="B11" t="s">
        <v>6254</v>
      </c>
      <c r="E11" t="b">
        <v>1</v>
      </c>
    </row>
    <row r="12" spans="1:5">
      <c r="A12" t="s">
        <v>1354</v>
      </c>
      <c r="B12" t="s">
        <v>6255</v>
      </c>
      <c r="E12" t="b">
        <v>1</v>
      </c>
    </row>
    <row r="13" spans="1:5">
      <c r="A13" t="s">
        <v>532</v>
      </c>
      <c r="B13" t="s">
        <v>6256</v>
      </c>
      <c r="E13" t="b">
        <v>1</v>
      </c>
    </row>
    <row r="14" spans="1:5">
      <c r="A14" t="s">
        <v>2804</v>
      </c>
      <c r="B14" t="s">
        <v>6257</v>
      </c>
      <c r="E14" t="b">
        <v>1</v>
      </c>
    </row>
    <row r="15" spans="1:5">
      <c r="A15" t="s">
        <v>1868</v>
      </c>
      <c r="B15" t="s">
        <v>6258</v>
      </c>
      <c r="E15" t="b">
        <v>1</v>
      </c>
    </row>
    <row r="16" spans="1:5">
      <c r="A16" t="s">
        <v>4950</v>
      </c>
      <c r="B16" t="s">
        <v>6259</v>
      </c>
      <c r="E16" t="b">
        <v>1</v>
      </c>
    </row>
    <row r="17" spans="1:5">
      <c r="A17" t="s">
        <v>4006</v>
      </c>
      <c r="B17" t="s">
        <v>6260</v>
      </c>
      <c r="E17" t="b">
        <v>1</v>
      </c>
    </row>
    <row r="18" spans="1:5">
      <c r="A18" t="s">
        <v>2382</v>
      </c>
      <c r="B18" t="s">
        <v>6261</v>
      </c>
      <c r="E18" t="b">
        <v>1</v>
      </c>
    </row>
    <row r="19" spans="1:5">
      <c r="A19" t="s">
        <v>1348</v>
      </c>
      <c r="B19" t="s">
        <v>6262</v>
      </c>
      <c r="E19" t="b">
        <v>1</v>
      </c>
    </row>
    <row r="20" spans="1:5">
      <c r="A20" t="s">
        <v>3024</v>
      </c>
      <c r="B20" t="s">
        <v>6263</v>
      </c>
      <c r="E20" t="b">
        <v>1</v>
      </c>
    </row>
    <row r="21" spans="1:5">
      <c r="A21" t="s">
        <v>4404</v>
      </c>
      <c r="B21" t="s">
        <v>6264</v>
      </c>
      <c r="E21" t="b">
        <v>1</v>
      </c>
    </row>
    <row r="22" spans="1:5">
      <c r="A22" t="s">
        <v>1104</v>
      </c>
      <c r="B22" t="s">
        <v>6265</v>
      </c>
      <c r="E22" t="b">
        <v>1</v>
      </c>
    </row>
    <row r="23" spans="1:5">
      <c r="A23" t="s">
        <v>530</v>
      </c>
      <c r="B23" t="s">
        <v>6266</v>
      </c>
      <c r="E23" t="b">
        <v>1</v>
      </c>
    </row>
    <row r="24" spans="1:5">
      <c r="A24" t="s">
        <v>464</v>
      </c>
      <c r="B24" t="s">
        <v>6267</v>
      </c>
      <c r="E24" t="b">
        <v>1</v>
      </c>
    </row>
    <row r="25" spans="1:5">
      <c r="A25" t="s">
        <v>6268</v>
      </c>
      <c r="B25" t="s">
        <v>6269</v>
      </c>
      <c r="E25" t="b">
        <v>1</v>
      </c>
    </row>
    <row r="26" spans="1:5">
      <c r="A26" t="s">
        <v>2782</v>
      </c>
      <c r="B26" t="s">
        <v>6270</v>
      </c>
      <c r="E26" t="b">
        <v>1</v>
      </c>
    </row>
    <row r="27" spans="1:5">
      <c r="A27" t="s">
        <v>4284</v>
      </c>
      <c r="B27" t="s">
        <v>6271</v>
      </c>
      <c r="E27" t="b">
        <v>1</v>
      </c>
    </row>
    <row r="28" spans="1:5">
      <c r="A28" t="s">
        <v>4604</v>
      </c>
      <c r="B28" t="s">
        <v>6272</v>
      </c>
      <c r="E28" t="b">
        <v>1</v>
      </c>
    </row>
    <row r="29" spans="1:5">
      <c r="A29" t="s">
        <v>292</v>
      </c>
      <c r="B29" t="s">
        <v>6273</v>
      </c>
      <c r="E29" t="b">
        <v>1</v>
      </c>
    </row>
    <row r="30" spans="1:5">
      <c r="A30" t="s">
        <v>4800</v>
      </c>
      <c r="B30" t="s">
        <v>6274</v>
      </c>
      <c r="E30" t="b">
        <v>1</v>
      </c>
    </row>
    <row r="31" spans="1:5">
      <c r="A31" t="s">
        <v>5633</v>
      </c>
      <c r="B31" t="s">
        <v>6277</v>
      </c>
      <c r="E31" t="b">
        <v>1</v>
      </c>
    </row>
    <row r="32" spans="1:5">
      <c r="A32" t="s">
        <v>6278</v>
      </c>
      <c r="B32" t="s">
        <v>6279</v>
      </c>
      <c r="E32" t="b">
        <v>1</v>
      </c>
    </row>
    <row r="33" spans="1:5">
      <c r="A33" t="s">
        <v>3888</v>
      </c>
      <c r="B33" t="s">
        <v>6280</v>
      </c>
      <c r="E33" t="b">
        <v>1</v>
      </c>
    </row>
    <row r="34" spans="1:5">
      <c r="A34" t="s">
        <v>1872</v>
      </c>
      <c r="B34" t="s">
        <v>6281</v>
      </c>
      <c r="E34" t="b">
        <v>1</v>
      </c>
    </row>
    <row r="35" spans="1:5">
      <c r="A35" t="s">
        <v>1632</v>
      </c>
      <c r="B35" t="s">
        <v>6282</v>
      </c>
      <c r="E35" t="b">
        <v>1</v>
      </c>
    </row>
    <row r="36" spans="1:5">
      <c r="A36" t="s">
        <v>2134</v>
      </c>
      <c r="B36" t="s">
        <v>6283</v>
      </c>
      <c r="E36" t="b">
        <v>1</v>
      </c>
    </row>
    <row r="37" spans="1:5">
      <c r="A37" t="s">
        <v>2168</v>
      </c>
      <c r="B37" t="s">
        <v>6284</v>
      </c>
      <c r="E37" t="b">
        <v>1</v>
      </c>
    </row>
    <row r="38" spans="1:5">
      <c r="A38" t="s">
        <v>4026</v>
      </c>
      <c r="B38" t="s">
        <v>6285</v>
      </c>
      <c r="E38" t="b">
        <v>1</v>
      </c>
    </row>
    <row r="39" spans="1:5">
      <c r="A39" t="s">
        <v>2172</v>
      </c>
      <c r="B39" t="s">
        <v>6288</v>
      </c>
      <c r="E39" t="b">
        <v>1</v>
      </c>
    </row>
    <row r="40" spans="1:5">
      <c r="A40" t="s">
        <v>876</v>
      </c>
      <c r="B40" t="s">
        <v>6289</v>
      </c>
      <c r="E40" t="b">
        <v>1</v>
      </c>
    </row>
    <row r="41" spans="1:5">
      <c r="A41" t="s">
        <v>6290</v>
      </c>
      <c r="B41" t="s">
        <v>6291</v>
      </c>
      <c r="E41" t="b">
        <v>1</v>
      </c>
    </row>
    <row r="42" spans="1:5">
      <c r="A42" t="s">
        <v>2290</v>
      </c>
      <c r="B42" t="s">
        <v>6286</v>
      </c>
      <c r="E42" t="b">
        <v>1</v>
      </c>
    </row>
    <row r="43" spans="1:5">
      <c r="A43" t="s">
        <v>2174</v>
      </c>
      <c r="B43" t="s">
        <v>6287</v>
      </c>
      <c r="E43" t="b">
        <v>1</v>
      </c>
    </row>
    <row r="44" spans="1:5">
      <c r="A44" t="s">
        <v>4490</v>
      </c>
      <c r="B44" t="s">
        <v>6305</v>
      </c>
      <c r="E44" t="b">
        <v>1</v>
      </c>
    </row>
    <row r="45" spans="1:5">
      <c r="A45" t="s">
        <v>1318</v>
      </c>
      <c r="B45" t="s">
        <v>6292</v>
      </c>
      <c r="E45" t="b">
        <v>1</v>
      </c>
    </row>
    <row r="46" spans="1:5">
      <c r="A46" t="s">
        <v>1004</v>
      </c>
      <c r="B46" t="s">
        <v>6293</v>
      </c>
      <c r="E46" t="b">
        <v>1</v>
      </c>
    </row>
    <row r="47" spans="1:5">
      <c r="A47" t="s">
        <v>6295</v>
      </c>
      <c r="B47" t="s">
        <v>6296</v>
      </c>
      <c r="E47" t="b">
        <v>1</v>
      </c>
    </row>
    <row r="48" spans="1:5">
      <c r="A48" t="s">
        <v>698</v>
      </c>
      <c r="B48" t="s">
        <v>6297</v>
      </c>
      <c r="E48" t="b">
        <v>1</v>
      </c>
    </row>
    <row r="49" spans="1:5">
      <c r="A49" t="s">
        <v>696</v>
      </c>
      <c r="B49" t="s">
        <v>6298</v>
      </c>
      <c r="E49" t="b">
        <v>1</v>
      </c>
    </row>
    <row r="50" spans="1:5">
      <c r="A50" t="s">
        <v>1296</v>
      </c>
      <c r="B50" t="s">
        <v>6299</v>
      </c>
      <c r="E50" t="b">
        <v>1</v>
      </c>
    </row>
    <row r="51" spans="1:5">
      <c r="A51" t="s">
        <v>2798</v>
      </c>
      <c r="B51" t="s">
        <v>6300</v>
      </c>
      <c r="E51" t="b">
        <v>1</v>
      </c>
    </row>
    <row r="52" spans="1:5">
      <c r="A52" t="s">
        <v>2198</v>
      </c>
      <c r="B52" t="s">
        <v>6301</v>
      </c>
      <c r="E52" t="b">
        <v>1</v>
      </c>
    </row>
    <row r="53" spans="1:5">
      <c r="A53" t="s">
        <v>946</v>
      </c>
      <c r="B53" t="s">
        <v>6302</v>
      </c>
      <c r="E53" t="b">
        <v>1</v>
      </c>
    </row>
    <row r="54" spans="1:5">
      <c r="A54" t="s">
        <v>1956</v>
      </c>
      <c r="B54" t="s">
        <v>6303</v>
      </c>
      <c r="E54" t="b">
        <v>1</v>
      </c>
    </row>
    <row r="55" spans="1:5">
      <c r="A55" t="s">
        <v>2526</v>
      </c>
      <c r="B55" t="s">
        <v>6304</v>
      </c>
      <c r="E55" t="b">
        <v>1</v>
      </c>
    </row>
    <row r="56" spans="1:5">
      <c r="A56" t="s">
        <v>776</v>
      </c>
      <c r="B56" t="s">
        <v>6306</v>
      </c>
      <c r="E56" t="b">
        <v>1</v>
      </c>
    </row>
    <row r="57" spans="1:5">
      <c r="A57" t="s">
        <v>1676</v>
      </c>
      <c r="B57" t="s">
        <v>6307</v>
      </c>
      <c r="E57" t="b">
        <v>1</v>
      </c>
    </row>
    <row r="58" spans="1:5">
      <c r="A58" t="s">
        <v>2688</v>
      </c>
      <c r="B58" t="s">
        <v>6308</v>
      </c>
      <c r="E58" t="b">
        <v>1</v>
      </c>
    </row>
    <row r="59" spans="1:5">
      <c r="A59" t="s">
        <v>1474</v>
      </c>
      <c r="B59" t="s">
        <v>6309</v>
      </c>
      <c r="E59" t="b">
        <v>1</v>
      </c>
    </row>
    <row r="60" spans="1:5">
      <c r="A60" t="s">
        <v>4498</v>
      </c>
      <c r="B60" t="s">
        <v>6311</v>
      </c>
      <c r="E60" t="b">
        <v>1</v>
      </c>
    </row>
    <row r="61" spans="1:5">
      <c r="A61" t="s">
        <v>3832</v>
      </c>
      <c r="B61" t="s">
        <v>6312</v>
      </c>
      <c r="E61" t="b">
        <v>1</v>
      </c>
    </row>
    <row r="62" spans="1:5">
      <c r="A62" t="s">
        <v>4940</v>
      </c>
      <c r="B62" t="s">
        <v>6313</v>
      </c>
      <c r="E62" t="b">
        <v>1</v>
      </c>
    </row>
    <row r="63" spans="1:5">
      <c r="A63" t="s">
        <v>2706</v>
      </c>
      <c r="B63" t="s">
        <v>6314</v>
      </c>
      <c r="E63" t="b">
        <v>1</v>
      </c>
    </row>
    <row r="64" spans="1:5">
      <c r="A64" t="s">
        <v>438</v>
      </c>
      <c r="B64" t="s">
        <v>6315</v>
      </c>
      <c r="E64" t="b">
        <v>1</v>
      </c>
    </row>
    <row r="65" spans="1:5">
      <c r="A65" t="s">
        <v>1818</v>
      </c>
      <c r="B65" t="s">
        <v>6316</v>
      </c>
      <c r="E65" t="b">
        <v>1</v>
      </c>
    </row>
    <row r="66" spans="1:5">
      <c r="A66" t="s">
        <v>4794</v>
      </c>
      <c r="B66" t="s">
        <v>6317</v>
      </c>
      <c r="E66" t="b">
        <v>1</v>
      </c>
    </row>
    <row r="67" spans="1:5">
      <c r="A67" t="s">
        <v>2678</v>
      </c>
      <c r="B67" t="s">
        <v>6318</v>
      </c>
      <c r="E67" t="b">
        <v>1</v>
      </c>
    </row>
    <row r="68" spans="1:5">
      <c r="A68" t="s">
        <v>892</v>
      </c>
      <c r="B68" t="s">
        <v>6319</v>
      </c>
      <c r="E68" t="b">
        <v>1</v>
      </c>
    </row>
    <row r="69" spans="1:5">
      <c r="A69" t="s">
        <v>4678</v>
      </c>
      <c r="B69" t="s">
        <v>6320</v>
      </c>
      <c r="E69" t="b">
        <v>1</v>
      </c>
    </row>
    <row r="70" spans="1:5">
      <c r="A70" t="s">
        <v>1196</v>
      </c>
      <c r="B70" t="s">
        <v>6321</v>
      </c>
      <c r="E70" t="b">
        <v>1</v>
      </c>
    </row>
    <row r="71" spans="1:5">
      <c r="A71" t="s">
        <v>868</v>
      </c>
      <c r="B71" t="s">
        <v>6322</v>
      </c>
      <c r="E71" t="b">
        <v>1</v>
      </c>
    </row>
    <row r="72" spans="1:5">
      <c r="A72" t="s">
        <v>4936</v>
      </c>
      <c r="B72" t="s">
        <v>6323</v>
      </c>
      <c r="E72" t="b">
        <v>1</v>
      </c>
    </row>
    <row r="73" spans="1:5">
      <c r="A73" t="s">
        <v>756</v>
      </c>
      <c r="B73" t="s">
        <v>6324</v>
      </c>
      <c r="E73" t="b">
        <v>1</v>
      </c>
    </row>
    <row r="74" spans="1:5">
      <c r="A74" t="s">
        <v>3534</v>
      </c>
      <c r="B74" t="s">
        <v>6325</v>
      </c>
      <c r="E74" t="b">
        <v>1</v>
      </c>
    </row>
    <row r="75" spans="1:5">
      <c r="A75" t="s">
        <v>2756</v>
      </c>
      <c r="B75" t="s">
        <v>6326</v>
      </c>
      <c r="E75" t="b">
        <v>1</v>
      </c>
    </row>
    <row r="76" spans="1:5">
      <c r="A76" t="s">
        <v>320</v>
      </c>
      <c r="B76" t="s">
        <v>6327</v>
      </c>
      <c r="E76" t="b">
        <v>1</v>
      </c>
    </row>
    <row r="77" spans="1:5">
      <c r="A77" t="s">
        <v>4876</v>
      </c>
      <c r="B77" t="s">
        <v>6329</v>
      </c>
      <c r="E77" t="b">
        <v>1</v>
      </c>
    </row>
    <row r="78" spans="1:5">
      <c r="A78" t="s">
        <v>1442</v>
      </c>
      <c r="B78" t="s">
        <v>6330</v>
      </c>
      <c r="E78" t="b">
        <v>1</v>
      </c>
    </row>
    <row r="79" spans="1:5">
      <c r="A79" t="s">
        <v>2986</v>
      </c>
      <c r="B79" t="s">
        <v>6331</v>
      </c>
      <c r="E79" t="b">
        <v>1</v>
      </c>
    </row>
    <row r="80" spans="1:5">
      <c r="A80" t="s">
        <v>4792</v>
      </c>
      <c r="B80" t="s">
        <v>6332</v>
      </c>
      <c r="E80" t="b">
        <v>1</v>
      </c>
    </row>
    <row r="81" spans="1:5">
      <c r="A81" t="s">
        <v>4000</v>
      </c>
      <c r="B81" t="s">
        <v>6310</v>
      </c>
      <c r="E81" t="b">
        <v>1</v>
      </c>
    </row>
    <row r="82" spans="1:5">
      <c r="A82" t="s">
        <v>200</v>
      </c>
      <c r="B82" t="s">
        <v>6249</v>
      </c>
      <c r="E82" t="b">
        <v>1</v>
      </c>
    </row>
    <row r="83" spans="1:5">
      <c r="A83" t="s">
        <v>3344</v>
      </c>
      <c r="B83" t="s">
        <v>6328</v>
      </c>
      <c r="E83" t="b">
        <v>1</v>
      </c>
    </row>
    <row r="84" spans="1:5">
      <c r="A84" t="s">
        <v>5333</v>
      </c>
      <c r="B84" t="s">
        <v>6333</v>
      </c>
      <c r="E84" t="b">
        <v>1</v>
      </c>
    </row>
    <row r="85" spans="1:5">
      <c r="A85" t="s">
        <v>3504</v>
      </c>
      <c r="B85" t="s">
        <v>6334</v>
      </c>
      <c r="E85" t="b">
        <v>1</v>
      </c>
    </row>
    <row r="86" spans="1:5">
      <c r="A86" t="s">
        <v>5561</v>
      </c>
      <c r="B86" t="s">
        <v>6335</v>
      </c>
      <c r="E86" t="b">
        <v>1</v>
      </c>
    </row>
    <row r="87" spans="1:5">
      <c r="A87" t="s">
        <v>5568</v>
      </c>
      <c r="B87" t="s">
        <v>6336</v>
      </c>
      <c r="E87" t="b">
        <v>1</v>
      </c>
    </row>
    <row r="88" spans="1:5">
      <c r="A88" t="s">
        <v>254</v>
      </c>
      <c r="B88" t="s">
        <v>6337</v>
      </c>
      <c r="E88" t="b">
        <v>1</v>
      </c>
    </row>
    <row r="89" spans="1:5">
      <c r="A89" t="s">
        <v>6338</v>
      </c>
      <c r="B89" t="s">
        <v>6339</v>
      </c>
      <c r="E89" t="b">
        <v>1</v>
      </c>
    </row>
    <row r="90" spans="1:5">
      <c r="A90" t="s">
        <v>742</v>
      </c>
      <c r="B90" t="s">
        <v>6340</v>
      </c>
      <c r="E90" t="b">
        <v>1</v>
      </c>
    </row>
    <row r="91" spans="1:5">
      <c r="A91" t="s">
        <v>4212</v>
      </c>
      <c r="B91" t="s">
        <v>6341</v>
      </c>
      <c r="E91" t="b">
        <v>1</v>
      </c>
    </row>
  </sheetData>
  <pageMargins left="0.75" right="0.75" top="1" bottom="1" header="0.5" footer="0.5"/>
  <tableParts count="1">
    <tablePart r:id="rId1"/>
  </tablePart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A860E-3C50-4CA9-8B28-00A7875D1440}">
  <dimension ref="A1:E2"/>
  <sheetViews>
    <sheetView workbookViewId="0">
      <selection activeCell="A2" sqref="A2:E2"/>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t="s">
        <v>6244</v>
      </c>
      <c r="B2" t="s">
        <v>6245</v>
      </c>
      <c r="E2" t="b">
        <v>1</v>
      </c>
    </row>
  </sheetData>
  <pageMargins left="0.75" right="0.75" top="1" bottom="1" header="0.5" footer="0.5"/>
  <tableParts count="1">
    <tablePart r:id="rId1"/>
  </tableParts>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4A024-A817-4A3A-9674-EF3D0EB15A99}">
  <dimension ref="A1:E5"/>
  <sheetViews>
    <sheetView workbookViewId="0">
      <selection activeCell="A2" sqref="A2:E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t="s">
        <v>6242</v>
      </c>
      <c r="B2" t="s">
        <v>6243</v>
      </c>
      <c r="E2" t="b">
        <v>1</v>
      </c>
    </row>
    <row r="3" spans="1:5">
      <c r="A3" t="s">
        <v>6236</v>
      </c>
      <c r="B3" t="s">
        <v>6237</v>
      </c>
      <c r="E3" t="b">
        <v>1</v>
      </c>
    </row>
    <row r="4" spans="1:5">
      <c r="A4" t="s">
        <v>6238</v>
      </c>
      <c r="B4" t="s">
        <v>6239</v>
      </c>
      <c r="E4" t="b">
        <v>1</v>
      </c>
    </row>
    <row r="5" spans="1:5">
      <c r="A5" t="s">
        <v>6240</v>
      </c>
      <c r="B5" t="s">
        <v>6241</v>
      </c>
      <c r="E5" t="b">
        <v>1</v>
      </c>
    </row>
  </sheetData>
  <pageMargins left="0.75" right="0.75" top="1" bottom="1" header="0.5" footer="0.5"/>
  <tableParts count="1">
    <tablePart r:id="rId1"/>
  </tableParts>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EDE21-5FAE-4F68-8FEB-7B40B001D8BD}">
  <dimension ref="A1:E29"/>
  <sheetViews>
    <sheetView workbookViewId="0">
      <selection activeCell="A2" sqref="A2:E29"/>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t="s">
        <v>5010</v>
      </c>
      <c r="B2" t="s">
        <v>6208</v>
      </c>
      <c r="E2" t="b">
        <v>1</v>
      </c>
    </row>
    <row r="3" spans="1:5">
      <c r="A3" t="s">
        <v>4960</v>
      </c>
      <c r="B3" t="s">
        <v>6209</v>
      </c>
      <c r="E3" t="b">
        <v>1</v>
      </c>
    </row>
    <row r="4" spans="1:5">
      <c r="A4" t="s">
        <v>4962</v>
      </c>
      <c r="B4" t="s">
        <v>6210</v>
      </c>
      <c r="E4" t="b">
        <v>1</v>
      </c>
    </row>
    <row r="5" spans="1:5">
      <c r="A5" t="s">
        <v>5027</v>
      </c>
      <c r="B5" t="s">
        <v>6231</v>
      </c>
      <c r="E5" t="b">
        <v>1</v>
      </c>
    </row>
    <row r="6" spans="1:5">
      <c r="A6" t="s">
        <v>5022</v>
      </c>
      <c r="B6" t="s">
        <v>6229</v>
      </c>
      <c r="E6" t="b">
        <v>1</v>
      </c>
    </row>
    <row r="7" spans="1:5">
      <c r="A7" t="s">
        <v>5016</v>
      </c>
      <c r="B7" t="s">
        <v>6211</v>
      </c>
      <c r="E7" t="b">
        <v>1</v>
      </c>
    </row>
    <row r="8" spans="1:5">
      <c r="A8" t="s">
        <v>4964</v>
      </c>
      <c r="B8" t="s">
        <v>6212</v>
      </c>
      <c r="E8" t="b">
        <v>1</v>
      </c>
    </row>
    <row r="9" spans="1:5">
      <c r="A9" t="s">
        <v>4966</v>
      </c>
      <c r="B9" t="s">
        <v>6213</v>
      </c>
      <c r="E9" t="b">
        <v>1</v>
      </c>
    </row>
    <row r="10" spans="1:5">
      <c r="A10" t="s">
        <v>5025</v>
      </c>
      <c r="B10" t="s">
        <v>6230</v>
      </c>
      <c r="E10" t="b">
        <v>1</v>
      </c>
    </row>
    <row r="11" spans="1:5">
      <c r="A11" t="s">
        <v>4972</v>
      </c>
      <c r="B11" t="s">
        <v>6214</v>
      </c>
      <c r="E11" t="b">
        <v>1</v>
      </c>
    </row>
    <row r="12" spans="1:5">
      <c r="A12" t="s">
        <v>5014</v>
      </c>
      <c r="B12" t="s">
        <v>6215</v>
      </c>
      <c r="E12" t="b">
        <v>1</v>
      </c>
    </row>
    <row r="13" spans="1:5">
      <c r="A13" t="s">
        <v>4974</v>
      </c>
      <c r="B13" t="s">
        <v>6216</v>
      </c>
      <c r="E13" t="b">
        <v>1</v>
      </c>
    </row>
    <row r="14" spans="1:5">
      <c r="A14" t="s">
        <v>4976</v>
      </c>
      <c r="B14" t="s">
        <v>6217</v>
      </c>
      <c r="E14" t="b">
        <v>1</v>
      </c>
    </row>
    <row r="15" spans="1:5">
      <c r="A15" t="s">
        <v>5039</v>
      </c>
      <c r="B15" t="s">
        <v>6235</v>
      </c>
      <c r="E15" t="b">
        <v>1</v>
      </c>
    </row>
    <row r="16" spans="1:5">
      <c r="A16" t="s">
        <v>5031</v>
      </c>
      <c r="B16" t="s">
        <v>6232</v>
      </c>
      <c r="E16" t="b">
        <v>1</v>
      </c>
    </row>
    <row r="17" spans="1:5">
      <c r="A17" t="s">
        <v>4979</v>
      </c>
      <c r="B17" t="s">
        <v>6218</v>
      </c>
      <c r="E17" t="b">
        <v>1</v>
      </c>
    </row>
    <row r="18" spans="1:5">
      <c r="A18" t="s">
        <v>4981</v>
      </c>
      <c r="B18" t="s">
        <v>6219</v>
      </c>
      <c r="E18" t="b">
        <v>1</v>
      </c>
    </row>
    <row r="19" spans="1:5">
      <c r="A19" t="s">
        <v>4983</v>
      </c>
      <c r="B19" t="s">
        <v>6220</v>
      </c>
      <c r="E19" t="b">
        <v>1</v>
      </c>
    </row>
    <row r="20" spans="1:5">
      <c r="A20" t="s">
        <v>4986</v>
      </c>
      <c r="B20" t="s">
        <v>6221</v>
      </c>
      <c r="E20" t="b">
        <v>1</v>
      </c>
    </row>
    <row r="21" spans="1:5">
      <c r="A21" t="s">
        <v>4988</v>
      </c>
      <c r="B21" t="s">
        <v>6222</v>
      </c>
      <c r="E21" t="b">
        <v>1</v>
      </c>
    </row>
    <row r="22" spans="1:5">
      <c r="A22" t="s">
        <v>5033</v>
      </c>
      <c r="B22" t="s">
        <v>6233</v>
      </c>
      <c r="E22" t="b">
        <v>1</v>
      </c>
    </row>
    <row r="23" spans="1:5">
      <c r="A23" t="s">
        <v>5037</v>
      </c>
      <c r="B23" t="s">
        <v>6234</v>
      </c>
      <c r="E23" t="b">
        <v>1</v>
      </c>
    </row>
    <row r="24" spans="1:5">
      <c r="A24" t="s">
        <v>4990</v>
      </c>
      <c r="B24" t="s">
        <v>6223</v>
      </c>
      <c r="E24" t="b">
        <v>1</v>
      </c>
    </row>
    <row r="25" spans="1:5">
      <c r="A25" t="s">
        <v>5001</v>
      </c>
      <c r="B25" t="s">
        <v>6224</v>
      </c>
      <c r="E25" t="b">
        <v>1</v>
      </c>
    </row>
    <row r="26" spans="1:5">
      <c r="A26" t="s">
        <v>5003</v>
      </c>
      <c r="B26" t="s">
        <v>6225</v>
      </c>
      <c r="E26" t="b">
        <v>1</v>
      </c>
    </row>
    <row r="27" spans="1:5">
      <c r="A27" t="s">
        <v>5012</v>
      </c>
      <c r="B27" t="s">
        <v>6226</v>
      </c>
      <c r="E27" t="b">
        <v>1</v>
      </c>
    </row>
    <row r="28" spans="1:5">
      <c r="A28" t="s">
        <v>5020</v>
      </c>
      <c r="B28" t="s">
        <v>6228</v>
      </c>
      <c r="E28" t="b">
        <v>1</v>
      </c>
    </row>
    <row r="29" spans="1:5">
      <c r="A29" t="s">
        <v>5008</v>
      </c>
      <c r="B29" t="s">
        <v>6227</v>
      </c>
      <c r="E29" t="b">
        <v>1</v>
      </c>
    </row>
  </sheetData>
  <pageMargins left="0.75" right="0.75" top="1" bottom="1" header="0.5" footer="0.5"/>
  <tableParts count="1">
    <tablePart r:id="rId1"/>
  </tablePart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9ACF9-E910-4DB0-A305-A5B0DF163124}">
  <dimension ref="A1:E8"/>
  <sheetViews>
    <sheetView workbookViewId="0">
      <selection activeCell="A2" sqref="A2:E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t="s">
        <v>4960</v>
      </c>
      <c r="B2" t="s">
        <v>6201</v>
      </c>
      <c r="E2" t="b">
        <v>1</v>
      </c>
    </row>
    <row r="3" spans="1:5">
      <c r="A3" t="s">
        <v>4974</v>
      </c>
      <c r="B3" t="s">
        <v>6206</v>
      </c>
      <c r="E3" t="b">
        <v>1</v>
      </c>
    </row>
    <row r="4" spans="1:5">
      <c r="A4" t="s">
        <v>4976</v>
      </c>
      <c r="B4" t="s">
        <v>6207</v>
      </c>
      <c r="E4" t="b">
        <v>1</v>
      </c>
    </row>
    <row r="5" spans="1:5">
      <c r="A5" t="s">
        <v>4964</v>
      </c>
      <c r="B5" t="s">
        <v>6203</v>
      </c>
      <c r="E5" t="b">
        <v>1</v>
      </c>
    </row>
    <row r="6" spans="1:5">
      <c r="A6" t="s">
        <v>4966</v>
      </c>
      <c r="B6" t="s">
        <v>6204</v>
      </c>
      <c r="E6" t="b">
        <v>1</v>
      </c>
    </row>
    <row r="7" spans="1:5">
      <c r="A7" t="s">
        <v>4962</v>
      </c>
      <c r="B7" t="s">
        <v>6202</v>
      </c>
      <c r="E7" t="b">
        <v>1</v>
      </c>
    </row>
    <row r="8" spans="1:5">
      <c r="A8" t="s">
        <v>4972</v>
      </c>
      <c r="B8" t="s">
        <v>6205</v>
      </c>
      <c r="E8" t="b">
        <v>1</v>
      </c>
    </row>
  </sheetData>
  <pageMargins left="0.75" right="0.75" top="1" bottom="1" header="0.5" footer="0.5"/>
  <tableParts count="1">
    <tablePart r:id="rId1"/>
  </tableParts>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FD0A2-5249-4D8D-A0D7-E3D91088CFB8}">
  <dimension ref="A1:E12"/>
  <sheetViews>
    <sheetView workbookViewId="0">
      <selection activeCell="A2" sqref="A2:E12"/>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t="s">
        <v>6179</v>
      </c>
      <c r="B2" t="s">
        <v>6180</v>
      </c>
      <c r="E2" t="b">
        <v>1</v>
      </c>
    </row>
    <row r="3" spans="1:5">
      <c r="A3" t="s">
        <v>6181</v>
      </c>
      <c r="B3" t="s">
        <v>6182</v>
      </c>
      <c r="E3" t="b">
        <v>1</v>
      </c>
    </row>
    <row r="4" spans="1:5">
      <c r="A4" t="s">
        <v>6183</v>
      </c>
      <c r="B4" t="s">
        <v>6184</v>
      </c>
      <c r="E4" t="b">
        <v>1</v>
      </c>
    </row>
    <row r="5" spans="1:5">
      <c r="A5" t="s">
        <v>6185</v>
      </c>
      <c r="B5" t="s">
        <v>6186</v>
      </c>
      <c r="E5" t="b">
        <v>1</v>
      </c>
    </row>
    <row r="6" spans="1:5">
      <c r="A6" t="s">
        <v>6187</v>
      </c>
      <c r="B6" t="s">
        <v>6188</v>
      </c>
      <c r="E6" t="b">
        <v>1</v>
      </c>
    </row>
    <row r="7" spans="1:5">
      <c r="A7" t="s">
        <v>6189</v>
      </c>
      <c r="B7" t="s">
        <v>6190</v>
      </c>
      <c r="E7" t="b">
        <v>1</v>
      </c>
    </row>
    <row r="8" spans="1:5">
      <c r="A8" t="s">
        <v>6191</v>
      </c>
      <c r="B8" t="s">
        <v>6192</v>
      </c>
      <c r="E8" t="b">
        <v>1</v>
      </c>
    </row>
    <row r="9" spans="1:5">
      <c r="A9" t="s">
        <v>6193</v>
      </c>
      <c r="B9" t="s">
        <v>6194</v>
      </c>
      <c r="E9" t="b">
        <v>1</v>
      </c>
    </row>
    <row r="10" spans="1:5">
      <c r="A10" t="s">
        <v>6195</v>
      </c>
      <c r="B10" t="s">
        <v>6196</v>
      </c>
      <c r="E10" t="b">
        <v>1</v>
      </c>
    </row>
    <row r="11" spans="1:5">
      <c r="A11" t="s">
        <v>6197</v>
      </c>
      <c r="B11" t="s">
        <v>6198</v>
      </c>
      <c r="E11" t="b">
        <v>1</v>
      </c>
    </row>
    <row r="12" spans="1:5">
      <c r="A12" t="s">
        <v>6199</v>
      </c>
      <c r="B12" t="s">
        <v>6200</v>
      </c>
      <c r="E12" t="b">
        <v>1</v>
      </c>
    </row>
  </sheetData>
  <pageMargins left="0.75" right="0.75" top="1" bottom="1" header="0.5" footer="0.5"/>
  <tableParts count="1">
    <tablePart r:id="rId1"/>
  </tableParts>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3D8F9-55D4-46CB-856A-41F1506FD05D}">
  <dimension ref="A1:E9"/>
  <sheetViews>
    <sheetView workbookViewId="0">
      <selection activeCell="A2" sqref="A2:E9"/>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t="s">
        <v>4960</v>
      </c>
      <c r="B2" t="s">
        <v>6171</v>
      </c>
      <c r="E2" t="b">
        <v>1</v>
      </c>
    </row>
    <row r="3" spans="1:5">
      <c r="A3" t="s">
        <v>4962</v>
      </c>
      <c r="B3" t="s">
        <v>6172</v>
      </c>
      <c r="E3" t="b">
        <v>1</v>
      </c>
    </row>
    <row r="4" spans="1:5">
      <c r="A4" t="s">
        <v>4966</v>
      </c>
      <c r="B4" t="s">
        <v>6174</v>
      </c>
      <c r="E4" t="b">
        <v>1</v>
      </c>
    </row>
    <row r="5" spans="1:5">
      <c r="A5" t="s">
        <v>4981</v>
      </c>
      <c r="B5" t="s">
        <v>6178</v>
      </c>
      <c r="E5" t="b">
        <v>1</v>
      </c>
    </row>
    <row r="6" spans="1:5">
      <c r="A6" t="s">
        <v>4972</v>
      </c>
      <c r="B6" t="s">
        <v>6175</v>
      </c>
      <c r="E6" t="b">
        <v>1</v>
      </c>
    </row>
    <row r="7" spans="1:5">
      <c r="A7" t="s">
        <v>4974</v>
      </c>
      <c r="B7" t="s">
        <v>6176</v>
      </c>
      <c r="E7" t="b">
        <v>1</v>
      </c>
    </row>
    <row r="8" spans="1:5">
      <c r="A8" t="s">
        <v>4976</v>
      </c>
      <c r="B8" t="s">
        <v>6177</v>
      </c>
      <c r="E8" t="b">
        <v>1</v>
      </c>
    </row>
    <row r="9" spans="1:5">
      <c r="A9" t="s">
        <v>4979</v>
      </c>
      <c r="B9" t="s">
        <v>6173</v>
      </c>
      <c r="E9" t="b">
        <v>1</v>
      </c>
    </row>
  </sheetData>
  <pageMargins left="0.75" right="0.75" top="1" bottom="1" header="0.5" footer="0.5"/>
  <tableParts count="1">
    <tablePart r:id="rId1"/>
  </tableParts>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E406D-9461-4A6D-A3BE-A3208DE21740}">
  <dimension ref="A1:E6"/>
  <sheetViews>
    <sheetView workbookViewId="0">
      <selection activeCell="A2" sqref="A2:E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t="s">
        <v>4960</v>
      </c>
      <c r="B2" t="s">
        <v>6166</v>
      </c>
      <c r="E2" t="b">
        <v>1</v>
      </c>
    </row>
    <row r="3" spans="1:5">
      <c r="A3" t="s">
        <v>4962</v>
      </c>
      <c r="B3" t="s">
        <v>6167</v>
      </c>
      <c r="E3" t="b">
        <v>1</v>
      </c>
    </row>
    <row r="4" spans="1:5">
      <c r="A4" t="s">
        <v>4964</v>
      </c>
      <c r="B4" t="s">
        <v>6168</v>
      </c>
      <c r="E4" t="b">
        <v>1</v>
      </c>
    </row>
    <row r="5" spans="1:5">
      <c r="A5" t="s">
        <v>4966</v>
      </c>
      <c r="B5" t="s">
        <v>6169</v>
      </c>
      <c r="E5" t="b">
        <v>1</v>
      </c>
    </row>
    <row r="6" spans="1:5">
      <c r="A6" t="s">
        <v>4972</v>
      </c>
      <c r="B6" t="s">
        <v>6170</v>
      </c>
      <c r="E6" t="b">
        <v>1</v>
      </c>
    </row>
  </sheetData>
  <pageMargins left="0.75" right="0.75" top="1" bottom="1" header="0.5" footer="0.5"/>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4BD4C-8249-4BE0-BBD4-E73917F9176F}">
  <dimension ref="A1:E4"/>
  <sheetViews>
    <sheetView workbookViewId="0">
      <selection activeCell="A2" sqref="A2:E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t="s">
        <v>6162</v>
      </c>
      <c r="B2" t="s">
        <v>6393</v>
      </c>
      <c r="E2" t="b">
        <v>1</v>
      </c>
    </row>
    <row r="3" spans="1:5">
      <c r="A3" t="s">
        <v>6394</v>
      </c>
      <c r="B3" t="s">
        <v>6395</v>
      </c>
      <c r="E3" t="b">
        <v>1</v>
      </c>
    </row>
    <row r="4" spans="1:5">
      <c r="A4" t="s">
        <v>6396</v>
      </c>
      <c r="B4" t="s">
        <v>6397</v>
      </c>
      <c r="E4" t="b">
        <v>1</v>
      </c>
    </row>
  </sheetData>
  <pageMargins left="0.75" right="0.75" top="1" bottom="1" header="0.5" footer="0.5"/>
  <tableParts count="1">
    <tablePart r:id="rId1"/>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4DE52-FEEB-46F9-B563-42882D417DF7}">
  <dimension ref="A1:E5"/>
  <sheetViews>
    <sheetView workbookViewId="0">
      <selection activeCell="A2" sqref="A2:E5"/>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t="s">
        <v>6164</v>
      </c>
      <c r="B2" t="s">
        <v>6165</v>
      </c>
      <c r="E2" t="b">
        <v>1</v>
      </c>
    </row>
    <row r="3" spans="1:5">
      <c r="A3" t="s">
        <v>6162</v>
      </c>
      <c r="B3" t="s">
        <v>6163</v>
      </c>
      <c r="E3" t="b">
        <v>1</v>
      </c>
    </row>
    <row r="4" spans="1:5">
      <c r="A4" t="s">
        <v>6158</v>
      </c>
      <c r="B4" t="s">
        <v>6159</v>
      </c>
      <c r="E4" t="b">
        <v>1</v>
      </c>
    </row>
    <row r="5" spans="1:5">
      <c r="A5" t="s">
        <v>6160</v>
      </c>
      <c r="B5" t="s">
        <v>6161</v>
      </c>
      <c r="E5" t="b">
        <v>1</v>
      </c>
    </row>
  </sheetData>
  <pageMargins left="0.75" right="0.75" top="1" bottom="1" header="0.5" footer="0.5"/>
  <tableParts count="1">
    <tablePart r:id="rId1"/>
  </tableParts>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C517A-E34E-4591-A418-07E1F20F5000}">
  <dimension ref="A1:E566"/>
  <sheetViews>
    <sheetView workbookViewId="0">
      <selection activeCell="A2" sqref="A2:E566"/>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t="s">
        <v>5025</v>
      </c>
      <c r="B2" t="s">
        <v>5312</v>
      </c>
      <c r="E2" t="b">
        <v>1</v>
      </c>
    </row>
    <row r="3" spans="1:5">
      <c r="A3" t="s">
        <v>5651</v>
      </c>
      <c r="B3" t="s">
        <v>5652</v>
      </c>
      <c r="E3" t="b">
        <v>1</v>
      </c>
    </row>
    <row r="4" spans="1:5">
      <c r="A4" t="s">
        <v>5653</v>
      </c>
      <c r="B4" t="s">
        <v>5654</v>
      </c>
      <c r="E4" t="b">
        <v>1</v>
      </c>
    </row>
    <row r="5" spans="1:5">
      <c r="A5" t="s">
        <v>5655</v>
      </c>
      <c r="B5" t="s">
        <v>5656</v>
      </c>
      <c r="E5" t="b">
        <v>1</v>
      </c>
    </row>
    <row r="6" spans="1:5">
      <c r="A6" t="s">
        <v>5657</v>
      </c>
      <c r="B6" t="s">
        <v>5658</v>
      </c>
      <c r="E6" t="b">
        <v>1</v>
      </c>
    </row>
    <row r="7" spans="1:5">
      <c r="A7" t="s">
        <v>5659</v>
      </c>
      <c r="B7" t="s">
        <v>5660</v>
      </c>
      <c r="E7" t="b">
        <v>1</v>
      </c>
    </row>
    <row r="8" spans="1:5">
      <c r="A8" t="s">
        <v>5661</v>
      </c>
      <c r="B8" t="s">
        <v>5662</v>
      </c>
      <c r="E8" t="b">
        <v>1</v>
      </c>
    </row>
    <row r="9" spans="1:5">
      <c r="A9" t="s">
        <v>5663</v>
      </c>
      <c r="B9" t="s">
        <v>5664</v>
      </c>
      <c r="E9" t="b">
        <v>1</v>
      </c>
    </row>
    <row r="10" spans="1:5">
      <c r="A10" t="s">
        <v>5665</v>
      </c>
      <c r="B10" t="s">
        <v>5666</v>
      </c>
      <c r="E10" t="b">
        <v>1</v>
      </c>
    </row>
    <row r="11" spans="1:5">
      <c r="A11" t="s">
        <v>5667</v>
      </c>
      <c r="B11" t="s">
        <v>5668</v>
      </c>
      <c r="E11" t="b">
        <v>1</v>
      </c>
    </row>
    <row r="12" spans="1:5">
      <c r="A12" t="s">
        <v>5669</v>
      </c>
      <c r="B12" t="s">
        <v>5670</v>
      </c>
      <c r="E12" t="b">
        <v>1</v>
      </c>
    </row>
    <row r="13" spans="1:5">
      <c r="A13" t="s">
        <v>5671</v>
      </c>
      <c r="B13" t="s">
        <v>5672</v>
      </c>
      <c r="E13" t="b">
        <v>1</v>
      </c>
    </row>
    <row r="14" spans="1:5">
      <c r="A14" t="s">
        <v>5673</v>
      </c>
      <c r="B14" t="s">
        <v>5674</v>
      </c>
      <c r="E14" t="b">
        <v>1</v>
      </c>
    </row>
    <row r="15" spans="1:5">
      <c r="A15" t="s">
        <v>5675</v>
      </c>
      <c r="B15" t="s">
        <v>5676</v>
      </c>
      <c r="E15" t="b">
        <v>1</v>
      </c>
    </row>
    <row r="16" spans="1:5">
      <c r="A16" t="s">
        <v>5677</v>
      </c>
      <c r="B16" t="s">
        <v>5678</v>
      </c>
      <c r="E16" t="b">
        <v>1</v>
      </c>
    </row>
    <row r="17" spans="1:5">
      <c r="A17" t="s">
        <v>5679</v>
      </c>
      <c r="B17" t="s">
        <v>5680</v>
      </c>
      <c r="E17" t="b">
        <v>1</v>
      </c>
    </row>
    <row r="18" spans="1:5">
      <c r="A18" t="s">
        <v>5681</v>
      </c>
      <c r="B18" t="s">
        <v>5682</v>
      </c>
      <c r="E18" t="b">
        <v>1</v>
      </c>
    </row>
    <row r="19" spans="1:5">
      <c r="A19" t="s">
        <v>5683</v>
      </c>
      <c r="B19" t="s">
        <v>5684</v>
      </c>
      <c r="E19" t="b">
        <v>1</v>
      </c>
    </row>
    <row r="20" spans="1:5">
      <c r="A20" t="s">
        <v>5685</v>
      </c>
      <c r="B20" t="s">
        <v>5686</v>
      </c>
      <c r="E20" t="b">
        <v>1</v>
      </c>
    </row>
    <row r="21" spans="1:5">
      <c r="A21" t="s">
        <v>2816</v>
      </c>
      <c r="B21" t="s">
        <v>5687</v>
      </c>
      <c r="E21" t="b">
        <v>1</v>
      </c>
    </row>
    <row r="22" spans="1:5">
      <c r="A22" t="s">
        <v>1016</v>
      </c>
      <c r="B22" t="s">
        <v>5688</v>
      </c>
      <c r="E22" t="b">
        <v>1</v>
      </c>
    </row>
    <row r="23" spans="1:5">
      <c r="A23" t="s">
        <v>4866</v>
      </c>
      <c r="B23" t="s">
        <v>5689</v>
      </c>
      <c r="E23" t="b">
        <v>1</v>
      </c>
    </row>
    <row r="24" spans="1:5">
      <c r="A24" t="s">
        <v>518</v>
      </c>
      <c r="B24" t="s">
        <v>5690</v>
      </c>
      <c r="E24" t="b">
        <v>1</v>
      </c>
    </row>
    <row r="25" spans="1:5">
      <c r="A25" t="s">
        <v>3550</v>
      </c>
      <c r="B25" t="s">
        <v>5691</v>
      </c>
      <c r="E25" t="b">
        <v>1</v>
      </c>
    </row>
    <row r="26" spans="1:5">
      <c r="A26" t="s">
        <v>2416</v>
      </c>
      <c r="B26" t="s">
        <v>5692</v>
      </c>
      <c r="E26" t="b">
        <v>1</v>
      </c>
    </row>
    <row r="27" spans="1:5">
      <c r="A27" t="s">
        <v>5693</v>
      </c>
      <c r="B27" t="s">
        <v>5694</v>
      </c>
      <c r="E27" t="b">
        <v>1</v>
      </c>
    </row>
    <row r="28" spans="1:5">
      <c r="A28" t="s">
        <v>5695</v>
      </c>
      <c r="B28" t="s">
        <v>5696</v>
      </c>
      <c r="E28" t="b">
        <v>1</v>
      </c>
    </row>
    <row r="29" spans="1:5">
      <c r="A29" t="s">
        <v>5697</v>
      </c>
      <c r="B29" t="s">
        <v>5698</v>
      </c>
      <c r="E29" t="b">
        <v>1</v>
      </c>
    </row>
    <row r="30" spans="1:5">
      <c r="A30" t="s">
        <v>5699</v>
      </c>
      <c r="B30" t="s">
        <v>5700</v>
      </c>
      <c r="E30" t="b">
        <v>1</v>
      </c>
    </row>
    <row r="31" spans="1:5">
      <c r="A31" t="s">
        <v>5701</v>
      </c>
      <c r="B31" t="s">
        <v>5702</v>
      </c>
      <c r="E31" t="b">
        <v>1</v>
      </c>
    </row>
    <row r="32" spans="1:5">
      <c r="A32" t="s">
        <v>5703</v>
      </c>
      <c r="B32" t="s">
        <v>5704</v>
      </c>
      <c r="E32" t="b">
        <v>1</v>
      </c>
    </row>
    <row r="33" spans="1:5">
      <c r="A33" t="s">
        <v>5705</v>
      </c>
      <c r="B33" t="s">
        <v>5706</v>
      </c>
      <c r="E33" t="b">
        <v>1</v>
      </c>
    </row>
    <row r="34" spans="1:5">
      <c r="A34" t="s">
        <v>5707</v>
      </c>
      <c r="B34" t="s">
        <v>5708</v>
      </c>
      <c r="E34" t="b">
        <v>1</v>
      </c>
    </row>
    <row r="35" spans="1:5">
      <c r="A35" t="s">
        <v>2804</v>
      </c>
      <c r="B35" t="s">
        <v>5709</v>
      </c>
      <c r="E35" t="b">
        <v>1</v>
      </c>
    </row>
    <row r="36" spans="1:5">
      <c r="A36" t="s">
        <v>5710</v>
      </c>
      <c r="B36" t="s">
        <v>5711</v>
      </c>
      <c r="E36" t="b">
        <v>1</v>
      </c>
    </row>
    <row r="37" spans="1:5">
      <c r="A37" t="s">
        <v>5712</v>
      </c>
      <c r="B37" t="s">
        <v>5713</v>
      </c>
      <c r="E37" t="b">
        <v>1</v>
      </c>
    </row>
    <row r="38" spans="1:5">
      <c r="A38" t="s">
        <v>5714</v>
      </c>
      <c r="B38" t="s">
        <v>5715</v>
      </c>
      <c r="E38" t="b">
        <v>1</v>
      </c>
    </row>
    <row r="39" spans="1:5">
      <c r="A39" t="s">
        <v>4392</v>
      </c>
      <c r="B39" t="s">
        <v>5716</v>
      </c>
      <c r="E39" t="b">
        <v>1</v>
      </c>
    </row>
    <row r="40" spans="1:5">
      <c r="A40" t="s">
        <v>4666</v>
      </c>
      <c r="B40" t="s">
        <v>5717</v>
      </c>
      <c r="E40" t="b">
        <v>1</v>
      </c>
    </row>
    <row r="41" spans="1:5">
      <c r="A41" t="s">
        <v>3886</v>
      </c>
      <c r="B41" t="s">
        <v>5718</v>
      </c>
      <c r="E41" t="b">
        <v>1</v>
      </c>
    </row>
    <row r="42" spans="1:5">
      <c r="A42" t="s">
        <v>5719</v>
      </c>
      <c r="B42" t="s">
        <v>5720</v>
      </c>
      <c r="E42" t="b">
        <v>1</v>
      </c>
    </row>
    <row r="43" spans="1:5">
      <c r="A43" t="s">
        <v>5721</v>
      </c>
      <c r="B43" t="s">
        <v>5722</v>
      </c>
      <c r="E43" t="b">
        <v>1</v>
      </c>
    </row>
    <row r="44" spans="1:5">
      <c r="A44" t="s">
        <v>1564</v>
      </c>
      <c r="B44" t="s">
        <v>5723</v>
      </c>
      <c r="E44" t="b">
        <v>1</v>
      </c>
    </row>
    <row r="45" spans="1:5">
      <c r="A45" t="s">
        <v>5724</v>
      </c>
      <c r="B45" t="s">
        <v>5725</v>
      </c>
      <c r="E45" t="b">
        <v>1</v>
      </c>
    </row>
    <row r="46" spans="1:5">
      <c r="A46" t="s">
        <v>5726</v>
      </c>
      <c r="B46" t="s">
        <v>5727</v>
      </c>
      <c r="E46" t="b">
        <v>1</v>
      </c>
    </row>
    <row r="47" spans="1:5">
      <c r="A47" t="s">
        <v>4308</v>
      </c>
      <c r="B47" t="s">
        <v>5728</v>
      </c>
      <c r="E47" t="b">
        <v>1</v>
      </c>
    </row>
    <row r="48" spans="1:5">
      <c r="A48" t="s">
        <v>3142</v>
      </c>
      <c r="B48" t="s">
        <v>5729</v>
      </c>
      <c r="E48" t="b">
        <v>1</v>
      </c>
    </row>
    <row r="49" spans="1:5">
      <c r="A49" t="s">
        <v>3062</v>
      </c>
      <c r="B49" t="s">
        <v>5730</v>
      </c>
      <c r="E49" t="b">
        <v>1</v>
      </c>
    </row>
    <row r="50" spans="1:5">
      <c r="A50" t="s">
        <v>5731</v>
      </c>
      <c r="B50" t="s">
        <v>5732</v>
      </c>
      <c r="E50" t="b">
        <v>1</v>
      </c>
    </row>
    <row r="51" spans="1:5">
      <c r="A51" t="s">
        <v>4650</v>
      </c>
      <c r="B51" t="s">
        <v>5733</v>
      </c>
      <c r="E51" t="b">
        <v>1</v>
      </c>
    </row>
    <row r="52" spans="1:5">
      <c r="A52" t="s">
        <v>1614</v>
      </c>
      <c r="B52" t="s">
        <v>5734</v>
      </c>
      <c r="E52" t="b">
        <v>1</v>
      </c>
    </row>
    <row r="53" spans="1:5">
      <c r="A53" t="s">
        <v>664</v>
      </c>
      <c r="B53" t="s">
        <v>5735</v>
      </c>
      <c r="E53" t="b">
        <v>1</v>
      </c>
    </row>
    <row r="54" spans="1:5">
      <c r="A54" t="s">
        <v>652</v>
      </c>
      <c r="B54" t="s">
        <v>5736</v>
      </c>
      <c r="E54" t="b">
        <v>1</v>
      </c>
    </row>
    <row r="55" spans="1:5">
      <c r="A55" t="s">
        <v>5737</v>
      </c>
      <c r="B55" t="s">
        <v>5738</v>
      </c>
      <c r="E55" t="b">
        <v>1</v>
      </c>
    </row>
    <row r="56" spans="1:5">
      <c r="A56" t="s">
        <v>5739</v>
      </c>
      <c r="B56" t="s">
        <v>5740</v>
      </c>
      <c r="E56" t="b">
        <v>1</v>
      </c>
    </row>
    <row r="57" spans="1:5">
      <c r="A57" t="s">
        <v>5741</v>
      </c>
      <c r="B57" t="s">
        <v>5742</v>
      </c>
      <c r="E57" t="b">
        <v>1</v>
      </c>
    </row>
    <row r="58" spans="1:5">
      <c r="A58" t="s">
        <v>5743</v>
      </c>
      <c r="B58" t="s">
        <v>5744</v>
      </c>
      <c r="E58" t="b">
        <v>1</v>
      </c>
    </row>
    <row r="59" spans="1:5">
      <c r="A59" t="s">
        <v>5745</v>
      </c>
      <c r="B59" t="s">
        <v>5746</v>
      </c>
      <c r="E59" t="b">
        <v>1</v>
      </c>
    </row>
    <row r="60" spans="1:5">
      <c r="A60" t="s">
        <v>5747</v>
      </c>
      <c r="B60" t="s">
        <v>5748</v>
      </c>
      <c r="E60" t="b">
        <v>1</v>
      </c>
    </row>
    <row r="61" spans="1:5">
      <c r="A61" t="s">
        <v>5749</v>
      </c>
      <c r="B61" t="s">
        <v>5750</v>
      </c>
      <c r="E61" t="b">
        <v>1</v>
      </c>
    </row>
    <row r="62" spans="1:5">
      <c r="A62" t="s">
        <v>5751</v>
      </c>
      <c r="B62" t="s">
        <v>5752</v>
      </c>
      <c r="E62" t="b">
        <v>1</v>
      </c>
    </row>
    <row r="63" spans="1:5">
      <c r="A63" t="s">
        <v>5753</v>
      </c>
      <c r="B63" t="s">
        <v>5754</v>
      </c>
      <c r="E63" t="b">
        <v>1</v>
      </c>
    </row>
    <row r="64" spans="1:5">
      <c r="A64" t="s">
        <v>5755</v>
      </c>
      <c r="B64" t="s">
        <v>5756</v>
      </c>
      <c r="E64" t="b">
        <v>1</v>
      </c>
    </row>
    <row r="65" spans="1:5">
      <c r="A65" t="s">
        <v>5757</v>
      </c>
      <c r="B65" t="s">
        <v>5758</v>
      </c>
      <c r="E65" t="b">
        <v>1</v>
      </c>
    </row>
    <row r="66" spans="1:5">
      <c r="A66" t="s">
        <v>5759</v>
      </c>
      <c r="B66" t="s">
        <v>5760</v>
      </c>
      <c r="E66" t="b">
        <v>1</v>
      </c>
    </row>
    <row r="67" spans="1:5">
      <c r="A67" t="s">
        <v>5761</v>
      </c>
      <c r="B67" t="s">
        <v>5762</v>
      </c>
      <c r="E67" t="b">
        <v>1</v>
      </c>
    </row>
    <row r="68" spans="1:5">
      <c r="A68" t="s">
        <v>5763</v>
      </c>
      <c r="B68" t="s">
        <v>5764</v>
      </c>
      <c r="E68" t="b">
        <v>1</v>
      </c>
    </row>
    <row r="69" spans="1:5">
      <c r="A69" t="s">
        <v>3198</v>
      </c>
      <c r="B69" t="s">
        <v>5797</v>
      </c>
      <c r="E69" t="b">
        <v>1</v>
      </c>
    </row>
    <row r="70" spans="1:5">
      <c r="A70" t="s">
        <v>1334</v>
      </c>
      <c r="B70" t="s">
        <v>5798</v>
      </c>
      <c r="E70" t="b">
        <v>1</v>
      </c>
    </row>
    <row r="71" spans="1:5">
      <c r="A71" t="s">
        <v>312</v>
      </c>
      <c r="B71" t="s">
        <v>5799</v>
      </c>
      <c r="E71" t="b">
        <v>1</v>
      </c>
    </row>
    <row r="72" spans="1:5">
      <c r="A72" t="s">
        <v>2406</v>
      </c>
      <c r="B72" t="s">
        <v>5800</v>
      </c>
      <c r="E72" t="b">
        <v>1</v>
      </c>
    </row>
    <row r="73" spans="1:5">
      <c r="A73" t="s">
        <v>2408</v>
      </c>
      <c r="B73" t="s">
        <v>5801</v>
      </c>
      <c r="E73" t="b">
        <v>1</v>
      </c>
    </row>
    <row r="74" spans="1:5">
      <c r="A74" t="s">
        <v>5802</v>
      </c>
      <c r="B74" t="s">
        <v>5803</v>
      </c>
      <c r="E74" t="b">
        <v>1</v>
      </c>
    </row>
    <row r="75" spans="1:5">
      <c r="A75" t="s">
        <v>1954</v>
      </c>
      <c r="B75" t="s">
        <v>5804</v>
      </c>
      <c r="E75" t="b">
        <v>1</v>
      </c>
    </row>
    <row r="76" spans="1:5">
      <c r="A76" t="s">
        <v>5805</v>
      </c>
      <c r="B76" t="s">
        <v>5806</v>
      </c>
      <c r="E76" t="b">
        <v>1</v>
      </c>
    </row>
    <row r="77" spans="1:5">
      <c r="A77" t="s">
        <v>5807</v>
      </c>
      <c r="B77" t="s">
        <v>5808</v>
      </c>
      <c r="E77" t="b">
        <v>1</v>
      </c>
    </row>
    <row r="78" spans="1:5">
      <c r="A78" t="s">
        <v>5872</v>
      </c>
      <c r="B78" t="s">
        <v>5873</v>
      </c>
      <c r="E78" t="b">
        <v>1</v>
      </c>
    </row>
    <row r="79" spans="1:5">
      <c r="A79" t="s">
        <v>5874</v>
      </c>
      <c r="B79" t="s">
        <v>5875</v>
      </c>
      <c r="E79" t="b">
        <v>1</v>
      </c>
    </row>
    <row r="80" spans="1:5">
      <c r="A80" t="s">
        <v>5876</v>
      </c>
      <c r="B80" t="s">
        <v>5877</v>
      </c>
      <c r="E80" t="b">
        <v>1</v>
      </c>
    </row>
    <row r="81" spans="1:5">
      <c r="A81" t="s">
        <v>5878</v>
      </c>
      <c r="B81" t="s">
        <v>5879</v>
      </c>
      <c r="E81" t="b">
        <v>1</v>
      </c>
    </row>
    <row r="82" spans="1:5">
      <c r="A82" t="s">
        <v>5880</v>
      </c>
      <c r="B82" t="s">
        <v>5881</v>
      </c>
      <c r="E82" t="b">
        <v>1</v>
      </c>
    </row>
    <row r="83" spans="1:5">
      <c r="A83" t="s">
        <v>5882</v>
      </c>
      <c r="B83" t="s">
        <v>5883</v>
      </c>
      <c r="E83" t="b">
        <v>1</v>
      </c>
    </row>
    <row r="84" spans="1:5">
      <c r="A84" t="s">
        <v>5884</v>
      </c>
      <c r="B84" t="s">
        <v>5885</v>
      </c>
      <c r="E84" t="b">
        <v>1</v>
      </c>
    </row>
    <row r="85" spans="1:5">
      <c r="A85" t="s">
        <v>326</v>
      </c>
      <c r="B85" t="s">
        <v>5886</v>
      </c>
      <c r="E85" t="b">
        <v>1</v>
      </c>
    </row>
    <row r="86" spans="1:5">
      <c r="A86" t="s">
        <v>1992</v>
      </c>
      <c r="B86" t="s">
        <v>5887</v>
      </c>
      <c r="E86" t="b">
        <v>1</v>
      </c>
    </row>
    <row r="87" spans="1:5">
      <c r="A87" t="s">
        <v>5888</v>
      </c>
      <c r="B87" t="s">
        <v>5889</v>
      </c>
      <c r="E87" t="b">
        <v>1</v>
      </c>
    </row>
    <row r="88" spans="1:5">
      <c r="A88" t="s">
        <v>4762</v>
      </c>
      <c r="B88" t="s">
        <v>5890</v>
      </c>
      <c r="E88" t="b">
        <v>1</v>
      </c>
    </row>
    <row r="89" spans="1:5">
      <c r="A89" t="s">
        <v>3144</v>
      </c>
      <c r="B89" t="s">
        <v>5891</v>
      </c>
      <c r="E89" t="b">
        <v>1</v>
      </c>
    </row>
    <row r="90" spans="1:5">
      <c r="A90" t="s">
        <v>4822</v>
      </c>
      <c r="B90" t="s">
        <v>5892</v>
      </c>
      <c r="E90" t="b">
        <v>1</v>
      </c>
    </row>
    <row r="91" spans="1:5">
      <c r="A91" t="s">
        <v>5893</v>
      </c>
      <c r="B91" t="s">
        <v>5894</v>
      </c>
      <c r="E91" t="b">
        <v>1</v>
      </c>
    </row>
    <row r="92" spans="1:5">
      <c r="A92" t="s">
        <v>5895</v>
      </c>
      <c r="B92" t="s">
        <v>5896</v>
      </c>
      <c r="E92" t="b">
        <v>1</v>
      </c>
    </row>
    <row r="93" spans="1:5">
      <c r="A93" t="s">
        <v>1302</v>
      </c>
      <c r="B93" t="s">
        <v>5897</v>
      </c>
      <c r="E93" t="b">
        <v>1</v>
      </c>
    </row>
    <row r="94" spans="1:5">
      <c r="A94" t="s">
        <v>1818</v>
      </c>
      <c r="B94" t="s">
        <v>5898</v>
      </c>
      <c r="E94" t="b">
        <v>1</v>
      </c>
    </row>
    <row r="95" spans="1:5">
      <c r="A95" t="s">
        <v>5899</v>
      </c>
      <c r="B95" t="s">
        <v>5900</v>
      </c>
      <c r="E95" t="b">
        <v>1</v>
      </c>
    </row>
    <row r="96" spans="1:5">
      <c r="A96" t="s">
        <v>4402</v>
      </c>
      <c r="B96" t="s">
        <v>5901</v>
      </c>
      <c r="E96" t="b">
        <v>1</v>
      </c>
    </row>
    <row r="97" spans="1:5">
      <c r="A97" t="s">
        <v>5902</v>
      </c>
      <c r="B97" t="s">
        <v>5903</v>
      </c>
      <c r="E97" t="b">
        <v>1</v>
      </c>
    </row>
    <row r="98" spans="1:5">
      <c r="A98" t="s">
        <v>1300</v>
      </c>
      <c r="B98" t="s">
        <v>5904</v>
      </c>
      <c r="E98" t="b">
        <v>1</v>
      </c>
    </row>
    <row r="99" spans="1:5">
      <c r="A99" t="s">
        <v>878</v>
      </c>
      <c r="B99" t="s">
        <v>5905</v>
      </c>
      <c r="E99" t="b">
        <v>1</v>
      </c>
    </row>
    <row r="100" spans="1:5">
      <c r="A100" t="s">
        <v>2836</v>
      </c>
      <c r="B100" t="s">
        <v>5906</v>
      </c>
      <c r="E100" t="b">
        <v>1</v>
      </c>
    </row>
    <row r="101" spans="1:5">
      <c r="A101" t="s">
        <v>4356</v>
      </c>
      <c r="B101" t="s">
        <v>5907</v>
      </c>
      <c r="E101" t="b">
        <v>1</v>
      </c>
    </row>
    <row r="102" spans="1:5">
      <c r="A102" t="s">
        <v>4380</v>
      </c>
      <c r="B102" t="s">
        <v>5908</v>
      </c>
      <c r="E102" t="b">
        <v>1</v>
      </c>
    </row>
    <row r="103" spans="1:5">
      <c r="A103" t="s">
        <v>2762</v>
      </c>
      <c r="B103" t="s">
        <v>5909</v>
      </c>
      <c r="E103" t="b">
        <v>1</v>
      </c>
    </row>
    <row r="104" spans="1:5">
      <c r="A104" t="s">
        <v>5910</v>
      </c>
      <c r="B104" t="s">
        <v>5911</v>
      </c>
      <c r="E104" t="b">
        <v>1</v>
      </c>
    </row>
    <row r="105" spans="1:5">
      <c r="A105" t="s">
        <v>2602</v>
      </c>
      <c r="B105" t="s">
        <v>5912</v>
      </c>
      <c r="E105" t="b">
        <v>1</v>
      </c>
    </row>
    <row r="106" spans="1:5">
      <c r="A106" t="s">
        <v>4288</v>
      </c>
      <c r="B106" t="s">
        <v>5913</v>
      </c>
      <c r="E106" t="b">
        <v>1</v>
      </c>
    </row>
    <row r="107" spans="1:5">
      <c r="A107" t="s">
        <v>408</v>
      </c>
      <c r="B107" t="s">
        <v>5914</v>
      </c>
      <c r="E107" t="b">
        <v>1</v>
      </c>
    </row>
    <row r="108" spans="1:5">
      <c r="A108" t="s">
        <v>4378</v>
      </c>
      <c r="B108" t="s">
        <v>5915</v>
      </c>
      <c r="E108" t="b">
        <v>1</v>
      </c>
    </row>
    <row r="109" spans="1:5">
      <c r="A109" t="s">
        <v>4342</v>
      </c>
      <c r="B109" t="s">
        <v>5916</v>
      </c>
      <c r="E109" t="b">
        <v>1</v>
      </c>
    </row>
    <row r="110" spans="1:5">
      <c r="A110" t="s">
        <v>466</v>
      </c>
      <c r="B110" t="s">
        <v>5917</v>
      </c>
      <c r="E110" t="b">
        <v>1</v>
      </c>
    </row>
    <row r="111" spans="1:5">
      <c r="A111" t="s">
        <v>3990</v>
      </c>
      <c r="B111" t="s">
        <v>5918</v>
      </c>
      <c r="E111" t="b">
        <v>1</v>
      </c>
    </row>
    <row r="112" spans="1:5">
      <c r="A112" t="s">
        <v>966</v>
      </c>
      <c r="B112" t="s">
        <v>5919</v>
      </c>
      <c r="E112" t="b">
        <v>1</v>
      </c>
    </row>
    <row r="113" spans="1:5">
      <c r="A113" t="s">
        <v>4176</v>
      </c>
      <c r="B113" t="s">
        <v>5920</v>
      </c>
      <c r="E113" t="b">
        <v>1</v>
      </c>
    </row>
    <row r="114" spans="1:5">
      <c r="A114" t="s">
        <v>594</v>
      </c>
      <c r="B114" t="s">
        <v>5921</v>
      </c>
      <c r="E114" t="b">
        <v>1</v>
      </c>
    </row>
    <row r="115" spans="1:5">
      <c r="A115" t="s">
        <v>3050</v>
      </c>
      <c r="B115" t="s">
        <v>5922</v>
      </c>
      <c r="E115" t="b">
        <v>1</v>
      </c>
    </row>
    <row r="116" spans="1:5">
      <c r="A116" t="s">
        <v>4020</v>
      </c>
      <c r="B116" t="s">
        <v>5923</v>
      </c>
      <c r="E116" t="b">
        <v>1</v>
      </c>
    </row>
    <row r="117" spans="1:5">
      <c r="A117" t="s">
        <v>3136</v>
      </c>
      <c r="B117" t="s">
        <v>5924</v>
      </c>
      <c r="E117" t="b">
        <v>1</v>
      </c>
    </row>
    <row r="118" spans="1:5">
      <c r="A118" t="s">
        <v>3276</v>
      </c>
      <c r="B118" t="s">
        <v>5925</v>
      </c>
      <c r="E118" t="b">
        <v>1</v>
      </c>
    </row>
    <row r="119" spans="1:5">
      <c r="A119" t="s">
        <v>2012</v>
      </c>
      <c r="B119" t="s">
        <v>5926</v>
      </c>
      <c r="E119" t="b">
        <v>1</v>
      </c>
    </row>
    <row r="120" spans="1:5">
      <c r="A120" t="s">
        <v>4428</v>
      </c>
      <c r="B120" t="s">
        <v>5927</v>
      </c>
      <c r="E120" t="b">
        <v>1</v>
      </c>
    </row>
    <row r="121" spans="1:5">
      <c r="A121" t="s">
        <v>2562</v>
      </c>
      <c r="B121" t="s">
        <v>5928</v>
      </c>
      <c r="E121" t="b">
        <v>1</v>
      </c>
    </row>
    <row r="122" spans="1:5">
      <c r="A122" t="s">
        <v>2634</v>
      </c>
      <c r="B122" t="s">
        <v>5929</v>
      </c>
      <c r="E122" t="b">
        <v>1</v>
      </c>
    </row>
    <row r="123" spans="1:5">
      <c r="A123" t="s">
        <v>5930</v>
      </c>
      <c r="B123" t="s">
        <v>5931</v>
      </c>
      <c r="E123" t="b">
        <v>1</v>
      </c>
    </row>
    <row r="124" spans="1:5">
      <c r="A124" t="s">
        <v>428</v>
      </c>
      <c r="B124" t="s">
        <v>5932</v>
      </c>
      <c r="E124" t="b">
        <v>1</v>
      </c>
    </row>
    <row r="125" spans="1:5">
      <c r="A125" t="s">
        <v>514</v>
      </c>
      <c r="B125" t="s">
        <v>5933</v>
      </c>
      <c r="E125" t="b">
        <v>1</v>
      </c>
    </row>
    <row r="126" spans="1:5">
      <c r="A126" t="s">
        <v>2754</v>
      </c>
      <c r="B126" t="s">
        <v>5934</v>
      </c>
      <c r="E126" t="b">
        <v>1</v>
      </c>
    </row>
    <row r="127" spans="1:5">
      <c r="A127" t="s">
        <v>4898</v>
      </c>
      <c r="B127" t="s">
        <v>5935</v>
      </c>
      <c r="E127" t="b">
        <v>1</v>
      </c>
    </row>
    <row r="128" spans="1:5">
      <c r="A128" t="s">
        <v>1368</v>
      </c>
      <c r="B128" t="s">
        <v>5936</v>
      </c>
      <c r="E128" t="b">
        <v>1</v>
      </c>
    </row>
    <row r="129" spans="1:5">
      <c r="A129" t="s">
        <v>2620</v>
      </c>
      <c r="B129" t="s">
        <v>5937</v>
      </c>
      <c r="E129" t="b">
        <v>1</v>
      </c>
    </row>
    <row r="130" spans="1:5">
      <c r="A130" t="s">
        <v>1050</v>
      </c>
      <c r="B130" t="s">
        <v>5938</v>
      </c>
      <c r="E130" t="b">
        <v>1</v>
      </c>
    </row>
    <row r="131" spans="1:5">
      <c r="A131" t="s">
        <v>2398</v>
      </c>
      <c r="B131" t="s">
        <v>5939</v>
      </c>
      <c r="E131" t="b">
        <v>1</v>
      </c>
    </row>
    <row r="132" spans="1:5">
      <c r="A132" t="s">
        <v>3928</v>
      </c>
      <c r="B132" t="s">
        <v>5940</v>
      </c>
      <c r="E132" t="b">
        <v>1</v>
      </c>
    </row>
    <row r="133" spans="1:5">
      <c r="A133" t="s">
        <v>4684</v>
      </c>
      <c r="B133" t="s">
        <v>5941</v>
      </c>
      <c r="E133" t="b">
        <v>1</v>
      </c>
    </row>
    <row r="134" spans="1:5">
      <c r="A134" t="s">
        <v>2148</v>
      </c>
      <c r="B134" t="s">
        <v>5942</v>
      </c>
      <c r="E134" t="b">
        <v>1</v>
      </c>
    </row>
    <row r="135" spans="1:5">
      <c r="A135" t="s">
        <v>986</v>
      </c>
      <c r="B135" t="s">
        <v>5943</v>
      </c>
      <c r="E135" t="b">
        <v>1</v>
      </c>
    </row>
    <row r="136" spans="1:5">
      <c r="A136" t="s">
        <v>988</v>
      </c>
      <c r="B136" t="s">
        <v>5944</v>
      </c>
      <c r="E136" t="b">
        <v>1</v>
      </c>
    </row>
    <row r="137" spans="1:5">
      <c r="A137" t="s">
        <v>990</v>
      </c>
      <c r="B137" t="s">
        <v>5945</v>
      </c>
      <c r="E137" t="b">
        <v>1</v>
      </c>
    </row>
    <row r="138" spans="1:5">
      <c r="A138" t="s">
        <v>3210</v>
      </c>
      <c r="B138" t="s">
        <v>5946</v>
      </c>
      <c r="E138" t="b">
        <v>1</v>
      </c>
    </row>
    <row r="139" spans="1:5">
      <c r="A139" t="s">
        <v>2474</v>
      </c>
      <c r="B139" t="s">
        <v>5947</v>
      </c>
      <c r="E139" t="b">
        <v>1</v>
      </c>
    </row>
    <row r="140" spans="1:5">
      <c r="A140" t="s">
        <v>3848</v>
      </c>
      <c r="B140" t="s">
        <v>5948</v>
      </c>
      <c r="E140" t="b">
        <v>1</v>
      </c>
    </row>
    <row r="141" spans="1:5">
      <c r="A141" t="s">
        <v>714</v>
      </c>
      <c r="B141" t="s">
        <v>5949</v>
      </c>
      <c r="E141" t="b">
        <v>1</v>
      </c>
    </row>
    <row r="142" spans="1:5">
      <c r="A142" t="s">
        <v>498</v>
      </c>
      <c r="B142" t="s">
        <v>5950</v>
      </c>
      <c r="E142" t="b">
        <v>1</v>
      </c>
    </row>
    <row r="143" spans="1:5">
      <c r="A143" t="s">
        <v>3754</v>
      </c>
      <c r="B143" t="s">
        <v>5951</v>
      </c>
      <c r="E143" t="b">
        <v>1</v>
      </c>
    </row>
    <row r="144" spans="1:5">
      <c r="A144" t="s">
        <v>4556</v>
      </c>
      <c r="B144" t="s">
        <v>5952</v>
      </c>
      <c r="E144" t="b">
        <v>1</v>
      </c>
    </row>
    <row r="145" spans="1:5">
      <c r="A145" t="s">
        <v>526</v>
      </c>
      <c r="B145" t="s">
        <v>5953</v>
      </c>
      <c r="E145" t="b">
        <v>1</v>
      </c>
    </row>
    <row r="146" spans="1:5">
      <c r="A146" t="s">
        <v>2884</v>
      </c>
      <c r="B146" t="s">
        <v>5954</v>
      </c>
      <c r="E146" t="b">
        <v>1</v>
      </c>
    </row>
    <row r="147" spans="1:5">
      <c r="A147" t="s">
        <v>3412</v>
      </c>
      <c r="B147" t="s">
        <v>5955</v>
      </c>
      <c r="E147" t="b">
        <v>1</v>
      </c>
    </row>
    <row r="148" spans="1:5">
      <c r="A148" t="s">
        <v>3596</v>
      </c>
      <c r="B148" t="s">
        <v>5956</v>
      </c>
      <c r="E148" t="b">
        <v>1</v>
      </c>
    </row>
    <row r="149" spans="1:5">
      <c r="A149" t="s">
        <v>2988</v>
      </c>
      <c r="B149" t="s">
        <v>5957</v>
      </c>
      <c r="E149" t="b">
        <v>1</v>
      </c>
    </row>
    <row r="150" spans="1:5">
      <c r="A150" t="s">
        <v>2266</v>
      </c>
      <c r="B150" t="s">
        <v>5958</v>
      </c>
      <c r="E150" t="b">
        <v>1</v>
      </c>
    </row>
    <row r="151" spans="1:5">
      <c r="A151" t="s">
        <v>2182</v>
      </c>
      <c r="B151" t="s">
        <v>5959</v>
      </c>
      <c r="E151" t="b">
        <v>1</v>
      </c>
    </row>
    <row r="152" spans="1:5">
      <c r="A152" t="s">
        <v>340</v>
      </c>
      <c r="B152" t="s">
        <v>5960</v>
      </c>
      <c r="E152" t="b">
        <v>1</v>
      </c>
    </row>
    <row r="153" spans="1:5">
      <c r="A153" t="s">
        <v>828</v>
      </c>
      <c r="B153" t="s">
        <v>5961</v>
      </c>
      <c r="E153" t="b">
        <v>1</v>
      </c>
    </row>
    <row r="154" spans="1:5">
      <c r="A154" t="s">
        <v>5008</v>
      </c>
      <c r="B154" t="s">
        <v>5313</v>
      </c>
      <c r="E154" t="b">
        <v>1</v>
      </c>
    </row>
    <row r="155" spans="1:5">
      <c r="A155" t="s">
        <v>5010</v>
      </c>
      <c r="B155" t="s">
        <v>5314</v>
      </c>
      <c r="E155" t="b">
        <v>1</v>
      </c>
    </row>
    <row r="156" spans="1:5">
      <c r="A156" t="s">
        <v>6036</v>
      </c>
      <c r="B156" t="s">
        <v>6037</v>
      </c>
      <c r="E156" t="b">
        <v>1</v>
      </c>
    </row>
    <row r="157" spans="1:5">
      <c r="A157" t="s">
        <v>6038</v>
      </c>
      <c r="B157" t="s">
        <v>6039</v>
      </c>
      <c r="E157" t="b">
        <v>1</v>
      </c>
    </row>
    <row r="158" spans="1:5">
      <c r="A158" t="s">
        <v>6040</v>
      </c>
      <c r="B158" t="s">
        <v>6041</v>
      </c>
      <c r="E158" t="b">
        <v>1</v>
      </c>
    </row>
    <row r="159" spans="1:5">
      <c r="A159" t="s">
        <v>6042</v>
      </c>
      <c r="B159" t="s">
        <v>6043</v>
      </c>
      <c r="E159" t="b">
        <v>1</v>
      </c>
    </row>
    <row r="160" spans="1:5">
      <c r="A160" t="s">
        <v>6044</v>
      </c>
      <c r="B160" t="s">
        <v>6045</v>
      </c>
      <c r="E160" t="b">
        <v>1</v>
      </c>
    </row>
    <row r="161" spans="1:5">
      <c r="A161" t="s">
        <v>6046</v>
      </c>
      <c r="B161" t="s">
        <v>6047</v>
      </c>
      <c r="E161" t="b">
        <v>1</v>
      </c>
    </row>
    <row r="162" spans="1:5">
      <c r="A162" t="s">
        <v>6048</v>
      </c>
      <c r="B162" t="s">
        <v>6049</v>
      </c>
      <c r="E162" t="b">
        <v>1</v>
      </c>
    </row>
    <row r="163" spans="1:5">
      <c r="A163" t="s">
        <v>6050</v>
      </c>
      <c r="B163" t="s">
        <v>6051</v>
      </c>
      <c r="E163" t="b">
        <v>1</v>
      </c>
    </row>
    <row r="164" spans="1:5">
      <c r="A164" t="s">
        <v>6052</v>
      </c>
      <c r="B164" t="s">
        <v>6053</v>
      </c>
      <c r="E164" t="b">
        <v>1</v>
      </c>
    </row>
    <row r="165" spans="1:5">
      <c r="A165" t="s">
        <v>6054</v>
      </c>
      <c r="B165" t="s">
        <v>6055</v>
      </c>
      <c r="E165" t="b">
        <v>1</v>
      </c>
    </row>
    <row r="166" spans="1:5">
      <c r="A166" t="s">
        <v>6056</v>
      </c>
      <c r="B166" t="s">
        <v>6057</v>
      </c>
      <c r="E166" t="b">
        <v>1</v>
      </c>
    </row>
    <row r="167" spans="1:5">
      <c r="A167" t="s">
        <v>6058</v>
      </c>
      <c r="B167" t="s">
        <v>6059</v>
      </c>
      <c r="E167" t="b">
        <v>1</v>
      </c>
    </row>
    <row r="168" spans="1:5">
      <c r="A168" t="s">
        <v>6060</v>
      </c>
      <c r="B168" t="s">
        <v>6061</v>
      </c>
      <c r="E168" t="b">
        <v>1</v>
      </c>
    </row>
    <row r="169" spans="1:5">
      <c r="A169" t="s">
        <v>5315</v>
      </c>
      <c r="B169" t="s">
        <v>5316</v>
      </c>
      <c r="E169" t="b">
        <v>1</v>
      </c>
    </row>
    <row r="170" spans="1:5">
      <c r="A170" t="s">
        <v>5317</v>
      </c>
      <c r="B170" t="s">
        <v>5318</v>
      </c>
      <c r="E170" t="b">
        <v>1</v>
      </c>
    </row>
    <row r="171" spans="1:5">
      <c r="A171" t="s">
        <v>1098</v>
      </c>
      <c r="B171" t="s">
        <v>5319</v>
      </c>
      <c r="E171" t="b">
        <v>1</v>
      </c>
    </row>
    <row r="172" spans="1:5">
      <c r="A172" t="s">
        <v>5320</v>
      </c>
      <c r="B172" t="s">
        <v>5321</v>
      </c>
      <c r="E172" t="b">
        <v>1</v>
      </c>
    </row>
    <row r="173" spans="1:5">
      <c r="A173" t="s">
        <v>4876</v>
      </c>
      <c r="B173" t="s">
        <v>5321</v>
      </c>
      <c r="E173" t="b">
        <v>1</v>
      </c>
    </row>
    <row r="174" spans="1:5">
      <c r="A174" t="s">
        <v>5322</v>
      </c>
      <c r="B174" t="s">
        <v>5323</v>
      </c>
      <c r="E174" t="b">
        <v>1</v>
      </c>
    </row>
    <row r="175" spans="1:5">
      <c r="A175" t="s">
        <v>5324</v>
      </c>
      <c r="B175" t="s">
        <v>5325</v>
      </c>
      <c r="E175" t="b">
        <v>1</v>
      </c>
    </row>
    <row r="176" spans="1:5">
      <c r="A176" t="s">
        <v>5326</v>
      </c>
      <c r="B176" t="s">
        <v>5327</v>
      </c>
      <c r="E176" t="b">
        <v>1</v>
      </c>
    </row>
    <row r="177" spans="1:5">
      <c r="A177" t="s">
        <v>866</v>
      </c>
      <c r="B177" t="s">
        <v>6136</v>
      </c>
      <c r="E177" t="b">
        <v>1</v>
      </c>
    </row>
    <row r="178" spans="1:5">
      <c r="A178" t="s">
        <v>4132</v>
      </c>
      <c r="B178" t="s">
        <v>6137</v>
      </c>
      <c r="E178" t="b">
        <v>1</v>
      </c>
    </row>
    <row r="179" spans="1:5">
      <c r="A179" t="s">
        <v>3032</v>
      </c>
      <c r="B179" t="s">
        <v>5962</v>
      </c>
      <c r="E179" t="b">
        <v>1</v>
      </c>
    </row>
    <row r="180" spans="1:5">
      <c r="A180" t="s">
        <v>790</v>
      </c>
      <c r="B180" t="s">
        <v>5963</v>
      </c>
      <c r="E180" t="b">
        <v>1</v>
      </c>
    </row>
    <row r="181" spans="1:5">
      <c r="A181" t="s">
        <v>3910</v>
      </c>
      <c r="B181" t="s">
        <v>5964</v>
      </c>
      <c r="E181" t="b">
        <v>1</v>
      </c>
    </row>
    <row r="182" spans="1:5">
      <c r="A182" t="s">
        <v>4530</v>
      </c>
      <c r="B182" t="s">
        <v>5965</v>
      </c>
      <c r="E182" t="b">
        <v>1</v>
      </c>
    </row>
    <row r="183" spans="1:5">
      <c r="A183" t="s">
        <v>874</v>
      </c>
      <c r="B183" t="s">
        <v>5966</v>
      </c>
      <c r="E183" t="b">
        <v>1</v>
      </c>
    </row>
    <row r="184" spans="1:5">
      <c r="A184" t="s">
        <v>1720</v>
      </c>
      <c r="B184" t="s">
        <v>5967</v>
      </c>
      <c r="E184" t="b">
        <v>1</v>
      </c>
    </row>
    <row r="185" spans="1:5">
      <c r="A185" t="s">
        <v>1980</v>
      </c>
      <c r="B185" t="s">
        <v>5968</v>
      </c>
      <c r="E185" t="b">
        <v>1</v>
      </c>
    </row>
    <row r="186" spans="1:5">
      <c r="A186" t="s">
        <v>2650</v>
      </c>
      <c r="B186" t="s">
        <v>5969</v>
      </c>
      <c r="E186" t="b">
        <v>1</v>
      </c>
    </row>
    <row r="187" spans="1:5">
      <c r="A187" t="s">
        <v>296</v>
      </c>
      <c r="B187" t="s">
        <v>5970</v>
      </c>
      <c r="E187" t="b">
        <v>1</v>
      </c>
    </row>
    <row r="188" spans="1:5">
      <c r="A188" t="s">
        <v>3164</v>
      </c>
      <c r="B188" t="s">
        <v>5971</v>
      </c>
      <c r="E188" t="b">
        <v>1</v>
      </c>
    </row>
    <row r="189" spans="1:5">
      <c r="A189" t="s">
        <v>3878</v>
      </c>
      <c r="B189" t="s">
        <v>5972</v>
      </c>
      <c r="E189" t="b">
        <v>1</v>
      </c>
    </row>
    <row r="190" spans="1:5">
      <c r="A190" t="s">
        <v>2476</v>
      </c>
      <c r="B190" t="s">
        <v>5973</v>
      </c>
      <c r="E190" t="b">
        <v>1</v>
      </c>
    </row>
    <row r="191" spans="1:5">
      <c r="A191" t="s">
        <v>4870</v>
      </c>
      <c r="B191" t="s">
        <v>5974</v>
      </c>
      <c r="E191" t="b">
        <v>1</v>
      </c>
    </row>
    <row r="192" spans="1:5">
      <c r="A192" t="s">
        <v>204</v>
      </c>
      <c r="B192" t="s">
        <v>5975</v>
      </c>
      <c r="E192" t="b">
        <v>1</v>
      </c>
    </row>
    <row r="193" spans="1:5">
      <c r="A193" t="s">
        <v>3786</v>
      </c>
      <c r="B193" t="s">
        <v>5976</v>
      </c>
      <c r="E193" t="b">
        <v>1</v>
      </c>
    </row>
    <row r="194" spans="1:5">
      <c r="A194" t="s">
        <v>4320</v>
      </c>
      <c r="B194" t="s">
        <v>5977</v>
      </c>
      <c r="E194" t="b">
        <v>1</v>
      </c>
    </row>
    <row r="195" spans="1:5">
      <c r="A195" t="s">
        <v>1466</v>
      </c>
      <c r="B195" t="s">
        <v>5978</v>
      </c>
      <c r="E195" t="b">
        <v>1</v>
      </c>
    </row>
    <row r="196" spans="1:5">
      <c r="A196" t="s">
        <v>2374</v>
      </c>
      <c r="B196" t="s">
        <v>5979</v>
      </c>
      <c r="E196" t="b">
        <v>1</v>
      </c>
    </row>
    <row r="197" spans="1:5">
      <c r="A197" t="s">
        <v>5980</v>
      </c>
      <c r="B197" t="s">
        <v>5981</v>
      </c>
      <c r="E197" t="b">
        <v>1</v>
      </c>
    </row>
    <row r="198" spans="1:5">
      <c r="A198" t="s">
        <v>5982</v>
      </c>
      <c r="B198" t="s">
        <v>5983</v>
      </c>
      <c r="E198" t="b">
        <v>1</v>
      </c>
    </row>
    <row r="199" spans="1:5">
      <c r="A199" t="s">
        <v>2582</v>
      </c>
      <c r="B199" t="s">
        <v>5984</v>
      </c>
      <c r="E199" t="b">
        <v>1</v>
      </c>
    </row>
    <row r="200" spans="1:5">
      <c r="A200" t="s">
        <v>5985</v>
      </c>
      <c r="B200" t="s">
        <v>5986</v>
      </c>
      <c r="E200" t="b">
        <v>1</v>
      </c>
    </row>
    <row r="201" spans="1:5">
      <c r="A201" t="s">
        <v>5987</v>
      </c>
      <c r="B201" t="s">
        <v>5988</v>
      </c>
      <c r="E201" t="b">
        <v>1</v>
      </c>
    </row>
    <row r="202" spans="1:5">
      <c r="A202" t="s">
        <v>3954</v>
      </c>
      <c r="B202" t="s">
        <v>5989</v>
      </c>
      <c r="E202" t="b">
        <v>1</v>
      </c>
    </row>
    <row r="203" spans="1:5">
      <c r="A203" t="s">
        <v>1868</v>
      </c>
      <c r="B203" t="s">
        <v>5990</v>
      </c>
      <c r="E203" t="b">
        <v>1</v>
      </c>
    </row>
    <row r="204" spans="1:5">
      <c r="A204" t="s">
        <v>5991</v>
      </c>
      <c r="B204" t="s">
        <v>5992</v>
      </c>
      <c r="E204" t="b">
        <v>1</v>
      </c>
    </row>
    <row r="205" spans="1:5">
      <c r="A205" t="s">
        <v>640</v>
      </c>
      <c r="B205" t="s">
        <v>5993</v>
      </c>
      <c r="E205" t="b">
        <v>1</v>
      </c>
    </row>
    <row r="206" spans="1:5">
      <c r="A206" t="s">
        <v>3784</v>
      </c>
      <c r="B206" t="s">
        <v>5994</v>
      </c>
      <c r="E206" t="b">
        <v>1</v>
      </c>
    </row>
    <row r="207" spans="1:5">
      <c r="A207" t="s">
        <v>4454</v>
      </c>
      <c r="B207" t="s">
        <v>5995</v>
      </c>
      <c r="E207" t="b">
        <v>1</v>
      </c>
    </row>
    <row r="208" spans="1:5">
      <c r="A208" t="s">
        <v>4450</v>
      </c>
      <c r="B208" t="s">
        <v>5996</v>
      </c>
      <c r="E208" t="b">
        <v>1</v>
      </c>
    </row>
    <row r="209" spans="1:5">
      <c r="A209" t="s">
        <v>5070</v>
      </c>
      <c r="B209" t="s">
        <v>5328</v>
      </c>
      <c r="E209" t="b">
        <v>1</v>
      </c>
    </row>
    <row r="210" spans="1:5">
      <c r="A210" t="s">
        <v>5329</v>
      </c>
      <c r="B210" t="s">
        <v>5330</v>
      </c>
      <c r="E210" t="b">
        <v>1</v>
      </c>
    </row>
    <row r="211" spans="1:5">
      <c r="A211" t="s">
        <v>298</v>
      </c>
      <c r="B211" t="s">
        <v>5331</v>
      </c>
      <c r="E211" t="b">
        <v>1</v>
      </c>
    </row>
    <row r="212" spans="1:5">
      <c r="A212" t="s">
        <v>2000</v>
      </c>
      <c r="B212" t="s">
        <v>5332</v>
      </c>
      <c r="E212" t="b">
        <v>1</v>
      </c>
    </row>
    <row r="213" spans="1:5">
      <c r="A213" t="s">
        <v>5333</v>
      </c>
      <c r="B213" t="s">
        <v>5334</v>
      </c>
      <c r="E213" t="b">
        <v>1</v>
      </c>
    </row>
    <row r="214" spans="1:5">
      <c r="A214" t="s">
        <v>2986</v>
      </c>
      <c r="B214" t="s">
        <v>5335</v>
      </c>
      <c r="E214" t="b">
        <v>1</v>
      </c>
    </row>
    <row r="215" spans="1:5">
      <c r="A215" t="s">
        <v>4792</v>
      </c>
      <c r="B215" t="s">
        <v>5336</v>
      </c>
      <c r="E215" t="b">
        <v>1</v>
      </c>
    </row>
    <row r="216" spans="1:5">
      <c r="A216" t="s">
        <v>3498</v>
      </c>
      <c r="B216" t="s">
        <v>5337</v>
      </c>
      <c r="E216" t="b">
        <v>1</v>
      </c>
    </row>
    <row r="217" spans="1:5">
      <c r="A217" t="s">
        <v>3414</v>
      </c>
      <c r="B217" t="s">
        <v>5338</v>
      </c>
      <c r="E217" t="b">
        <v>1</v>
      </c>
    </row>
    <row r="218" spans="1:5">
      <c r="A218" t="s">
        <v>1550</v>
      </c>
      <c r="B218" t="s">
        <v>5341</v>
      </c>
      <c r="E218" t="b">
        <v>1</v>
      </c>
    </row>
    <row r="219" spans="1:5">
      <c r="A219" t="s">
        <v>5022</v>
      </c>
      <c r="B219" t="s">
        <v>5339</v>
      </c>
      <c r="E219" t="b">
        <v>1</v>
      </c>
    </row>
    <row r="220" spans="1:5">
      <c r="A220" t="s">
        <v>5020</v>
      </c>
      <c r="B220" t="s">
        <v>5340</v>
      </c>
      <c r="E220" t="b">
        <v>1</v>
      </c>
    </row>
    <row r="221" spans="1:5">
      <c r="A221" t="s">
        <v>5342</v>
      </c>
      <c r="B221" t="s">
        <v>5343</v>
      </c>
      <c r="E221" t="b">
        <v>1</v>
      </c>
    </row>
    <row r="222" spans="1:5">
      <c r="A222" t="s">
        <v>5344</v>
      </c>
      <c r="B222" t="s">
        <v>5345</v>
      </c>
      <c r="E222" t="b">
        <v>1</v>
      </c>
    </row>
    <row r="223" spans="1:5">
      <c r="A223" t="s">
        <v>4784</v>
      </c>
      <c r="B223" t="s">
        <v>5346</v>
      </c>
      <c r="E223" t="b">
        <v>1</v>
      </c>
    </row>
    <row r="224" spans="1:5">
      <c r="A224" t="s">
        <v>2918</v>
      </c>
      <c r="B224" t="s">
        <v>5347</v>
      </c>
      <c r="E224" t="b">
        <v>1</v>
      </c>
    </row>
    <row r="225" spans="1:5">
      <c r="A225" t="s">
        <v>2700</v>
      </c>
      <c r="B225" t="s">
        <v>5348</v>
      </c>
      <c r="E225" t="b">
        <v>1</v>
      </c>
    </row>
    <row r="226" spans="1:5">
      <c r="A226" t="s">
        <v>4354</v>
      </c>
      <c r="B226" t="s">
        <v>5349</v>
      </c>
      <c r="E226" t="b">
        <v>1</v>
      </c>
    </row>
    <row r="227" spans="1:5">
      <c r="A227" t="s">
        <v>5350</v>
      </c>
      <c r="B227" t="s">
        <v>5351</v>
      </c>
      <c r="E227" t="b">
        <v>1</v>
      </c>
    </row>
    <row r="228" spans="1:5">
      <c r="A228" t="s">
        <v>1336</v>
      </c>
      <c r="B228" t="s">
        <v>6109</v>
      </c>
      <c r="E228" t="b">
        <v>1</v>
      </c>
    </row>
    <row r="229" spans="1:5">
      <c r="A229" t="s">
        <v>3884</v>
      </c>
      <c r="B229" t="s">
        <v>5352</v>
      </c>
      <c r="E229" t="b">
        <v>1</v>
      </c>
    </row>
    <row r="230" spans="1:5">
      <c r="A230" t="s">
        <v>4966</v>
      </c>
      <c r="B230" t="s">
        <v>5353</v>
      </c>
      <c r="E230" t="b">
        <v>1</v>
      </c>
    </row>
    <row r="231" spans="1:5">
      <c r="A231" t="s">
        <v>5027</v>
      </c>
      <c r="B231" t="s">
        <v>5354</v>
      </c>
      <c r="E231" t="b">
        <v>1</v>
      </c>
    </row>
    <row r="232" spans="1:5">
      <c r="A232" t="s">
        <v>4470</v>
      </c>
      <c r="B232" t="s">
        <v>5365</v>
      </c>
      <c r="E232" t="b">
        <v>1</v>
      </c>
    </row>
    <row r="233" spans="1:5">
      <c r="A233" t="s">
        <v>4352</v>
      </c>
      <c r="B233" t="s">
        <v>5366</v>
      </c>
      <c r="E233" t="b">
        <v>1</v>
      </c>
    </row>
    <row r="234" spans="1:5">
      <c r="A234" t="s">
        <v>5359</v>
      </c>
      <c r="B234" t="s">
        <v>5360</v>
      </c>
      <c r="E234" t="b">
        <v>1</v>
      </c>
    </row>
    <row r="235" spans="1:5">
      <c r="A235" t="s">
        <v>5355</v>
      </c>
      <c r="B235" t="s">
        <v>5356</v>
      </c>
      <c r="E235" t="b">
        <v>1</v>
      </c>
    </row>
    <row r="236" spans="1:5">
      <c r="A236" t="s">
        <v>5357</v>
      </c>
      <c r="B236" t="s">
        <v>5358</v>
      </c>
      <c r="E236" t="b">
        <v>1</v>
      </c>
    </row>
    <row r="237" spans="1:5">
      <c r="A237" t="s">
        <v>5361</v>
      </c>
      <c r="B237" t="s">
        <v>5362</v>
      </c>
      <c r="E237" t="b">
        <v>1</v>
      </c>
    </row>
    <row r="238" spans="1:5">
      <c r="A238" t="s">
        <v>5363</v>
      </c>
      <c r="B238" t="s">
        <v>5364</v>
      </c>
      <c r="E238" t="b">
        <v>1</v>
      </c>
    </row>
    <row r="239" spans="1:5">
      <c r="A239" t="s">
        <v>5779</v>
      </c>
      <c r="B239" t="s">
        <v>5780</v>
      </c>
      <c r="E239" t="b">
        <v>1</v>
      </c>
    </row>
    <row r="240" spans="1:5">
      <c r="A240" t="s">
        <v>4178</v>
      </c>
      <c r="B240" t="s">
        <v>5367</v>
      </c>
      <c r="E240" t="b">
        <v>1</v>
      </c>
    </row>
    <row r="241" spans="1:5">
      <c r="A241" t="s">
        <v>5031</v>
      </c>
      <c r="B241" t="s">
        <v>5368</v>
      </c>
      <c r="E241" t="b">
        <v>1</v>
      </c>
    </row>
    <row r="242" spans="1:5">
      <c r="A242" t="s">
        <v>1654</v>
      </c>
      <c r="B242" t="s">
        <v>5369</v>
      </c>
      <c r="E242" t="b">
        <v>1</v>
      </c>
    </row>
    <row r="243" spans="1:5">
      <c r="A243" t="s">
        <v>5033</v>
      </c>
      <c r="B243" t="s">
        <v>5370</v>
      </c>
      <c r="E243" t="b">
        <v>1</v>
      </c>
    </row>
    <row r="244" spans="1:5">
      <c r="A244" t="s">
        <v>5037</v>
      </c>
      <c r="B244" t="s">
        <v>5371</v>
      </c>
      <c r="E244" t="b">
        <v>1</v>
      </c>
    </row>
    <row r="245" spans="1:5">
      <c r="A245" t="s">
        <v>5039</v>
      </c>
      <c r="B245" t="s">
        <v>5774</v>
      </c>
      <c r="E245" t="b">
        <v>1</v>
      </c>
    </row>
    <row r="246" spans="1:5">
      <c r="A246" t="s">
        <v>5041</v>
      </c>
      <c r="B246" t="s">
        <v>5775</v>
      </c>
      <c r="E246" t="b">
        <v>1</v>
      </c>
    </row>
    <row r="247" spans="1:5">
      <c r="A247" t="s">
        <v>5043</v>
      </c>
      <c r="B247" t="s">
        <v>5776</v>
      </c>
      <c r="E247" t="b">
        <v>1</v>
      </c>
    </row>
    <row r="248" spans="1:5">
      <c r="A248" t="s">
        <v>6152</v>
      </c>
      <c r="B248" t="s">
        <v>6153</v>
      </c>
      <c r="E248" t="b">
        <v>1</v>
      </c>
    </row>
    <row r="249" spans="1:5">
      <c r="A249" t="s">
        <v>6150</v>
      </c>
      <c r="B249" t="s">
        <v>6151</v>
      </c>
      <c r="E249" t="b">
        <v>1</v>
      </c>
    </row>
    <row r="250" spans="1:5">
      <c r="A250" t="s">
        <v>3336</v>
      </c>
      <c r="B250" t="s">
        <v>5777</v>
      </c>
      <c r="E250" t="b">
        <v>1</v>
      </c>
    </row>
    <row r="251" spans="1:5">
      <c r="A251" t="s">
        <v>4600</v>
      </c>
      <c r="B251" t="s">
        <v>5778</v>
      </c>
      <c r="E251" t="b">
        <v>1</v>
      </c>
    </row>
    <row r="252" spans="1:5">
      <c r="A252" t="s">
        <v>4964</v>
      </c>
      <c r="B252" t="s">
        <v>5372</v>
      </c>
      <c r="E252" t="b">
        <v>1</v>
      </c>
    </row>
    <row r="253" spans="1:5">
      <c r="A253" t="s">
        <v>6110</v>
      </c>
      <c r="B253" t="s">
        <v>6111</v>
      </c>
      <c r="E253" t="b">
        <v>1</v>
      </c>
    </row>
    <row r="254" spans="1:5">
      <c r="A254" t="s">
        <v>6112</v>
      </c>
      <c r="B254" t="s">
        <v>6113</v>
      </c>
      <c r="E254" t="b">
        <v>1</v>
      </c>
    </row>
    <row r="255" spans="1:5">
      <c r="A255" t="s">
        <v>6144</v>
      </c>
      <c r="B255" t="s">
        <v>6145</v>
      </c>
      <c r="E255" t="b">
        <v>1</v>
      </c>
    </row>
    <row r="256" spans="1:5">
      <c r="A256" t="s">
        <v>1872</v>
      </c>
      <c r="B256" t="s">
        <v>5997</v>
      </c>
      <c r="E256" t="b">
        <v>1</v>
      </c>
    </row>
    <row r="257" spans="1:5">
      <c r="A257" t="s">
        <v>4776</v>
      </c>
      <c r="B257" t="s">
        <v>5998</v>
      </c>
      <c r="E257" t="b">
        <v>1</v>
      </c>
    </row>
    <row r="258" spans="1:5">
      <c r="A258" t="s">
        <v>4778</v>
      </c>
      <c r="B258" t="s">
        <v>5999</v>
      </c>
      <c r="E258" t="b">
        <v>1</v>
      </c>
    </row>
    <row r="259" spans="1:5">
      <c r="A259" t="s">
        <v>4640</v>
      </c>
      <c r="B259" t="s">
        <v>6000</v>
      </c>
      <c r="E259" t="b">
        <v>1</v>
      </c>
    </row>
    <row r="260" spans="1:5">
      <c r="A260" t="s">
        <v>1080</v>
      </c>
      <c r="B260" t="s">
        <v>6001</v>
      </c>
      <c r="E260" t="b">
        <v>1</v>
      </c>
    </row>
    <row r="261" spans="1:5">
      <c r="A261" t="s">
        <v>3894</v>
      </c>
      <c r="B261" t="s">
        <v>6002</v>
      </c>
      <c r="E261" t="b">
        <v>1</v>
      </c>
    </row>
    <row r="262" spans="1:5">
      <c r="A262" t="s">
        <v>4104</v>
      </c>
      <c r="B262" t="s">
        <v>5373</v>
      </c>
      <c r="E262" t="b">
        <v>1</v>
      </c>
    </row>
    <row r="263" spans="1:5">
      <c r="A263" t="s">
        <v>2368</v>
      </c>
      <c r="B263" t="s">
        <v>5374</v>
      </c>
      <c r="E263" t="b">
        <v>1</v>
      </c>
    </row>
    <row r="264" spans="1:5">
      <c r="A264" t="s">
        <v>5375</v>
      </c>
      <c r="B264" t="s">
        <v>5376</v>
      </c>
      <c r="E264" t="b">
        <v>1</v>
      </c>
    </row>
    <row r="265" spans="1:5">
      <c r="A265" t="s">
        <v>676</v>
      </c>
      <c r="B265" t="s">
        <v>5377</v>
      </c>
      <c r="E265" t="b">
        <v>1</v>
      </c>
    </row>
    <row r="266" spans="1:5">
      <c r="A266" t="s">
        <v>5378</v>
      </c>
      <c r="B266" t="s">
        <v>5379</v>
      </c>
      <c r="E266" t="b">
        <v>1</v>
      </c>
    </row>
    <row r="267" spans="1:5">
      <c r="A267" t="s">
        <v>3802</v>
      </c>
      <c r="B267" t="s">
        <v>5380</v>
      </c>
      <c r="E267" t="b">
        <v>1</v>
      </c>
    </row>
    <row r="268" spans="1:5">
      <c r="A268" t="s">
        <v>4496</v>
      </c>
      <c r="B268" t="s">
        <v>5381</v>
      </c>
      <c r="E268" t="b">
        <v>1</v>
      </c>
    </row>
    <row r="269" spans="1:5">
      <c r="A269" t="s">
        <v>3590</v>
      </c>
      <c r="B269" t="s">
        <v>5382</v>
      </c>
      <c r="E269" t="b">
        <v>1</v>
      </c>
    </row>
    <row r="270" spans="1:5">
      <c r="A270" t="s">
        <v>5383</v>
      </c>
      <c r="B270" t="s">
        <v>5384</v>
      </c>
      <c r="E270" t="b">
        <v>1</v>
      </c>
    </row>
    <row r="271" spans="1:5">
      <c r="A271" t="s">
        <v>2088</v>
      </c>
      <c r="B271" t="s">
        <v>5385</v>
      </c>
      <c r="E271" t="b">
        <v>1</v>
      </c>
    </row>
    <row r="272" spans="1:5">
      <c r="A272" t="s">
        <v>964</v>
      </c>
      <c r="B272" t="s">
        <v>5386</v>
      </c>
      <c r="E272" t="b">
        <v>1</v>
      </c>
    </row>
    <row r="273" spans="1:5">
      <c r="A273" t="s">
        <v>1270</v>
      </c>
      <c r="B273" t="s">
        <v>5387</v>
      </c>
      <c r="E273" t="b">
        <v>1</v>
      </c>
    </row>
    <row r="274" spans="1:5">
      <c r="A274" t="s">
        <v>1126</v>
      </c>
      <c r="B274" t="s">
        <v>5388</v>
      </c>
      <c r="E274" t="b">
        <v>1</v>
      </c>
    </row>
    <row r="275" spans="1:5">
      <c r="A275" t="s">
        <v>3610</v>
      </c>
      <c r="B275" t="s">
        <v>5389</v>
      </c>
      <c r="E275" t="b">
        <v>1</v>
      </c>
    </row>
    <row r="276" spans="1:5">
      <c r="A276" t="s">
        <v>3852</v>
      </c>
      <c r="B276" t="s">
        <v>5390</v>
      </c>
      <c r="E276" t="b">
        <v>1</v>
      </c>
    </row>
    <row r="277" spans="1:5">
      <c r="A277" t="s">
        <v>6140</v>
      </c>
      <c r="B277" t="s">
        <v>6141</v>
      </c>
      <c r="E277" t="b">
        <v>1</v>
      </c>
    </row>
    <row r="278" spans="1:5">
      <c r="A278" t="s">
        <v>6142</v>
      </c>
      <c r="B278" t="s">
        <v>6143</v>
      </c>
      <c r="E278" t="b">
        <v>1</v>
      </c>
    </row>
    <row r="279" spans="1:5">
      <c r="A279" t="s">
        <v>5001</v>
      </c>
      <c r="B279" t="s">
        <v>5391</v>
      </c>
      <c r="E279" t="b">
        <v>1</v>
      </c>
    </row>
    <row r="280" spans="1:5">
      <c r="A280" t="s">
        <v>6003</v>
      </c>
      <c r="B280" t="s">
        <v>6004</v>
      </c>
      <c r="E280" t="b">
        <v>1</v>
      </c>
    </row>
    <row r="281" spans="1:5">
      <c r="A281" t="s">
        <v>4400</v>
      </c>
      <c r="B281" t="s">
        <v>6005</v>
      </c>
      <c r="E281" t="b">
        <v>1</v>
      </c>
    </row>
    <row r="282" spans="1:5">
      <c r="A282" t="s">
        <v>770</v>
      </c>
      <c r="B282" t="s">
        <v>6006</v>
      </c>
      <c r="E282" t="b">
        <v>1</v>
      </c>
    </row>
    <row r="283" spans="1:5">
      <c r="A283" t="s">
        <v>4956</v>
      </c>
      <c r="B283" t="s">
        <v>6007</v>
      </c>
      <c r="E283" t="b">
        <v>1</v>
      </c>
    </row>
    <row r="284" spans="1:5">
      <c r="A284" t="s">
        <v>4958</v>
      </c>
      <c r="B284" t="s">
        <v>6008</v>
      </c>
      <c r="E284" t="b">
        <v>1</v>
      </c>
    </row>
    <row r="285" spans="1:5">
      <c r="A285" t="s">
        <v>6009</v>
      </c>
      <c r="B285" t="s">
        <v>6010</v>
      </c>
      <c r="E285" t="b">
        <v>1</v>
      </c>
    </row>
    <row r="286" spans="1:5">
      <c r="A286" t="s">
        <v>5402</v>
      </c>
      <c r="B286" t="s">
        <v>5403</v>
      </c>
      <c r="E286" t="b">
        <v>1</v>
      </c>
    </row>
    <row r="287" spans="1:5">
      <c r="A287" t="s">
        <v>5404</v>
      </c>
      <c r="B287" t="s">
        <v>5405</v>
      </c>
      <c r="E287" t="b">
        <v>1</v>
      </c>
    </row>
    <row r="288" spans="1:5">
      <c r="A288" t="s">
        <v>5406</v>
      </c>
      <c r="B288" t="s">
        <v>5407</v>
      </c>
      <c r="E288" t="b">
        <v>1</v>
      </c>
    </row>
    <row r="289" spans="1:5">
      <c r="A289" t="s">
        <v>5408</v>
      </c>
      <c r="B289" t="s">
        <v>5409</v>
      </c>
      <c r="E289" t="b">
        <v>1</v>
      </c>
    </row>
    <row r="290" spans="1:5">
      <c r="A290" t="s">
        <v>1744</v>
      </c>
      <c r="B290" t="s">
        <v>5410</v>
      </c>
      <c r="E290" t="b">
        <v>1</v>
      </c>
    </row>
    <row r="291" spans="1:5">
      <c r="A291" t="s">
        <v>5411</v>
      </c>
      <c r="B291" t="s">
        <v>5412</v>
      </c>
      <c r="E291" t="b">
        <v>1</v>
      </c>
    </row>
    <row r="292" spans="1:5">
      <c r="A292" t="s">
        <v>5413</v>
      </c>
      <c r="B292" t="s">
        <v>5414</v>
      </c>
      <c r="E292" t="b">
        <v>1</v>
      </c>
    </row>
    <row r="293" spans="1:5">
      <c r="A293" t="s">
        <v>5415</v>
      </c>
      <c r="B293" t="s">
        <v>5416</v>
      </c>
      <c r="E293" t="b">
        <v>1</v>
      </c>
    </row>
    <row r="294" spans="1:5">
      <c r="A294" t="s">
        <v>5417</v>
      </c>
      <c r="B294" t="s">
        <v>5418</v>
      </c>
      <c r="E294" t="b">
        <v>1</v>
      </c>
    </row>
    <row r="295" spans="1:5">
      <c r="A295" t="s">
        <v>5419</v>
      </c>
      <c r="B295" t="s">
        <v>5420</v>
      </c>
      <c r="E295" t="b">
        <v>1</v>
      </c>
    </row>
    <row r="296" spans="1:5">
      <c r="A296" t="s">
        <v>5421</v>
      </c>
      <c r="B296" t="s">
        <v>5422</v>
      </c>
      <c r="E296" t="b">
        <v>1</v>
      </c>
    </row>
    <row r="297" spans="1:5">
      <c r="A297" t="s">
        <v>3794</v>
      </c>
      <c r="B297" t="s">
        <v>5423</v>
      </c>
      <c r="E297" t="b">
        <v>1</v>
      </c>
    </row>
    <row r="298" spans="1:5">
      <c r="A298" t="s">
        <v>5424</v>
      </c>
      <c r="B298" t="s">
        <v>5425</v>
      </c>
      <c r="E298" t="b">
        <v>1</v>
      </c>
    </row>
    <row r="299" spans="1:5">
      <c r="A299" t="s">
        <v>5426</v>
      </c>
      <c r="B299" t="s">
        <v>5427</v>
      </c>
      <c r="E299" t="b">
        <v>1</v>
      </c>
    </row>
    <row r="300" spans="1:5">
      <c r="A300" t="s">
        <v>5428</v>
      </c>
      <c r="B300" t="s">
        <v>5429</v>
      </c>
      <c r="E300" t="b">
        <v>1</v>
      </c>
    </row>
    <row r="301" spans="1:5">
      <c r="A301" t="s">
        <v>5430</v>
      </c>
      <c r="B301" t="s">
        <v>5431</v>
      </c>
      <c r="E301" t="b">
        <v>1</v>
      </c>
    </row>
    <row r="302" spans="1:5">
      <c r="A302" t="s">
        <v>5432</v>
      </c>
      <c r="B302" t="s">
        <v>5433</v>
      </c>
      <c r="E302" t="b">
        <v>1</v>
      </c>
    </row>
    <row r="303" spans="1:5">
      <c r="A303" t="s">
        <v>5434</v>
      </c>
      <c r="B303" t="s">
        <v>5435</v>
      </c>
      <c r="E303" t="b">
        <v>1</v>
      </c>
    </row>
    <row r="304" spans="1:5">
      <c r="A304" t="s">
        <v>5436</v>
      </c>
      <c r="B304" t="s">
        <v>5437</v>
      </c>
      <c r="E304" t="b">
        <v>1</v>
      </c>
    </row>
    <row r="305" spans="1:5">
      <c r="A305" t="s">
        <v>4382</v>
      </c>
      <c r="B305" t="s">
        <v>5438</v>
      </c>
      <c r="E305" t="b">
        <v>1</v>
      </c>
    </row>
    <row r="306" spans="1:5">
      <c r="A306" t="s">
        <v>5439</v>
      </c>
      <c r="B306" t="s">
        <v>5440</v>
      </c>
      <c r="E306" t="b">
        <v>1</v>
      </c>
    </row>
    <row r="307" spans="1:5">
      <c r="A307" t="s">
        <v>5441</v>
      </c>
      <c r="B307" t="s">
        <v>5442</v>
      </c>
      <c r="E307" t="b">
        <v>1</v>
      </c>
    </row>
    <row r="308" spans="1:5">
      <c r="A308" t="s">
        <v>5443</v>
      </c>
      <c r="B308" t="s">
        <v>5444</v>
      </c>
      <c r="E308" t="b">
        <v>1</v>
      </c>
    </row>
    <row r="309" spans="1:5">
      <c r="A309" t="s">
        <v>5445</v>
      </c>
      <c r="B309" t="s">
        <v>5446</v>
      </c>
      <c r="E309" t="b">
        <v>1</v>
      </c>
    </row>
    <row r="310" spans="1:5">
      <c r="A310" t="s">
        <v>5447</v>
      </c>
      <c r="B310" t="s">
        <v>5448</v>
      </c>
      <c r="E310" t="b">
        <v>1</v>
      </c>
    </row>
    <row r="311" spans="1:5">
      <c r="A311" t="s">
        <v>5449</v>
      </c>
      <c r="B311" t="s">
        <v>5450</v>
      </c>
      <c r="E311" t="b">
        <v>1</v>
      </c>
    </row>
    <row r="312" spans="1:5">
      <c r="A312" t="s">
        <v>3088</v>
      </c>
      <c r="B312" t="s">
        <v>5451</v>
      </c>
      <c r="E312" t="b">
        <v>1</v>
      </c>
    </row>
    <row r="313" spans="1:5">
      <c r="A313" t="s">
        <v>5452</v>
      </c>
      <c r="B313" t="s">
        <v>5453</v>
      </c>
      <c r="E313" t="b">
        <v>1</v>
      </c>
    </row>
    <row r="314" spans="1:5">
      <c r="A314" t="s">
        <v>5454</v>
      </c>
      <c r="B314" t="s">
        <v>5455</v>
      </c>
      <c r="E314" t="b">
        <v>1</v>
      </c>
    </row>
    <row r="315" spans="1:5">
      <c r="A315" t="s">
        <v>5456</v>
      </c>
      <c r="B315" t="s">
        <v>5457</v>
      </c>
      <c r="E315" t="b">
        <v>1</v>
      </c>
    </row>
    <row r="316" spans="1:5">
      <c r="A316" t="s">
        <v>5458</v>
      </c>
      <c r="B316" t="s">
        <v>5459</v>
      </c>
      <c r="E316" t="b">
        <v>1</v>
      </c>
    </row>
    <row r="317" spans="1:5">
      <c r="A317" t="s">
        <v>5460</v>
      </c>
      <c r="B317" t="s">
        <v>5461</v>
      </c>
      <c r="E317" t="b">
        <v>1</v>
      </c>
    </row>
    <row r="318" spans="1:5">
      <c r="A318" t="s">
        <v>5462</v>
      </c>
      <c r="B318" t="s">
        <v>5463</v>
      </c>
      <c r="E318" t="b">
        <v>1</v>
      </c>
    </row>
    <row r="319" spans="1:5">
      <c r="A319" t="s">
        <v>5464</v>
      </c>
      <c r="B319" t="s">
        <v>5465</v>
      </c>
      <c r="E319" t="b">
        <v>1</v>
      </c>
    </row>
    <row r="320" spans="1:5">
      <c r="A320" t="s">
        <v>3932</v>
      </c>
      <c r="B320" t="s">
        <v>5466</v>
      </c>
      <c r="E320" t="b">
        <v>1</v>
      </c>
    </row>
    <row r="321" spans="1:5">
      <c r="A321" t="s">
        <v>1742</v>
      </c>
      <c r="B321" t="s">
        <v>5467</v>
      </c>
      <c r="E321" t="b">
        <v>1</v>
      </c>
    </row>
    <row r="322" spans="1:5">
      <c r="A322" t="s">
        <v>5468</v>
      </c>
      <c r="B322" t="s">
        <v>5469</v>
      </c>
      <c r="E322" t="b">
        <v>1</v>
      </c>
    </row>
    <row r="323" spans="1:5">
      <c r="A323" t="s">
        <v>5470</v>
      </c>
      <c r="B323" t="s">
        <v>5471</v>
      </c>
      <c r="E323" t="b">
        <v>1</v>
      </c>
    </row>
    <row r="324" spans="1:5">
      <c r="A324" t="s">
        <v>2442</v>
      </c>
      <c r="B324" t="s">
        <v>5472</v>
      </c>
      <c r="E324" t="b">
        <v>1</v>
      </c>
    </row>
    <row r="325" spans="1:5">
      <c r="A325" t="s">
        <v>5473</v>
      </c>
      <c r="B325" t="s">
        <v>5474</v>
      </c>
      <c r="E325" t="b">
        <v>1</v>
      </c>
    </row>
    <row r="326" spans="1:5">
      <c r="A326" t="s">
        <v>5475</v>
      </c>
      <c r="B326" t="s">
        <v>5476</v>
      </c>
      <c r="E326" t="b">
        <v>1</v>
      </c>
    </row>
    <row r="327" spans="1:5">
      <c r="A327" t="s">
        <v>5477</v>
      </c>
      <c r="B327" t="s">
        <v>5478</v>
      </c>
      <c r="E327" t="b">
        <v>1</v>
      </c>
    </row>
    <row r="328" spans="1:5">
      <c r="A328" t="s">
        <v>5479</v>
      </c>
      <c r="B328" t="s">
        <v>5480</v>
      </c>
      <c r="E328" t="b">
        <v>1</v>
      </c>
    </row>
    <row r="329" spans="1:5">
      <c r="A329" t="s">
        <v>5481</v>
      </c>
      <c r="B329" t="s">
        <v>5482</v>
      </c>
      <c r="E329" t="b">
        <v>1</v>
      </c>
    </row>
    <row r="330" spans="1:5">
      <c r="A330" t="s">
        <v>948</v>
      </c>
      <c r="B330" t="s">
        <v>5392</v>
      </c>
      <c r="E330" t="b">
        <v>1</v>
      </c>
    </row>
    <row r="331" spans="1:5">
      <c r="A331" t="s">
        <v>1220</v>
      </c>
      <c r="B331" t="s">
        <v>5393</v>
      </c>
      <c r="E331" t="b">
        <v>1</v>
      </c>
    </row>
    <row r="332" spans="1:5">
      <c r="A332" t="s">
        <v>5394</v>
      </c>
      <c r="B332" t="s">
        <v>5395</v>
      </c>
      <c r="E332" t="b">
        <v>1</v>
      </c>
    </row>
    <row r="333" spans="1:5">
      <c r="A333" t="s">
        <v>5064</v>
      </c>
      <c r="B333" t="s">
        <v>5396</v>
      </c>
      <c r="E333" t="b">
        <v>1</v>
      </c>
    </row>
    <row r="334" spans="1:5">
      <c r="A334" t="s">
        <v>6116</v>
      </c>
      <c r="B334" t="s">
        <v>6117</v>
      </c>
      <c r="E334" t="b">
        <v>1</v>
      </c>
    </row>
    <row r="335" spans="1:5">
      <c r="A335" t="s">
        <v>6114</v>
      </c>
      <c r="B335" t="s">
        <v>6115</v>
      </c>
      <c r="E335" t="b">
        <v>1</v>
      </c>
    </row>
    <row r="336" spans="1:5">
      <c r="A336" t="s">
        <v>826</v>
      </c>
      <c r="B336" t="s">
        <v>5397</v>
      </c>
      <c r="E336" t="b">
        <v>1</v>
      </c>
    </row>
    <row r="337" spans="1:5">
      <c r="A337" t="s">
        <v>302</v>
      </c>
      <c r="B337" t="s">
        <v>5398</v>
      </c>
      <c r="E337" t="b">
        <v>1</v>
      </c>
    </row>
    <row r="338" spans="1:5">
      <c r="A338" t="s">
        <v>3034</v>
      </c>
      <c r="B338" t="s">
        <v>5399</v>
      </c>
      <c r="E338" t="b">
        <v>1</v>
      </c>
    </row>
    <row r="339" spans="1:5">
      <c r="A339" t="s">
        <v>2378</v>
      </c>
      <c r="B339" t="s">
        <v>5400</v>
      </c>
      <c r="E339" t="b">
        <v>1</v>
      </c>
    </row>
    <row r="340" spans="1:5">
      <c r="A340" t="s">
        <v>4896</v>
      </c>
      <c r="B340" t="s">
        <v>5401</v>
      </c>
      <c r="E340" t="b">
        <v>1</v>
      </c>
    </row>
    <row r="341" spans="1:5">
      <c r="A341" t="s">
        <v>6154</v>
      </c>
      <c r="B341" t="s">
        <v>6155</v>
      </c>
      <c r="E341" t="b">
        <v>1</v>
      </c>
    </row>
    <row r="342" spans="1:5">
      <c r="A342" t="s">
        <v>5005</v>
      </c>
      <c r="B342" t="s">
        <v>5483</v>
      </c>
      <c r="E342" t="b">
        <v>1</v>
      </c>
    </row>
    <row r="343" spans="1:5">
      <c r="A343" t="s">
        <v>5003</v>
      </c>
      <c r="B343" t="s">
        <v>5484</v>
      </c>
      <c r="E343" t="b">
        <v>1</v>
      </c>
    </row>
    <row r="344" spans="1:5">
      <c r="A344" t="s">
        <v>6138</v>
      </c>
      <c r="B344" t="s">
        <v>6139</v>
      </c>
      <c r="E344" t="b">
        <v>1</v>
      </c>
    </row>
    <row r="345" spans="1:5">
      <c r="A345" t="s">
        <v>4979</v>
      </c>
      <c r="B345" t="s">
        <v>5485</v>
      </c>
      <c r="E345" t="b">
        <v>1</v>
      </c>
    </row>
    <row r="346" spans="1:5">
      <c r="A346" t="s">
        <v>4986</v>
      </c>
      <c r="B346" t="s">
        <v>5486</v>
      </c>
      <c r="E346" t="b">
        <v>1</v>
      </c>
    </row>
    <row r="347" spans="1:5">
      <c r="A347" t="s">
        <v>4990</v>
      </c>
      <c r="B347" t="s">
        <v>5487</v>
      </c>
      <c r="E347" t="b">
        <v>1</v>
      </c>
    </row>
    <row r="348" spans="1:5">
      <c r="A348" t="s">
        <v>4983</v>
      </c>
      <c r="B348" t="s">
        <v>5488</v>
      </c>
      <c r="E348" t="b">
        <v>1</v>
      </c>
    </row>
    <row r="349" spans="1:5">
      <c r="A349" t="s">
        <v>4988</v>
      </c>
      <c r="B349" t="s">
        <v>5489</v>
      </c>
      <c r="E349" t="b">
        <v>1</v>
      </c>
    </row>
    <row r="350" spans="1:5">
      <c r="A350" t="s">
        <v>4976</v>
      </c>
      <c r="B350" t="s">
        <v>5490</v>
      </c>
      <c r="E350" t="b">
        <v>1</v>
      </c>
    </row>
    <row r="351" spans="1:5">
      <c r="A351" t="s">
        <v>4981</v>
      </c>
      <c r="B351" t="s">
        <v>5491</v>
      </c>
      <c r="E351" t="b">
        <v>1</v>
      </c>
    </row>
    <row r="352" spans="1:5">
      <c r="A352" t="s">
        <v>6011</v>
      </c>
      <c r="B352" t="s">
        <v>6012</v>
      </c>
      <c r="E352" t="b">
        <v>1</v>
      </c>
    </row>
    <row r="353" spans="1:5">
      <c r="A353" t="s">
        <v>6013</v>
      </c>
      <c r="B353" t="s">
        <v>6014</v>
      </c>
      <c r="E353" t="b">
        <v>1</v>
      </c>
    </row>
    <row r="354" spans="1:5">
      <c r="A354" t="s">
        <v>6015</v>
      </c>
      <c r="B354" t="s">
        <v>6016</v>
      </c>
      <c r="E354" t="b">
        <v>1</v>
      </c>
    </row>
    <row r="355" spans="1:5">
      <c r="A355" t="s">
        <v>6017</v>
      </c>
      <c r="B355" t="s">
        <v>6018</v>
      </c>
      <c r="E355" t="b">
        <v>1</v>
      </c>
    </row>
    <row r="356" spans="1:5">
      <c r="A356" t="s">
        <v>6019</v>
      </c>
      <c r="B356" t="s">
        <v>6020</v>
      </c>
      <c r="E356" t="b">
        <v>1</v>
      </c>
    </row>
    <row r="357" spans="1:5">
      <c r="A357" t="s">
        <v>6021</v>
      </c>
      <c r="B357" t="s">
        <v>6022</v>
      </c>
      <c r="E357" t="b">
        <v>1</v>
      </c>
    </row>
    <row r="358" spans="1:5">
      <c r="A358" t="s">
        <v>4948</v>
      </c>
      <c r="B358" t="s">
        <v>5513</v>
      </c>
      <c r="E358" t="b">
        <v>1</v>
      </c>
    </row>
    <row r="359" spans="1:5">
      <c r="A359" t="s">
        <v>2496</v>
      </c>
      <c r="B359" t="s">
        <v>5514</v>
      </c>
      <c r="E359" t="b">
        <v>1</v>
      </c>
    </row>
    <row r="360" spans="1:5">
      <c r="A360" t="s">
        <v>3868</v>
      </c>
      <c r="B360" t="s">
        <v>5515</v>
      </c>
      <c r="E360" t="b">
        <v>1</v>
      </c>
    </row>
    <row r="361" spans="1:5">
      <c r="A361" t="s">
        <v>5516</v>
      </c>
      <c r="B361" t="s">
        <v>5517</v>
      </c>
      <c r="E361" t="b">
        <v>1</v>
      </c>
    </row>
    <row r="362" spans="1:5">
      <c r="A362" t="s">
        <v>2346</v>
      </c>
      <c r="B362" t="s">
        <v>5518</v>
      </c>
      <c r="E362" t="b">
        <v>1</v>
      </c>
    </row>
    <row r="363" spans="1:5">
      <c r="A363" t="s">
        <v>3806</v>
      </c>
      <c r="B363" t="s">
        <v>5519</v>
      </c>
      <c r="E363" t="b">
        <v>1</v>
      </c>
    </row>
    <row r="364" spans="1:5">
      <c r="A364" t="s">
        <v>5520</v>
      </c>
      <c r="B364" t="s">
        <v>5521</v>
      </c>
      <c r="E364" t="b">
        <v>1</v>
      </c>
    </row>
    <row r="365" spans="1:5">
      <c r="A365" t="s">
        <v>5522</v>
      </c>
      <c r="B365" t="s">
        <v>5523</v>
      </c>
      <c r="E365" t="b">
        <v>1</v>
      </c>
    </row>
    <row r="366" spans="1:5">
      <c r="A366" t="s">
        <v>5524</v>
      </c>
      <c r="B366" t="s">
        <v>5525</v>
      </c>
      <c r="E366" t="b">
        <v>1</v>
      </c>
    </row>
    <row r="367" spans="1:5">
      <c r="A367" t="s">
        <v>282</v>
      </c>
      <c r="B367" t="s">
        <v>5526</v>
      </c>
      <c r="E367" t="b">
        <v>1</v>
      </c>
    </row>
    <row r="368" spans="1:5">
      <c r="A368" t="s">
        <v>5492</v>
      </c>
      <c r="B368" t="s">
        <v>5493</v>
      </c>
      <c r="E368" t="b">
        <v>1</v>
      </c>
    </row>
    <row r="369" spans="1:5">
      <c r="A369" t="s">
        <v>3860</v>
      </c>
      <c r="B369" t="s">
        <v>5781</v>
      </c>
      <c r="E369" t="b">
        <v>1</v>
      </c>
    </row>
    <row r="370" spans="1:5">
      <c r="A370" t="s">
        <v>5494</v>
      </c>
      <c r="B370" t="s">
        <v>5495</v>
      </c>
      <c r="E370" t="b">
        <v>1</v>
      </c>
    </row>
    <row r="371" spans="1:5">
      <c r="A371" t="s">
        <v>1888</v>
      </c>
      <c r="B371" t="s">
        <v>5496</v>
      </c>
      <c r="E371" t="b">
        <v>1</v>
      </c>
    </row>
    <row r="372" spans="1:5">
      <c r="A372" t="s">
        <v>5497</v>
      </c>
      <c r="B372" t="s">
        <v>5498</v>
      </c>
      <c r="E372" t="b">
        <v>1</v>
      </c>
    </row>
    <row r="373" spans="1:5">
      <c r="A373" t="s">
        <v>5499</v>
      </c>
      <c r="B373" t="s">
        <v>5500</v>
      </c>
      <c r="E373" t="b">
        <v>1</v>
      </c>
    </row>
    <row r="374" spans="1:5">
      <c r="A374" t="s">
        <v>666</v>
      </c>
      <c r="B374" t="s">
        <v>5501</v>
      </c>
      <c r="E374" t="b">
        <v>1</v>
      </c>
    </row>
    <row r="375" spans="1:5">
      <c r="A375" t="s">
        <v>668</v>
      </c>
      <c r="B375" t="s">
        <v>5502</v>
      </c>
      <c r="E375" t="b">
        <v>1</v>
      </c>
    </row>
    <row r="376" spans="1:5">
      <c r="A376" t="s">
        <v>6118</v>
      </c>
      <c r="B376" t="s">
        <v>6119</v>
      </c>
      <c r="E376" t="b">
        <v>1</v>
      </c>
    </row>
    <row r="377" spans="1:5">
      <c r="A377" t="s">
        <v>5503</v>
      </c>
      <c r="B377" t="s">
        <v>5504</v>
      </c>
      <c r="E377" t="b">
        <v>1</v>
      </c>
    </row>
    <row r="378" spans="1:5">
      <c r="A378" t="s">
        <v>5505</v>
      </c>
      <c r="B378" t="s">
        <v>5506</v>
      </c>
      <c r="E378" t="b">
        <v>1</v>
      </c>
    </row>
    <row r="379" spans="1:5">
      <c r="A379" t="s">
        <v>5507</v>
      </c>
      <c r="B379" t="s">
        <v>5508</v>
      </c>
      <c r="E379" t="b">
        <v>1</v>
      </c>
    </row>
    <row r="380" spans="1:5">
      <c r="A380" t="s">
        <v>5509</v>
      </c>
      <c r="B380" t="s">
        <v>5510</v>
      </c>
      <c r="E380" t="b">
        <v>1</v>
      </c>
    </row>
    <row r="381" spans="1:5">
      <c r="A381" t="s">
        <v>5511</v>
      </c>
      <c r="B381" t="s">
        <v>5512</v>
      </c>
      <c r="E381" t="b">
        <v>1</v>
      </c>
    </row>
    <row r="382" spans="1:5">
      <c r="A382" t="s">
        <v>6156</v>
      </c>
      <c r="B382" t="s">
        <v>6157</v>
      </c>
      <c r="E382" t="b">
        <v>1</v>
      </c>
    </row>
    <row r="383" spans="1:5">
      <c r="A383" t="s">
        <v>5014</v>
      </c>
      <c r="B383" t="s">
        <v>5577</v>
      </c>
      <c r="E383" t="b">
        <v>1</v>
      </c>
    </row>
    <row r="384" spans="1:5">
      <c r="A384" t="s">
        <v>5012</v>
      </c>
      <c r="B384" t="s">
        <v>5578</v>
      </c>
      <c r="E384" t="b">
        <v>1</v>
      </c>
    </row>
    <row r="385" spans="1:5">
      <c r="A385" t="s">
        <v>5016</v>
      </c>
      <c r="B385" t="s">
        <v>5579</v>
      </c>
      <c r="E385" t="b">
        <v>1</v>
      </c>
    </row>
    <row r="386" spans="1:5">
      <c r="A386" t="s">
        <v>6148</v>
      </c>
      <c r="B386" t="s">
        <v>6149</v>
      </c>
      <c r="E386" t="b">
        <v>1</v>
      </c>
    </row>
    <row r="387" spans="1:5">
      <c r="A387" t="s">
        <v>2142</v>
      </c>
      <c r="B387" t="s">
        <v>5607</v>
      </c>
      <c r="E387" t="b">
        <v>1</v>
      </c>
    </row>
    <row r="388" spans="1:5">
      <c r="A388" t="s">
        <v>6120</v>
      </c>
      <c r="B388" t="s">
        <v>6121</v>
      </c>
      <c r="E388" t="b">
        <v>1</v>
      </c>
    </row>
    <row r="389" spans="1:5">
      <c r="A389" t="s">
        <v>672</v>
      </c>
      <c r="B389" t="s">
        <v>5580</v>
      </c>
      <c r="E389" t="b">
        <v>1</v>
      </c>
    </row>
    <row r="390" spans="1:5">
      <c r="A390" t="s">
        <v>5581</v>
      </c>
      <c r="B390" t="s">
        <v>5582</v>
      </c>
      <c r="E390" t="b">
        <v>1</v>
      </c>
    </row>
    <row r="391" spans="1:5">
      <c r="A391" t="s">
        <v>5583</v>
      </c>
      <c r="B391" t="s">
        <v>5584</v>
      </c>
      <c r="E391" t="b">
        <v>1</v>
      </c>
    </row>
    <row r="392" spans="1:5">
      <c r="A392" t="s">
        <v>5585</v>
      </c>
      <c r="B392" t="s">
        <v>5586</v>
      </c>
      <c r="E392" t="b">
        <v>1</v>
      </c>
    </row>
    <row r="393" spans="1:5">
      <c r="A393" t="s">
        <v>5587</v>
      </c>
      <c r="B393" t="s">
        <v>5588</v>
      </c>
      <c r="E393" t="b">
        <v>1</v>
      </c>
    </row>
    <row r="394" spans="1:5">
      <c r="A394" t="s">
        <v>5589</v>
      </c>
      <c r="B394" t="s">
        <v>5590</v>
      </c>
      <c r="E394" t="b">
        <v>1</v>
      </c>
    </row>
    <row r="395" spans="1:5">
      <c r="A395" t="s">
        <v>5591</v>
      </c>
      <c r="B395" t="s">
        <v>5592</v>
      </c>
      <c r="E395" t="b">
        <v>1</v>
      </c>
    </row>
    <row r="396" spans="1:5">
      <c r="A396" t="s">
        <v>5593</v>
      </c>
      <c r="B396" t="s">
        <v>5594</v>
      </c>
      <c r="E396" t="b">
        <v>1</v>
      </c>
    </row>
    <row r="397" spans="1:5">
      <c r="A397" t="s">
        <v>5595</v>
      </c>
      <c r="B397" t="s">
        <v>5596</v>
      </c>
      <c r="E397" t="b">
        <v>1</v>
      </c>
    </row>
    <row r="398" spans="1:5">
      <c r="A398" t="s">
        <v>5597</v>
      </c>
      <c r="B398" t="s">
        <v>5598</v>
      </c>
      <c r="E398" t="b">
        <v>1</v>
      </c>
    </row>
    <row r="399" spans="1:5">
      <c r="A399" t="s">
        <v>5599</v>
      </c>
      <c r="B399" t="s">
        <v>5600</v>
      </c>
      <c r="E399" t="b">
        <v>1</v>
      </c>
    </row>
    <row r="400" spans="1:5">
      <c r="A400" t="s">
        <v>5601</v>
      </c>
      <c r="B400" t="s">
        <v>5602</v>
      </c>
      <c r="E400" t="b">
        <v>1</v>
      </c>
    </row>
    <row r="401" spans="1:5">
      <c r="A401" t="s">
        <v>5603</v>
      </c>
      <c r="B401" t="s">
        <v>5604</v>
      </c>
      <c r="E401" t="b">
        <v>1</v>
      </c>
    </row>
    <row r="402" spans="1:5">
      <c r="A402" t="s">
        <v>5605</v>
      </c>
      <c r="B402" t="s">
        <v>5606</v>
      </c>
      <c r="E402" t="b">
        <v>1</v>
      </c>
    </row>
    <row r="403" spans="1:5">
      <c r="A403" t="s">
        <v>5527</v>
      </c>
      <c r="B403" t="s">
        <v>5528</v>
      </c>
      <c r="E403" t="b">
        <v>1</v>
      </c>
    </row>
    <row r="404" spans="1:5">
      <c r="A404" t="s">
        <v>5529</v>
      </c>
      <c r="B404" t="s">
        <v>5530</v>
      </c>
      <c r="E404" t="b">
        <v>1</v>
      </c>
    </row>
    <row r="405" spans="1:5">
      <c r="A405" t="s">
        <v>5531</v>
      </c>
      <c r="B405" t="s">
        <v>5532</v>
      </c>
      <c r="E405" t="b">
        <v>1</v>
      </c>
    </row>
    <row r="406" spans="1:5">
      <c r="A406" t="s">
        <v>5533</v>
      </c>
      <c r="B406" t="s">
        <v>5534</v>
      </c>
      <c r="E406" t="b">
        <v>1</v>
      </c>
    </row>
    <row r="407" spans="1:5">
      <c r="A407" t="s">
        <v>5535</v>
      </c>
      <c r="B407" t="s">
        <v>5536</v>
      </c>
      <c r="E407" t="b">
        <v>1</v>
      </c>
    </row>
    <row r="408" spans="1:5">
      <c r="A408" t="s">
        <v>5537</v>
      </c>
      <c r="B408" t="s">
        <v>5538</v>
      </c>
      <c r="E408" t="b">
        <v>1</v>
      </c>
    </row>
    <row r="409" spans="1:5">
      <c r="A409" t="s">
        <v>5539</v>
      </c>
      <c r="B409" t="s">
        <v>5540</v>
      </c>
      <c r="E409" t="b">
        <v>1</v>
      </c>
    </row>
    <row r="410" spans="1:5">
      <c r="A410" t="s">
        <v>5541</v>
      </c>
      <c r="B410" t="s">
        <v>5542</v>
      </c>
      <c r="E410" t="b">
        <v>1</v>
      </c>
    </row>
    <row r="411" spans="1:5">
      <c r="A411" t="s">
        <v>5543</v>
      </c>
      <c r="B411" t="s">
        <v>5544</v>
      </c>
      <c r="E411" t="b">
        <v>1</v>
      </c>
    </row>
    <row r="412" spans="1:5">
      <c r="A412" t="s">
        <v>5545</v>
      </c>
      <c r="B412" t="s">
        <v>5546</v>
      </c>
      <c r="E412" t="b">
        <v>1</v>
      </c>
    </row>
    <row r="413" spans="1:5">
      <c r="A413" t="s">
        <v>5547</v>
      </c>
      <c r="B413" t="s">
        <v>5548</v>
      </c>
      <c r="E413" t="b">
        <v>1</v>
      </c>
    </row>
    <row r="414" spans="1:5">
      <c r="A414" t="s">
        <v>5549</v>
      </c>
      <c r="B414" t="s">
        <v>5550</v>
      </c>
      <c r="E414" t="b">
        <v>1</v>
      </c>
    </row>
    <row r="415" spans="1:5">
      <c r="A415" t="s">
        <v>5551</v>
      </c>
      <c r="B415" t="s">
        <v>5552</v>
      </c>
      <c r="E415" t="b">
        <v>1</v>
      </c>
    </row>
    <row r="416" spans="1:5">
      <c r="A416" t="s">
        <v>5553</v>
      </c>
      <c r="B416" t="s">
        <v>5554</v>
      </c>
      <c r="E416" t="b">
        <v>1</v>
      </c>
    </row>
    <row r="417" spans="1:5">
      <c r="A417" t="s">
        <v>5555</v>
      </c>
      <c r="B417" t="s">
        <v>5556</v>
      </c>
      <c r="E417" t="b">
        <v>1</v>
      </c>
    </row>
    <row r="418" spans="1:5">
      <c r="A418" t="s">
        <v>5557</v>
      </c>
      <c r="B418" t="s">
        <v>5558</v>
      </c>
      <c r="E418" t="b">
        <v>1</v>
      </c>
    </row>
    <row r="419" spans="1:5">
      <c r="A419" t="s">
        <v>4940</v>
      </c>
      <c r="B419" t="s">
        <v>6023</v>
      </c>
      <c r="E419" t="b">
        <v>1</v>
      </c>
    </row>
    <row r="420" spans="1:5">
      <c r="A420" t="s">
        <v>3442</v>
      </c>
      <c r="B420" t="s">
        <v>6078</v>
      </c>
      <c r="E420" t="b">
        <v>1</v>
      </c>
    </row>
    <row r="421" spans="1:5">
      <c r="A421" t="s">
        <v>4102</v>
      </c>
      <c r="B421" t="s">
        <v>6079</v>
      </c>
      <c r="E421" t="b">
        <v>1</v>
      </c>
    </row>
    <row r="422" spans="1:5">
      <c r="A422" t="s">
        <v>6080</v>
      </c>
      <c r="B422" t="s">
        <v>6081</v>
      </c>
      <c r="E422" t="b">
        <v>1</v>
      </c>
    </row>
    <row r="423" spans="1:5">
      <c r="A423" t="s">
        <v>6082</v>
      </c>
      <c r="B423" t="s">
        <v>6083</v>
      </c>
      <c r="E423" t="b">
        <v>1</v>
      </c>
    </row>
    <row r="424" spans="1:5">
      <c r="A424" t="s">
        <v>3598</v>
      </c>
      <c r="B424" t="s">
        <v>6084</v>
      </c>
      <c r="E424" t="b">
        <v>1</v>
      </c>
    </row>
    <row r="425" spans="1:5">
      <c r="A425" t="s">
        <v>6062</v>
      </c>
      <c r="B425" t="s">
        <v>6063</v>
      </c>
      <c r="E425" t="b">
        <v>1</v>
      </c>
    </row>
    <row r="426" spans="1:5">
      <c r="A426" t="s">
        <v>6064</v>
      </c>
      <c r="B426" t="s">
        <v>6065</v>
      </c>
      <c r="E426" t="b">
        <v>1</v>
      </c>
    </row>
    <row r="427" spans="1:5">
      <c r="A427" t="s">
        <v>6066</v>
      </c>
      <c r="B427" t="s">
        <v>6067</v>
      </c>
      <c r="E427" t="b">
        <v>1</v>
      </c>
    </row>
    <row r="428" spans="1:5">
      <c r="A428" t="s">
        <v>6068</v>
      </c>
      <c r="B428" t="s">
        <v>6069</v>
      </c>
      <c r="E428" t="b">
        <v>1</v>
      </c>
    </row>
    <row r="429" spans="1:5">
      <c r="A429" t="s">
        <v>6070</v>
      </c>
      <c r="B429" t="s">
        <v>6071</v>
      </c>
      <c r="E429" t="b">
        <v>1</v>
      </c>
    </row>
    <row r="430" spans="1:5">
      <c r="A430" t="s">
        <v>6072</v>
      </c>
      <c r="B430" t="s">
        <v>6073</v>
      </c>
      <c r="E430" t="b">
        <v>1</v>
      </c>
    </row>
    <row r="431" spans="1:5">
      <c r="A431" t="s">
        <v>6074</v>
      </c>
      <c r="B431" t="s">
        <v>6075</v>
      </c>
      <c r="E431" t="b">
        <v>1</v>
      </c>
    </row>
    <row r="432" spans="1:5">
      <c r="A432" t="s">
        <v>6076</v>
      </c>
      <c r="B432" t="s">
        <v>6077</v>
      </c>
      <c r="E432" t="b">
        <v>1</v>
      </c>
    </row>
    <row r="433" spans="1:5">
      <c r="A433" t="s">
        <v>2832</v>
      </c>
      <c r="B433" t="s">
        <v>5559</v>
      </c>
      <c r="E433" t="b">
        <v>1</v>
      </c>
    </row>
    <row r="434" spans="1:5">
      <c r="A434" t="s">
        <v>1148</v>
      </c>
      <c r="B434" t="s">
        <v>5560</v>
      </c>
      <c r="E434" t="b">
        <v>1</v>
      </c>
    </row>
    <row r="435" spans="1:5">
      <c r="A435" t="s">
        <v>5561</v>
      </c>
      <c r="B435" t="s">
        <v>5562</v>
      </c>
      <c r="E435" t="b">
        <v>1</v>
      </c>
    </row>
    <row r="436" spans="1:5">
      <c r="A436" t="s">
        <v>4993</v>
      </c>
      <c r="B436" t="s">
        <v>5563</v>
      </c>
      <c r="E436" t="b">
        <v>1</v>
      </c>
    </row>
    <row r="437" spans="1:5">
      <c r="A437" t="s">
        <v>3504</v>
      </c>
      <c r="B437" t="s">
        <v>5564</v>
      </c>
      <c r="E437" t="b">
        <v>1</v>
      </c>
    </row>
    <row r="438" spans="1:5">
      <c r="A438" t="s">
        <v>3506</v>
      </c>
      <c r="B438" t="s">
        <v>5565</v>
      </c>
      <c r="E438" t="b">
        <v>1</v>
      </c>
    </row>
    <row r="439" spans="1:5">
      <c r="A439" t="s">
        <v>4998</v>
      </c>
      <c r="B439" t="s">
        <v>5566</v>
      </c>
      <c r="E439" t="b">
        <v>1</v>
      </c>
    </row>
    <row r="440" spans="1:5">
      <c r="A440" t="s">
        <v>254</v>
      </c>
      <c r="B440" t="s">
        <v>5567</v>
      </c>
      <c r="E440" t="b">
        <v>1</v>
      </c>
    </row>
    <row r="441" spans="1:5">
      <c r="A441" t="s">
        <v>5568</v>
      </c>
      <c r="B441" t="s">
        <v>5569</v>
      </c>
      <c r="E441" t="b">
        <v>1</v>
      </c>
    </row>
    <row r="442" spans="1:5">
      <c r="A442" t="s">
        <v>2372</v>
      </c>
      <c r="B442" t="s">
        <v>5570</v>
      </c>
      <c r="E442" t="b">
        <v>1</v>
      </c>
    </row>
    <row r="443" spans="1:5">
      <c r="A443" t="s">
        <v>3378</v>
      </c>
      <c r="B443" t="s">
        <v>5571</v>
      </c>
      <c r="E443" t="b">
        <v>1</v>
      </c>
    </row>
    <row r="444" spans="1:5">
      <c r="A444" t="s">
        <v>3782</v>
      </c>
      <c r="B444" t="s">
        <v>5572</v>
      </c>
      <c r="E444" t="b">
        <v>1</v>
      </c>
    </row>
    <row r="445" spans="1:5">
      <c r="A445" t="s">
        <v>1180</v>
      </c>
      <c r="B445" t="s">
        <v>5573</v>
      </c>
      <c r="E445" t="b">
        <v>1</v>
      </c>
    </row>
    <row r="446" spans="1:5">
      <c r="A446" t="s">
        <v>938</v>
      </c>
      <c r="B446" t="s">
        <v>5574</v>
      </c>
      <c r="E446" t="b">
        <v>1</v>
      </c>
    </row>
    <row r="447" spans="1:5">
      <c r="A447" t="s">
        <v>2576</v>
      </c>
      <c r="B447" t="s">
        <v>5575</v>
      </c>
      <c r="E447" t="b">
        <v>1</v>
      </c>
    </row>
    <row r="448" spans="1:5">
      <c r="A448" t="s">
        <v>2076</v>
      </c>
      <c r="B448" t="s">
        <v>5576</v>
      </c>
      <c r="E448" t="b">
        <v>1</v>
      </c>
    </row>
    <row r="449" spans="1:5">
      <c r="A449" t="s">
        <v>6085</v>
      </c>
      <c r="B449" t="s">
        <v>6086</v>
      </c>
      <c r="E449" t="b">
        <v>1</v>
      </c>
    </row>
    <row r="450" spans="1:5">
      <c r="A450" t="s">
        <v>6087</v>
      </c>
      <c r="B450" t="s">
        <v>6088</v>
      </c>
      <c r="E450" t="b">
        <v>1</v>
      </c>
    </row>
    <row r="451" spans="1:5">
      <c r="A451" t="s">
        <v>6089</v>
      </c>
      <c r="B451" t="s">
        <v>6090</v>
      </c>
      <c r="E451" t="b">
        <v>1</v>
      </c>
    </row>
    <row r="452" spans="1:5">
      <c r="A452" t="s">
        <v>6091</v>
      </c>
      <c r="B452" t="s">
        <v>6092</v>
      </c>
      <c r="E452" t="b">
        <v>1</v>
      </c>
    </row>
    <row r="453" spans="1:5">
      <c r="A453" t="s">
        <v>6093</v>
      </c>
      <c r="B453" t="s">
        <v>6094</v>
      </c>
      <c r="E453" t="b">
        <v>1</v>
      </c>
    </row>
    <row r="454" spans="1:5">
      <c r="A454" t="s">
        <v>6095</v>
      </c>
      <c r="B454" t="s">
        <v>6096</v>
      </c>
      <c r="E454" t="b">
        <v>1</v>
      </c>
    </row>
    <row r="455" spans="1:5">
      <c r="A455" t="s">
        <v>1540</v>
      </c>
      <c r="B455" t="s">
        <v>5608</v>
      </c>
      <c r="E455" t="b">
        <v>1</v>
      </c>
    </row>
    <row r="456" spans="1:5">
      <c r="A456" t="s">
        <v>5609</v>
      </c>
      <c r="B456" t="s">
        <v>5610</v>
      </c>
      <c r="E456" t="b">
        <v>1</v>
      </c>
    </row>
    <row r="457" spans="1:5">
      <c r="A457" t="s">
        <v>5611</v>
      </c>
      <c r="B457" t="s">
        <v>5612</v>
      </c>
      <c r="E457" t="b">
        <v>1</v>
      </c>
    </row>
    <row r="458" spans="1:5">
      <c r="A458" t="s">
        <v>5613</v>
      </c>
      <c r="B458" t="s">
        <v>5614</v>
      </c>
      <c r="E458" t="b">
        <v>1</v>
      </c>
    </row>
    <row r="459" spans="1:5">
      <c r="A459" t="s">
        <v>5615</v>
      </c>
      <c r="B459" t="s">
        <v>5616</v>
      </c>
      <c r="E459" t="b">
        <v>1</v>
      </c>
    </row>
    <row r="460" spans="1:5">
      <c r="A460" t="s">
        <v>5617</v>
      </c>
      <c r="B460" t="s">
        <v>5618</v>
      </c>
      <c r="E460" t="b">
        <v>1</v>
      </c>
    </row>
    <row r="461" spans="1:5">
      <c r="A461" t="s">
        <v>5619</v>
      </c>
      <c r="B461" t="s">
        <v>5620</v>
      </c>
      <c r="E461" t="b">
        <v>1</v>
      </c>
    </row>
    <row r="462" spans="1:5">
      <c r="A462" t="s">
        <v>5621</v>
      </c>
      <c r="B462" t="s">
        <v>5622</v>
      </c>
      <c r="E462" t="b">
        <v>1</v>
      </c>
    </row>
    <row r="463" spans="1:5">
      <c r="A463" t="s">
        <v>5623</v>
      </c>
      <c r="B463" t="s">
        <v>5624</v>
      </c>
      <c r="E463" t="b">
        <v>1</v>
      </c>
    </row>
    <row r="464" spans="1:5">
      <c r="A464" t="s">
        <v>552</v>
      </c>
      <c r="B464" t="s">
        <v>5625</v>
      </c>
      <c r="E464" t="b">
        <v>1</v>
      </c>
    </row>
    <row r="465" spans="1:5">
      <c r="A465" t="s">
        <v>5809</v>
      </c>
      <c r="B465" t="s">
        <v>5625</v>
      </c>
      <c r="E465" t="b">
        <v>1</v>
      </c>
    </row>
    <row r="466" spans="1:5">
      <c r="A466" t="s">
        <v>5812</v>
      </c>
      <c r="B466" t="s">
        <v>5625</v>
      </c>
      <c r="E466" t="b">
        <v>1</v>
      </c>
    </row>
    <row r="467" spans="1:5">
      <c r="A467" t="s">
        <v>5819</v>
      </c>
      <c r="B467" t="s">
        <v>5625</v>
      </c>
      <c r="E467" t="b">
        <v>1</v>
      </c>
    </row>
    <row r="468" spans="1:5">
      <c r="A468" t="s">
        <v>5824</v>
      </c>
      <c r="B468" t="s">
        <v>5625</v>
      </c>
      <c r="E468" t="b">
        <v>1</v>
      </c>
    </row>
    <row r="469" spans="1:5">
      <c r="A469" t="s">
        <v>1358</v>
      </c>
      <c r="B469" t="s">
        <v>5625</v>
      </c>
      <c r="E469" t="b">
        <v>1</v>
      </c>
    </row>
    <row r="470" spans="1:5">
      <c r="A470" t="s">
        <v>6126</v>
      </c>
      <c r="B470" t="s">
        <v>5625</v>
      </c>
      <c r="E470" t="b">
        <v>1</v>
      </c>
    </row>
    <row r="471" spans="1:5">
      <c r="A471" t="s">
        <v>1524</v>
      </c>
      <c r="B471" t="s">
        <v>5626</v>
      </c>
      <c r="E471" t="b">
        <v>1</v>
      </c>
    </row>
    <row r="472" spans="1:5">
      <c r="A472" t="s">
        <v>5810</v>
      </c>
      <c r="B472" t="s">
        <v>5811</v>
      </c>
      <c r="E472" t="b">
        <v>1</v>
      </c>
    </row>
    <row r="473" spans="1:5">
      <c r="A473" t="s">
        <v>5813</v>
      </c>
      <c r="B473" t="s">
        <v>5814</v>
      </c>
      <c r="E473" t="b">
        <v>1</v>
      </c>
    </row>
    <row r="474" spans="1:5">
      <c r="A474" t="s">
        <v>5820</v>
      </c>
      <c r="B474" t="s">
        <v>5821</v>
      </c>
      <c r="E474" t="b">
        <v>1</v>
      </c>
    </row>
    <row r="475" spans="1:5">
      <c r="A475" t="s">
        <v>5825</v>
      </c>
      <c r="B475" t="s">
        <v>5826</v>
      </c>
      <c r="E475" t="b">
        <v>1</v>
      </c>
    </row>
    <row r="476" spans="1:5">
      <c r="A476" t="s">
        <v>6024</v>
      </c>
      <c r="B476" t="s">
        <v>6025</v>
      </c>
      <c r="E476" t="b">
        <v>1</v>
      </c>
    </row>
    <row r="477" spans="1:5">
      <c r="A477" t="s">
        <v>6124</v>
      </c>
      <c r="B477" t="s">
        <v>6125</v>
      </c>
      <c r="E477" t="b">
        <v>1</v>
      </c>
    </row>
    <row r="478" spans="1:5">
      <c r="A478" t="s">
        <v>4690</v>
      </c>
      <c r="B478" t="s">
        <v>5627</v>
      </c>
      <c r="E478" t="b">
        <v>1</v>
      </c>
    </row>
    <row r="479" spans="1:5">
      <c r="A479" t="s">
        <v>5815</v>
      </c>
      <c r="B479" t="s">
        <v>5816</v>
      </c>
      <c r="E479" t="b">
        <v>1</v>
      </c>
    </row>
    <row r="480" spans="1:5">
      <c r="A480" t="s">
        <v>5817</v>
      </c>
      <c r="B480" t="s">
        <v>5818</v>
      </c>
      <c r="E480" t="b">
        <v>1</v>
      </c>
    </row>
    <row r="481" spans="1:5">
      <c r="A481" t="s">
        <v>5822</v>
      </c>
      <c r="B481" t="s">
        <v>5823</v>
      </c>
      <c r="E481" t="b">
        <v>1</v>
      </c>
    </row>
    <row r="482" spans="1:5">
      <c r="A482" t="s">
        <v>5827</v>
      </c>
      <c r="B482" t="s">
        <v>5828</v>
      </c>
      <c r="E482" t="b">
        <v>1</v>
      </c>
    </row>
    <row r="483" spans="1:5">
      <c r="A483" t="s">
        <v>6026</v>
      </c>
      <c r="B483" t="s">
        <v>6027</v>
      </c>
      <c r="E483" t="b">
        <v>1</v>
      </c>
    </row>
    <row r="484" spans="1:5">
      <c r="A484" t="s">
        <v>6122</v>
      </c>
      <c r="B484" t="s">
        <v>6123</v>
      </c>
      <c r="E484" t="b">
        <v>1</v>
      </c>
    </row>
    <row r="485" spans="1:5">
      <c r="A485" t="s">
        <v>1736</v>
      </c>
      <c r="B485" t="s">
        <v>5628</v>
      </c>
      <c r="E485" t="b">
        <v>1</v>
      </c>
    </row>
    <row r="486" spans="1:5">
      <c r="A486" t="s">
        <v>5829</v>
      </c>
      <c r="B486" t="s">
        <v>5628</v>
      </c>
      <c r="E486" t="b">
        <v>1</v>
      </c>
    </row>
    <row r="487" spans="1:5">
      <c r="A487" t="s">
        <v>5834</v>
      </c>
      <c r="B487" t="s">
        <v>5628</v>
      </c>
      <c r="E487" t="b">
        <v>1</v>
      </c>
    </row>
    <row r="488" spans="1:5">
      <c r="A488" t="s">
        <v>5839</v>
      </c>
      <c r="B488" t="s">
        <v>5628</v>
      </c>
      <c r="E488" t="b">
        <v>1</v>
      </c>
    </row>
    <row r="489" spans="1:5">
      <c r="A489" t="s">
        <v>5844</v>
      </c>
      <c r="B489" t="s">
        <v>5628</v>
      </c>
      <c r="E489" t="b">
        <v>1</v>
      </c>
    </row>
    <row r="490" spans="1:5">
      <c r="A490" t="s">
        <v>3938</v>
      </c>
      <c r="B490" t="s">
        <v>5628</v>
      </c>
      <c r="E490" t="b">
        <v>1</v>
      </c>
    </row>
    <row r="491" spans="1:5">
      <c r="A491" t="s">
        <v>6127</v>
      </c>
      <c r="B491" t="s">
        <v>5628</v>
      </c>
      <c r="E491" t="b">
        <v>1</v>
      </c>
    </row>
    <row r="492" spans="1:5">
      <c r="A492" t="s">
        <v>5629</v>
      </c>
      <c r="B492" t="s">
        <v>5630</v>
      </c>
      <c r="E492" t="b">
        <v>1</v>
      </c>
    </row>
    <row r="493" spans="1:5">
      <c r="A493" t="s">
        <v>5830</v>
      </c>
      <c r="B493" t="s">
        <v>5831</v>
      </c>
      <c r="E493" t="b">
        <v>1</v>
      </c>
    </row>
    <row r="494" spans="1:5">
      <c r="A494" t="s">
        <v>5835</v>
      </c>
      <c r="B494" t="s">
        <v>5836</v>
      </c>
      <c r="E494" t="b">
        <v>1</v>
      </c>
    </row>
    <row r="495" spans="1:5">
      <c r="A495" t="s">
        <v>5840</v>
      </c>
      <c r="B495" t="s">
        <v>5841</v>
      </c>
      <c r="E495" t="b">
        <v>1</v>
      </c>
    </row>
    <row r="496" spans="1:5">
      <c r="A496" t="s">
        <v>5845</v>
      </c>
      <c r="B496" t="s">
        <v>5846</v>
      </c>
      <c r="E496" t="b">
        <v>1</v>
      </c>
    </row>
    <row r="497" spans="1:5">
      <c r="A497" t="s">
        <v>1712</v>
      </c>
      <c r="B497" t="s">
        <v>6028</v>
      </c>
      <c r="E497" t="b">
        <v>1</v>
      </c>
    </row>
    <row r="498" spans="1:5">
      <c r="A498" t="s">
        <v>6130</v>
      </c>
      <c r="B498" t="s">
        <v>6131</v>
      </c>
      <c r="E498" t="b">
        <v>1</v>
      </c>
    </row>
    <row r="499" spans="1:5">
      <c r="A499" t="s">
        <v>5631</v>
      </c>
      <c r="B499" t="s">
        <v>5632</v>
      </c>
      <c r="E499" t="b">
        <v>1</v>
      </c>
    </row>
    <row r="500" spans="1:5">
      <c r="A500" t="s">
        <v>5832</v>
      </c>
      <c r="B500" t="s">
        <v>5833</v>
      </c>
      <c r="E500" t="b">
        <v>1</v>
      </c>
    </row>
    <row r="501" spans="1:5">
      <c r="A501" t="s">
        <v>5837</v>
      </c>
      <c r="B501" t="s">
        <v>5838</v>
      </c>
      <c r="E501" t="b">
        <v>1</v>
      </c>
    </row>
    <row r="502" spans="1:5">
      <c r="A502" t="s">
        <v>5842</v>
      </c>
      <c r="B502" t="s">
        <v>5843</v>
      </c>
      <c r="E502" t="b">
        <v>1</v>
      </c>
    </row>
    <row r="503" spans="1:5">
      <c r="A503" t="s">
        <v>5847</v>
      </c>
      <c r="B503" t="s">
        <v>5848</v>
      </c>
      <c r="E503" t="b">
        <v>1</v>
      </c>
    </row>
    <row r="504" spans="1:5">
      <c r="A504" t="s">
        <v>3728</v>
      </c>
      <c r="B504" t="s">
        <v>6029</v>
      </c>
      <c r="E504" t="b">
        <v>1</v>
      </c>
    </row>
    <row r="505" spans="1:5">
      <c r="A505" t="s">
        <v>6128</v>
      </c>
      <c r="B505" t="s">
        <v>6129</v>
      </c>
      <c r="E505" t="b">
        <v>1</v>
      </c>
    </row>
    <row r="506" spans="1:5">
      <c r="A506" t="s">
        <v>4950</v>
      </c>
      <c r="B506" t="s">
        <v>5639</v>
      </c>
      <c r="E506" t="b">
        <v>1</v>
      </c>
    </row>
    <row r="507" spans="1:5">
      <c r="A507" t="s">
        <v>5633</v>
      </c>
      <c r="B507" t="s">
        <v>5634</v>
      </c>
      <c r="E507" t="b">
        <v>1</v>
      </c>
    </row>
    <row r="508" spans="1:5">
      <c r="A508" t="s">
        <v>5637</v>
      </c>
      <c r="B508" t="s">
        <v>5638</v>
      </c>
      <c r="E508" t="b">
        <v>1</v>
      </c>
    </row>
    <row r="509" spans="1:5">
      <c r="A509" t="s">
        <v>5635</v>
      </c>
      <c r="B509" t="s">
        <v>5636</v>
      </c>
      <c r="E509" t="b">
        <v>1</v>
      </c>
    </row>
    <row r="510" spans="1:5">
      <c r="A510" t="s">
        <v>3076</v>
      </c>
      <c r="B510" t="s">
        <v>5643</v>
      </c>
      <c r="E510" t="b">
        <v>1</v>
      </c>
    </row>
    <row r="511" spans="1:5">
      <c r="A511" t="s">
        <v>4212</v>
      </c>
      <c r="B511" t="s">
        <v>5640</v>
      </c>
      <c r="E511" t="b">
        <v>1</v>
      </c>
    </row>
    <row r="512" spans="1:5">
      <c r="A512" t="s">
        <v>2606</v>
      </c>
      <c r="B512" t="s">
        <v>5642</v>
      </c>
      <c r="E512" t="b">
        <v>1</v>
      </c>
    </row>
    <row r="513" spans="1:5">
      <c r="A513" t="s">
        <v>4886</v>
      </c>
      <c r="B513" t="s">
        <v>5641</v>
      </c>
      <c r="E513" t="b">
        <v>1</v>
      </c>
    </row>
    <row r="514" spans="1:5">
      <c r="A514" t="s">
        <v>5795</v>
      </c>
      <c r="B514" t="s">
        <v>5796</v>
      </c>
      <c r="E514" t="b">
        <v>1</v>
      </c>
    </row>
    <row r="515" spans="1:5">
      <c r="A515" t="s">
        <v>5789</v>
      </c>
      <c r="B515" t="s">
        <v>5790</v>
      </c>
      <c r="E515" t="b">
        <v>1</v>
      </c>
    </row>
    <row r="516" spans="1:5">
      <c r="A516" t="s">
        <v>5793</v>
      </c>
      <c r="B516" t="s">
        <v>5794</v>
      </c>
      <c r="E516" t="b">
        <v>1</v>
      </c>
    </row>
    <row r="517" spans="1:5">
      <c r="A517" t="s">
        <v>5791</v>
      </c>
      <c r="B517" t="s">
        <v>5792</v>
      </c>
      <c r="E517" t="b">
        <v>1</v>
      </c>
    </row>
    <row r="518" spans="1:5">
      <c r="A518" t="s">
        <v>1110</v>
      </c>
      <c r="B518" t="s">
        <v>5788</v>
      </c>
      <c r="E518" t="b">
        <v>1</v>
      </c>
    </row>
    <row r="519" spans="1:5">
      <c r="A519" t="s">
        <v>5782</v>
      </c>
      <c r="B519" t="s">
        <v>5783</v>
      </c>
      <c r="E519" t="b">
        <v>1</v>
      </c>
    </row>
    <row r="520" spans="1:5">
      <c r="A520" t="s">
        <v>5786</v>
      </c>
      <c r="B520" t="s">
        <v>5787</v>
      </c>
      <c r="E520" t="b">
        <v>1</v>
      </c>
    </row>
    <row r="521" spans="1:5">
      <c r="A521" t="s">
        <v>5784</v>
      </c>
      <c r="B521" t="s">
        <v>5785</v>
      </c>
      <c r="E521" t="b">
        <v>1</v>
      </c>
    </row>
    <row r="522" spans="1:5">
      <c r="A522" t="s">
        <v>464</v>
      </c>
      <c r="B522" t="s">
        <v>5644</v>
      </c>
      <c r="E522" t="b">
        <v>1</v>
      </c>
    </row>
    <row r="523" spans="1:5">
      <c r="A523" t="s">
        <v>5849</v>
      </c>
      <c r="B523" t="s">
        <v>5644</v>
      </c>
      <c r="E523" t="b">
        <v>1</v>
      </c>
    </row>
    <row r="524" spans="1:5">
      <c r="A524" t="s">
        <v>5852</v>
      </c>
      <c r="B524" t="s">
        <v>5644</v>
      </c>
      <c r="E524" t="b">
        <v>1</v>
      </c>
    </row>
    <row r="525" spans="1:5">
      <c r="A525" t="s">
        <v>1680</v>
      </c>
      <c r="B525" t="s">
        <v>5644</v>
      </c>
      <c r="E525" t="b">
        <v>1</v>
      </c>
    </row>
    <row r="526" spans="1:5">
      <c r="A526" t="s">
        <v>5857</v>
      </c>
      <c r="B526" t="s">
        <v>5644</v>
      </c>
      <c r="E526" t="b">
        <v>1</v>
      </c>
    </row>
    <row r="527" spans="1:5">
      <c r="A527" t="s">
        <v>6030</v>
      </c>
      <c r="B527" t="s">
        <v>5644</v>
      </c>
      <c r="E527" t="b">
        <v>1</v>
      </c>
    </row>
    <row r="528" spans="1:5">
      <c r="A528" t="s">
        <v>6132</v>
      </c>
      <c r="B528" t="s">
        <v>5644</v>
      </c>
      <c r="E528" t="b">
        <v>1</v>
      </c>
    </row>
    <row r="529" spans="1:5">
      <c r="A529" t="s">
        <v>5645</v>
      </c>
      <c r="B529" t="s">
        <v>5646</v>
      </c>
      <c r="E529" t="b">
        <v>1</v>
      </c>
    </row>
    <row r="530" spans="1:5">
      <c r="A530" t="s">
        <v>5850</v>
      </c>
      <c r="B530" t="s">
        <v>5851</v>
      </c>
      <c r="E530" t="b">
        <v>1</v>
      </c>
    </row>
    <row r="531" spans="1:5">
      <c r="A531" t="s">
        <v>5853</v>
      </c>
      <c r="B531" t="s">
        <v>5854</v>
      </c>
      <c r="E531" t="b">
        <v>1</v>
      </c>
    </row>
    <row r="532" spans="1:5">
      <c r="A532" t="s">
        <v>5855</v>
      </c>
      <c r="B532" t="s">
        <v>5856</v>
      </c>
      <c r="E532" t="b">
        <v>1</v>
      </c>
    </row>
    <row r="533" spans="1:5">
      <c r="A533" t="s">
        <v>5858</v>
      </c>
      <c r="B533" t="s">
        <v>5859</v>
      </c>
      <c r="E533" t="b">
        <v>1</v>
      </c>
    </row>
    <row r="534" spans="1:5">
      <c r="A534" t="s">
        <v>6031</v>
      </c>
      <c r="B534" t="s">
        <v>6032</v>
      </c>
      <c r="E534" t="b">
        <v>1</v>
      </c>
    </row>
    <row r="535" spans="1:5">
      <c r="A535" t="s">
        <v>2522</v>
      </c>
      <c r="B535" t="s">
        <v>6135</v>
      </c>
      <c r="E535" t="b">
        <v>1</v>
      </c>
    </row>
    <row r="536" spans="1:5">
      <c r="A536" t="s">
        <v>5647</v>
      </c>
      <c r="B536" t="s">
        <v>5648</v>
      </c>
      <c r="E536" t="b">
        <v>1</v>
      </c>
    </row>
    <row r="537" spans="1:5">
      <c r="A537" t="s">
        <v>5860</v>
      </c>
      <c r="B537" t="s">
        <v>5648</v>
      </c>
      <c r="E537" t="b">
        <v>1</v>
      </c>
    </row>
    <row r="538" spans="1:5">
      <c r="A538" t="s">
        <v>5863</v>
      </c>
      <c r="B538" t="s">
        <v>5648</v>
      </c>
      <c r="E538" t="b">
        <v>1</v>
      </c>
    </row>
    <row r="539" spans="1:5">
      <c r="A539" t="s">
        <v>5866</v>
      </c>
      <c r="B539" t="s">
        <v>5648</v>
      </c>
      <c r="E539" t="b">
        <v>1</v>
      </c>
    </row>
    <row r="540" spans="1:5">
      <c r="A540" t="s">
        <v>5869</v>
      </c>
      <c r="B540" t="s">
        <v>5648</v>
      </c>
      <c r="E540" t="b">
        <v>1</v>
      </c>
    </row>
    <row r="541" spans="1:5">
      <c r="A541" t="s">
        <v>6033</v>
      </c>
      <c r="B541" t="s">
        <v>5648</v>
      </c>
      <c r="E541" t="b">
        <v>1</v>
      </c>
    </row>
    <row r="542" spans="1:5">
      <c r="A542" t="s">
        <v>6133</v>
      </c>
      <c r="B542" t="s">
        <v>5648</v>
      </c>
      <c r="E542" t="b">
        <v>1</v>
      </c>
    </row>
    <row r="543" spans="1:5">
      <c r="A543" t="s">
        <v>5649</v>
      </c>
      <c r="B543" t="s">
        <v>5650</v>
      </c>
      <c r="E543" t="b">
        <v>1</v>
      </c>
    </row>
    <row r="544" spans="1:5">
      <c r="A544" t="s">
        <v>5861</v>
      </c>
      <c r="B544" t="s">
        <v>5862</v>
      </c>
      <c r="E544" t="b">
        <v>1</v>
      </c>
    </row>
    <row r="545" spans="1:5">
      <c r="A545" t="s">
        <v>5864</v>
      </c>
      <c r="B545" t="s">
        <v>5865</v>
      </c>
      <c r="E545" t="b">
        <v>1</v>
      </c>
    </row>
    <row r="546" spans="1:5">
      <c r="A546" t="s">
        <v>5867</v>
      </c>
      <c r="B546" t="s">
        <v>5868</v>
      </c>
      <c r="E546" t="b">
        <v>1</v>
      </c>
    </row>
    <row r="547" spans="1:5">
      <c r="A547" t="s">
        <v>5870</v>
      </c>
      <c r="B547" t="s">
        <v>5871</v>
      </c>
      <c r="E547" t="b">
        <v>1</v>
      </c>
    </row>
    <row r="548" spans="1:5">
      <c r="A548" t="s">
        <v>6034</v>
      </c>
      <c r="B548" t="s">
        <v>6035</v>
      </c>
      <c r="E548" t="b">
        <v>1</v>
      </c>
    </row>
    <row r="549" spans="1:5">
      <c r="A549" t="s">
        <v>4348</v>
      </c>
      <c r="B549" t="s">
        <v>6134</v>
      </c>
      <c r="E549" t="b">
        <v>1</v>
      </c>
    </row>
    <row r="550" spans="1:5">
      <c r="A550" t="s">
        <v>4404</v>
      </c>
      <c r="B550" t="s">
        <v>6097</v>
      </c>
      <c r="E550" t="b">
        <v>1</v>
      </c>
    </row>
    <row r="551" spans="1:5">
      <c r="A551" t="s">
        <v>2756</v>
      </c>
      <c r="B551" t="s">
        <v>5766</v>
      </c>
      <c r="E551" t="b">
        <v>1</v>
      </c>
    </row>
    <row r="552" spans="1:5">
      <c r="A552" t="s">
        <v>1348</v>
      </c>
      <c r="B552" t="s">
        <v>5767</v>
      </c>
      <c r="E552" t="b">
        <v>1</v>
      </c>
    </row>
    <row r="553" spans="1:5">
      <c r="A553" t="s">
        <v>320</v>
      </c>
      <c r="B553" t="s">
        <v>5768</v>
      </c>
      <c r="E553" t="b">
        <v>1</v>
      </c>
    </row>
    <row r="554" spans="1:5">
      <c r="A554" t="s">
        <v>2382</v>
      </c>
      <c r="B554" t="s">
        <v>5765</v>
      </c>
      <c r="E554" t="b">
        <v>1</v>
      </c>
    </row>
    <row r="555" spans="1:5">
      <c r="A555" t="s">
        <v>4972</v>
      </c>
      <c r="B555" t="s">
        <v>5769</v>
      </c>
      <c r="E555" t="b">
        <v>1</v>
      </c>
    </row>
    <row r="556" spans="1:5">
      <c r="A556" t="s">
        <v>4974</v>
      </c>
      <c r="B556" t="s">
        <v>5770</v>
      </c>
      <c r="E556" t="b">
        <v>1</v>
      </c>
    </row>
    <row r="557" spans="1:5">
      <c r="A557" t="s">
        <v>6146</v>
      </c>
      <c r="B557" t="s">
        <v>6147</v>
      </c>
      <c r="E557" t="b">
        <v>1</v>
      </c>
    </row>
    <row r="558" spans="1:5">
      <c r="A558" t="s">
        <v>1272</v>
      </c>
      <c r="B558" t="s">
        <v>5771</v>
      </c>
      <c r="E558" t="b">
        <v>1</v>
      </c>
    </row>
    <row r="559" spans="1:5">
      <c r="A559" t="s">
        <v>4960</v>
      </c>
      <c r="B559" t="s">
        <v>5772</v>
      </c>
      <c r="E559" t="b">
        <v>1</v>
      </c>
    </row>
    <row r="560" spans="1:5">
      <c r="A560" t="s">
        <v>4962</v>
      </c>
      <c r="B560" t="s">
        <v>5773</v>
      </c>
      <c r="E560" t="b">
        <v>1</v>
      </c>
    </row>
    <row r="561" spans="1:5">
      <c r="A561" t="s">
        <v>6098</v>
      </c>
      <c r="B561" t="s">
        <v>6099</v>
      </c>
      <c r="E561" t="b">
        <v>1</v>
      </c>
    </row>
    <row r="562" spans="1:5">
      <c r="A562" t="s">
        <v>1142</v>
      </c>
      <c r="B562" t="s">
        <v>6100</v>
      </c>
      <c r="E562" t="b">
        <v>1</v>
      </c>
    </row>
    <row r="563" spans="1:5">
      <c r="A563" t="s">
        <v>6101</v>
      </c>
      <c r="B563" t="s">
        <v>6102</v>
      </c>
      <c r="E563" t="b">
        <v>1</v>
      </c>
    </row>
    <row r="564" spans="1:5">
      <c r="A564" t="s">
        <v>6103</v>
      </c>
      <c r="B564" t="s">
        <v>6104</v>
      </c>
      <c r="E564" t="b">
        <v>1</v>
      </c>
    </row>
    <row r="565" spans="1:5">
      <c r="A565" t="s">
        <v>6105</v>
      </c>
      <c r="B565" t="s">
        <v>6106</v>
      </c>
      <c r="E565" t="b">
        <v>1</v>
      </c>
    </row>
    <row r="566" spans="1:5">
      <c r="A566" t="s">
        <v>6107</v>
      </c>
      <c r="B566" t="s">
        <v>6108</v>
      </c>
      <c r="E566" t="b">
        <v>1</v>
      </c>
    </row>
  </sheetData>
  <pageMargins left="0.75" right="0.75" top="1" bottom="1" header="0.5" footer="0.5"/>
  <tableParts count="1">
    <tablePart r:id="rId1"/>
  </tableParts>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1D178-00AF-48A6-992E-3386A50CA354}">
  <dimension ref="A1:E14"/>
  <sheetViews>
    <sheetView workbookViewId="0">
      <selection activeCell="A2" sqref="A2:E1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t="s">
        <v>5304</v>
      </c>
      <c r="B2" t="s">
        <v>5305</v>
      </c>
      <c r="E2" t="b">
        <v>1</v>
      </c>
    </row>
    <row r="3" spans="1:5">
      <c r="A3" t="s">
        <v>1290</v>
      </c>
      <c r="B3" t="s">
        <v>5297</v>
      </c>
      <c r="E3" t="b">
        <v>1</v>
      </c>
    </row>
    <row r="4" spans="1:5">
      <c r="A4" t="s">
        <v>4964</v>
      </c>
      <c r="B4" t="s">
        <v>5306</v>
      </c>
      <c r="E4" t="b">
        <v>1</v>
      </c>
    </row>
    <row r="5" spans="1:5">
      <c r="A5" t="s">
        <v>532</v>
      </c>
      <c r="B5" t="s">
        <v>5298</v>
      </c>
      <c r="E5" t="b">
        <v>1</v>
      </c>
    </row>
    <row r="6" spans="1:5">
      <c r="A6" t="s">
        <v>4960</v>
      </c>
      <c r="B6" t="s">
        <v>5308</v>
      </c>
      <c r="E6" t="b">
        <v>1</v>
      </c>
    </row>
    <row r="7" spans="1:5">
      <c r="A7" t="s">
        <v>4962</v>
      </c>
      <c r="B7" t="s">
        <v>5309</v>
      </c>
      <c r="E7" t="b">
        <v>1</v>
      </c>
    </row>
    <row r="8" spans="1:5">
      <c r="A8" t="s">
        <v>5300</v>
      </c>
      <c r="B8" t="s">
        <v>5301</v>
      </c>
      <c r="E8" t="b">
        <v>1</v>
      </c>
    </row>
    <row r="9" spans="1:5">
      <c r="A9" t="s">
        <v>4976</v>
      </c>
      <c r="B9" t="s">
        <v>5311</v>
      </c>
      <c r="E9" t="b">
        <v>1</v>
      </c>
    </row>
    <row r="10" spans="1:5">
      <c r="A10" t="s">
        <v>2804</v>
      </c>
      <c r="B10" t="s">
        <v>5299</v>
      </c>
      <c r="E10" t="b">
        <v>1</v>
      </c>
    </row>
    <row r="11" spans="1:5">
      <c r="A11" t="s">
        <v>5302</v>
      </c>
      <c r="B11" t="s">
        <v>5303</v>
      </c>
      <c r="E11" t="b">
        <v>1</v>
      </c>
    </row>
    <row r="12" spans="1:5">
      <c r="A12" t="s">
        <v>1354</v>
      </c>
      <c r="B12" t="s">
        <v>5291</v>
      </c>
      <c r="E12" t="b">
        <v>1</v>
      </c>
    </row>
    <row r="13" spans="1:5">
      <c r="A13" t="s">
        <v>4986</v>
      </c>
      <c r="B13" t="s">
        <v>5307</v>
      </c>
      <c r="E13" t="b">
        <v>1</v>
      </c>
    </row>
    <row r="14" spans="1:5">
      <c r="A14" t="s">
        <v>4974</v>
      </c>
      <c r="B14" t="s">
        <v>5310</v>
      </c>
      <c r="E14" t="b">
        <v>1</v>
      </c>
    </row>
  </sheetData>
  <pageMargins left="0.75" right="0.75" top="1" bottom="1" header="0.5" footer="0.5"/>
  <tableParts count="1">
    <tablePart r:id="rId1"/>
  </tableParts>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D38B1-4731-4481-B03E-21507DC0F3B3}">
  <dimension ref="A1:E4"/>
  <sheetViews>
    <sheetView workbookViewId="0">
      <selection activeCell="A2" sqref="A2:E4"/>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t="s">
        <v>4964</v>
      </c>
      <c r="B2" t="s">
        <v>5294</v>
      </c>
      <c r="E2" t="b">
        <v>1</v>
      </c>
    </row>
    <row r="3" spans="1:5">
      <c r="A3" t="s">
        <v>4962</v>
      </c>
      <c r="B3" t="s">
        <v>5295</v>
      </c>
      <c r="E3" t="b">
        <v>1</v>
      </c>
    </row>
    <row r="4" spans="1:5">
      <c r="A4" t="s">
        <v>4960</v>
      </c>
      <c r="B4" t="s">
        <v>5296</v>
      </c>
      <c r="E4" t="b">
        <v>1</v>
      </c>
    </row>
  </sheetData>
  <pageMargins left="0.75" right="0.75" top="1" bottom="1" header="0.5" footer="0.5"/>
  <tableParts count="1">
    <tablePart r:id="rId1"/>
  </tableParts>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E9373-E293-4A7F-947C-46B4324D5280}">
  <dimension ref="A1:E10"/>
  <sheetViews>
    <sheetView workbookViewId="0">
      <selection activeCell="A2" sqref="A2:E10"/>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t="s">
        <v>4966</v>
      </c>
      <c r="B2" t="s">
        <v>5285</v>
      </c>
      <c r="E2" t="b">
        <v>1</v>
      </c>
    </row>
    <row r="3" spans="1:5">
      <c r="A3" t="s">
        <v>4976</v>
      </c>
      <c r="B3" t="s">
        <v>5286</v>
      </c>
      <c r="E3" t="b">
        <v>1</v>
      </c>
    </row>
    <row r="4" spans="1:5">
      <c r="A4" t="s">
        <v>4962</v>
      </c>
      <c r="B4" t="s">
        <v>5287</v>
      </c>
      <c r="E4" t="b">
        <v>1</v>
      </c>
    </row>
    <row r="5" spans="1:5">
      <c r="A5" t="s">
        <v>4979</v>
      </c>
      <c r="B5" t="s">
        <v>5288</v>
      </c>
      <c r="E5" t="b">
        <v>1</v>
      </c>
    </row>
    <row r="6" spans="1:5">
      <c r="A6" t="s">
        <v>4972</v>
      </c>
      <c r="B6" t="s">
        <v>5289</v>
      </c>
      <c r="E6" t="b">
        <v>1</v>
      </c>
    </row>
    <row r="7" spans="1:5">
      <c r="A7" t="s">
        <v>4981</v>
      </c>
      <c r="B7" t="s">
        <v>5293</v>
      </c>
      <c r="E7" t="b">
        <v>1</v>
      </c>
    </row>
    <row r="8" spans="1:5">
      <c r="A8" t="s">
        <v>4960</v>
      </c>
      <c r="B8" t="s">
        <v>5290</v>
      </c>
      <c r="E8" t="b">
        <v>1</v>
      </c>
    </row>
    <row r="9" spans="1:5">
      <c r="A9" t="s">
        <v>4974</v>
      </c>
      <c r="B9" t="s">
        <v>5291</v>
      </c>
      <c r="E9" t="b">
        <v>1</v>
      </c>
    </row>
    <row r="10" spans="1:5">
      <c r="A10" t="s">
        <v>4964</v>
      </c>
      <c r="B10" t="s">
        <v>5292</v>
      </c>
      <c r="E10" t="b">
        <v>1</v>
      </c>
    </row>
  </sheetData>
  <pageMargins left="0.75" right="0.75" top="1" bottom="1" header="0.5" footer="0.5"/>
  <tableParts count="1">
    <tablePart r:id="rId1"/>
  </tableParts>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A11F3-2684-46C6-85E7-EB52A5728676}">
  <dimension ref="A1:E19"/>
  <sheetViews>
    <sheetView workbookViewId="0">
      <selection activeCell="A2" sqref="A2:E19"/>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t="s">
        <v>5005</v>
      </c>
      <c r="B2" t="s">
        <v>5281</v>
      </c>
      <c r="E2" t="b">
        <v>1</v>
      </c>
    </row>
    <row r="3" spans="1:5">
      <c r="A3" t="s">
        <v>4960</v>
      </c>
      <c r="B3" t="s">
        <v>5268</v>
      </c>
      <c r="E3" t="b">
        <v>1</v>
      </c>
    </row>
    <row r="4" spans="1:5">
      <c r="A4" t="s">
        <v>4962</v>
      </c>
      <c r="B4" t="s">
        <v>5269</v>
      </c>
      <c r="E4" t="b">
        <v>1</v>
      </c>
    </row>
    <row r="5" spans="1:5">
      <c r="A5" t="s">
        <v>4964</v>
      </c>
      <c r="B5" t="s">
        <v>5270</v>
      </c>
      <c r="E5" t="b">
        <v>1</v>
      </c>
    </row>
    <row r="6" spans="1:5">
      <c r="A6" t="s">
        <v>5008</v>
      </c>
      <c r="B6" t="s">
        <v>5282</v>
      </c>
      <c r="E6" t="b">
        <v>1</v>
      </c>
    </row>
    <row r="7" spans="1:5">
      <c r="A7" t="s">
        <v>4966</v>
      </c>
      <c r="B7" t="s">
        <v>5271</v>
      </c>
      <c r="E7" t="b">
        <v>1</v>
      </c>
    </row>
    <row r="8" spans="1:5">
      <c r="A8" t="s">
        <v>4972</v>
      </c>
      <c r="B8" t="s">
        <v>5272</v>
      </c>
      <c r="E8" t="b">
        <v>1</v>
      </c>
    </row>
    <row r="9" spans="1:5">
      <c r="A9" t="s">
        <v>4976</v>
      </c>
      <c r="B9" t="s">
        <v>5273</v>
      </c>
      <c r="E9" t="b">
        <v>1</v>
      </c>
    </row>
    <row r="10" spans="1:5">
      <c r="A10" t="s">
        <v>4979</v>
      </c>
      <c r="B10" t="s">
        <v>5274</v>
      </c>
      <c r="E10" t="b">
        <v>1</v>
      </c>
    </row>
    <row r="11" spans="1:5">
      <c r="A11" t="s">
        <v>5020</v>
      </c>
      <c r="B11" t="s">
        <v>5284</v>
      </c>
      <c r="E11" t="b">
        <v>1</v>
      </c>
    </row>
    <row r="12" spans="1:5">
      <c r="A12" t="s">
        <v>4981</v>
      </c>
      <c r="B12" t="s">
        <v>5275</v>
      </c>
      <c r="E12" t="b">
        <v>1</v>
      </c>
    </row>
    <row r="13" spans="1:5">
      <c r="A13" t="s">
        <v>4983</v>
      </c>
      <c r="B13" t="s">
        <v>5276</v>
      </c>
      <c r="E13" t="b">
        <v>1</v>
      </c>
    </row>
    <row r="14" spans="1:5">
      <c r="A14" t="s">
        <v>5014</v>
      </c>
      <c r="B14" t="s">
        <v>5283</v>
      </c>
      <c r="E14" t="b">
        <v>1</v>
      </c>
    </row>
    <row r="15" spans="1:5">
      <c r="A15" t="s">
        <v>5012</v>
      </c>
      <c r="B15" t="s">
        <v>5267</v>
      </c>
      <c r="E15" t="b">
        <v>1</v>
      </c>
    </row>
    <row r="16" spans="1:5">
      <c r="A16" t="s">
        <v>4986</v>
      </c>
      <c r="B16" t="s">
        <v>5277</v>
      </c>
      <c r="E16" t="b">
        <v>1</v>
      </c>
    </row>
    <row r="17" spans="1:5">
      <c r="A17" t="s">
        <v>4988</v>
      </c>
      <c r="B17" t="s">
        <v>5278</v>
      </c>
      <c r="E17" t="b">
        <v>1</v>
      </c>
    </row>
    <row r="18" spans="1:5">
      <c r="A18" t="s">
        <v>4990</v>
      </c>
      <c r="B18" t="s">
        <v>5279</v>
      </c>
      <c r="E18" t="b">
        <v>1</v>
      </c>
    </row>
    <row r="19" spans="1:5">
      <c r="A19" t="s">
        <v>5001</v>
      </c>
      <c r="B19" t="s">
        <v>5280</v>
      </c>
      <c r="E19" t="b">
        <v>1</v>
      </c>
    </row>
  </sheetData>
  <pageMargins left="0.75" right="0.75" top="1" bottom="1" header="0.5" footer="0.5"/>
  <tableParts count="1">
    <tablePart r:id="rId1"/>
  </tableParts>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691FF-F61F-4B72-B38C-2FE1F1CC3AB2}">
  <dimension ref="A1:E101"/>
  <sheetViews>
    <sheetView workbookViewId="0">
      <selection activeCell="A2" sqref="A2:E101"/>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t="s">
        <v>4964</v>
      </c>
      <c r="B2" t="s">
        <v>5169</v>
      </c>
      <c r="E2" t="b">
        <v>1</v>
      </c>
    </row>
    <row r="3" spans="1:5">
      <c r="A3" t="s">
        <v>5047</v>
      </c>
      <c r="B3" t="s">
        <v>5199</v>
      </c>
      <c r="E3" t="b">
        <v>1</v>
      </c>
    </row>
    <row r="4" spans="1:5">
      <c r="A4" t="s">
        <v>5049</v>
      </c>
      <c r="B4" t="s">
        <v>5200</v>
      </c>
      <c r="E4" t="b">
        <v>1</v>
      </c>
    </row>
    <row r="5" spans="1:5">
      <c r="A5" t="s">
        <v>4966</v>
      </c>
      <c r="B5" t="s">
        <v>5170</v>
      </c>
      <c r="E5" t="b">
        <v>1</v>
      </c>
    </row>
    <row r="6" spans="1:5">
      <c r="A6" t="s">
        <v>5057</v>
      </c>
      <c r="B6" t="s">
        <v>5201</v>
      </c>
      <c r="E6" t="b">
        <v>1</v>
      </c>
    </row>
    <row r="7" spans="1:5">
      <c r="A7" t="s">
        <v>4972</v>
      </c>
      <c r="B7" t="s">
        <v>5171</v>
      </c>
      <c r="E7" t="b">
        <v>1</v>
      </c>
    </row>
    <row r="8" spans="1:5">
      <c r="A8" t="s">
        <v>5060</v>
      </c>
      <c r="B8" t="s">
        <v>5202</v>
      </c>
      <c r="E8" t="b">
        <v>1</v>
      </c>
    </row>
    <row r="9" spans="1:5">
      <c r="A9" t="s">
        <v>5062</v>
      </c>
      <c r="B9" t="s">
        <v>5203</v>
      </c>
      <c r="E9" t="b">
        <v>1</v>
      </c>
    </row>
    <row r="10" spans="1:5">
      <c r="A10" t="s">
        <v>5064</v>
      </c>
      <c r="B10" t="s">
        <v>5204</v>
      </c>
      <c r="E10" t="b">
        <v>1</v>
      </c>
    </row>
    <row r="11" spans="1:5">
      <c r="A11" t="s">
        <v>4974</v>
      </c>
      <c r="B11" t="s">
        <v>5172</v>
      </c>
      <c r="E11" t="b">
        <v>1</v>
      </c>
    </row>
    <row r="12" spans="1:5">
      <c r="A12" t="s">
        <v>2940</v>
      </c>
      <c r="B12" t="s">
        <v>5205</v>
      </c>
      <c r="E12" t="b">
        <v>1</v>
      </c>
    </row>
    <row r="13" spans="1:5">
      <c r="A13" t="s">
        <v>3922</v>
      </c>
      <c r="B13" t="s">
        <v>5206</v>
      </c>
      <c r="E13" t="b">
        <v>1</v>
      </c>
    </row>
    <row r="14" spans="1:5">
      <c r="A14" t="s">
        <v>610</v>
      </c>
      <c r="B14" t="s">
        <v>5207</v>
      </c>
      <c r="E14" t="b">
        <v>1</v>
      </c>
    </row>
    <row r="15" spans="1:5">
      <c r="A15" t="s">
        <v>4976</v>
      </c>
      <c r="B15" t="s">
        <v>5173</v>
      </c>
      <c r="E15" t="b">
        <v>1</v>
      </c>
    </row>
    <row r="16" spans="1:5">
      <c r="A16" t="s">
        <v>4962</v>
      </c>
      <c r="B16" t="s">
        <v>5168</v>
      </c>
      <c r="E16" t="b">
        <v>1</v>
      </c>
    </row>
    <row r="17" spans="1:5">
      <c r="A17" t="s">
        <v>1808</v>
      </c>
      <c r="B17" t="s">
        <v>5208</v>
      </c>
      <c r="E17" t="b">
        <v>1</v>
      </c>
    </row>
    <row r="18" spans="1:5">
      <c r="A18" t="s">
        <v>4979</v>
      </c>
      <c r="B18" t="s">
        <v>5174</v>
      </c>
      <c r="E18" t="b">
        <v>1</v>
      </c>
    </row>
    <row r="19" spans="1:5">
      <c r="A19" t="s">
        <v>4981</v>
      </c>
      <c r="B19" t="s">
        <v>5175</v>
      </c>
      <c r="E19" t="b">
        <v>1</v>
      </c>
    </row>
    <row r="20" spans="1:5">
      <c r="A20" t="s">
        <v>4983</v>
      </c>
      <c r="B20" t="s">
        <v>5176</v>
      </c>
      <c r="E20" t="b">
        <v>1</v>
      </c>
    </row>
    <row r="21" spans="1:5">
      <c r="A21" t="s">
        <v>4986</v>
      </c>
      <c r="B21" t="s">
        <v>5177</v>
      </c>
      <c r="E21" t="b">
        <v>1</v>
      </c>
    </row>
    <row r="22" spans="1:5">
      <c r="A22" t="s">
        <v>5073</v>
      </c>
      <c r="B22" t="s">
        <v>5209</v>
      </c>
      <c r="E22" t="b">
        <v>1</v>
      </c>
    </row>
    <row r="23" spans="1:5">
      <c r="A23" t="s">
        <v>4948</v>
      </c>
      <c r="B23" t="s">
        <v>5210</v>
      </c>
      <c r="E23" t="b">
        <v>1</v>
      </c>
    </row>
    <row r="24" spans="1:5">
      <c r="A24" t="s">
        <v>2496</v>
      </c>
      <c r="B24" t="s">
        <v>5211</v>
      </c>
      <c r="E24" t="b">
        <v>1</v>
      </c>
    </row>
    <row r="25" spans="1:5">
      <c r="A25" t="s">
        <v>3868</v>
      </c>
      <c r="B25" t="s">
        <v>5212</v>
      </c>
      <c r="E25" t="b">
        <v>1</v>
      </c>
    </row>
    <row r="26" spans="1:5">
      <c r="A26" t="s">
        <v>2346</v>
      </c>
      <c r="B26" t="s">
        <v>5213</v>
      </c>
      <c r="E26" t="b">
        <v>1</v>
      </c>
    </row>
    <row r="27" spans="1:5">
      <c r="A27" t="s">
        <v>3806</v>
      </c>
      <c r="B27" t="s">
        <v>5214</v>
      </c>
      <c r="E27" t="b">
        <v>1</v>
      </c>
    </row>
    <row r="28" spans="1:5">
      <c r="A28" t="s">
        <v>282</v>
      </c>
      <c r="B28" t="s">
        <v>5215</v>
      </c>
      <c r="E28" t="b">
        <v>1</v>
      </c>
    </row>
    <row r="29" spans="1:5">
      <c r="A29" t="s">
        <v>4988</v>
      </c>
      <c r="B29" t="s">
        <v>5178</v>
      </c>
      <c r="E29" t="b">
        <v>1</v>
      </c>
    </row>
    <row r="30" spans="1:5">
      <c r="A30" t="s">
        <v>3884</v>
      </c>
      <c r="B30" t="s">
        <v>5216</v>
      </c>
      <c r="E30" t="b">
        <v>1</v>
      </c>
    </row>
    <row r="31" spans="1:5">
      <c r="A31" t="s">
        <v>1272</v>
      </c>
      <c r="B31" t="s">
        <v>5217</v>
      </c>
      <c r="E31" t="b">
        <v>1</v>
      </c>
    </row>
    <row r="32" spans="1:5">
      <c r="A32" t="s">
        <v>2142</v>
      </c>
      <c r="B32" t="s">
        <v>5218</v>
      </c>
      <c r="E32" t="b">
        <v>1</v>
      </c>
    </row>
    <row r="33" spans="1:5">
      <c r="A33" t="s">
        <v>5079</v>
      </c>
      <c r="B33" t="s">
        <v>5219</v>
      </c>
      <c r="E33" t="b">
        <v>1</v>
      </c>
    </row>
    <row r="34" spans="1:5">
      <c r="A34" t="s">
        <v>672</v>
      </c>
      <c r="B34" t="s">
        <v>5220</v>
      </c>
      <c r="E34" t="b">
        <v>1</v>
      </c>
    </row>
    <row r="35" spans="1:5">
      <c r="A35" t="s">
        <v>4890</v>
      </c>
      <c r="B35" t="s">
        <v>5221</v>
      </c>
      <c r="E35" t="b">
        <v>1</v>
      </c>
    </row>
    <row r="36" spans="1:5">
      <c r="A36" t="s">
        <v>2832</v>
      </c>
      <c r="B36" t="s">
        <v>5222</v>
      </c>
      <c r="E36" t="b">
        <v>1</v>
      </c>
    </row>
    <row r="37" spans="1:5">
      <c r="A37" t="s">
        <v>1148</v>
      </c>
      <c r="B37" t="s">
        <v>5223</v>
      </c>
      <c r="E37" t="b">
        <v>1</v>
      </c>
    </row>
    <row r="38" spans="1:5">
      <c r="A38" t="s">
        <v>4993</v>
      </c>
      <c r="B38" t="s">
        <v>5224</v>
      </c>
      <c r="E38" t="b">
        <v>1</v>
      </c>
    </row>
    <row r="39" spans="1:5">
      <c r="A39" t="s">
        <v>4990</v>
      </c>
      <c r="B39" t="s">
        <v>5179</v>
      </c>
      <c r="E39" t="b">
        <v>1</v>
      </c>
    </row>
    <row r="40" spans="1:5">
      <c r="A40" t="s">
        <v>3506</v>
      </c>
      <c r="B40" t="s">
        <v>5225</v>
      </c>
      <c r="E40" t="b">
        <v>1</v>
      </c>
    </row>
    <row r="41" spans="1:5">
      <c r="A41" t="s">
        <v>3378</v>
      </c>
      <c r="B41" t="s">
        <v>5226</v>
      </c>
      <c r="E41" t="b">
        <v>1</v>
      </c>
    </row>
    <row r="42" spans="1:5">
      <c r="A42" t="s">
        <v>5001</v>
      </c>
      <c r="B42" t="s">
        <v>5180</v>
      </c>
      <c r="E42" t="b">
        <v>1</v>
      </c>
    </row>
    <row r="43" spans="1:5">
      <c r="A43" t="s">
        <v>4998</v>
      </c>
      <c r="B43" t="s">
        <v>5227</v>
      </c>
      <c r="E43" t="b">
        <v>1</v>
      </c>
    </row>
    <row r="44" spans="1:5">
      <c r="A44" t="s">
        <v>2372</v>
      </c>
      <c r="B44" t="s">
        <v>5228</v>
      </c>
      <c r="E44" t="b">
        <v>1</v>
      </c>
    </row>
    <row r="45" spans="1:5">
      <c r="A45" t="s">
        <v>3782</v>
      </c>
      <c r="B45" t="s">
        <v>5229</v>
      </c>
      <c r="E45" t="b">
        <v>1</v>
      </c>
    </row>
    <row r="46" spans="1:5">
      <c r="A46" t="s">
        <v>938</v>
      </c>
      <c r="B46" t="s">
        <v>5230</v>
      </c>
      <c r="E46" t="b">
        <v>1</v>
      </c>
    </row>
    <row r="47" spans="1:5">
      <c r="A47" t="s">
        <v>5003</v>
      </c>
      <c r="B47" t="s">
        <v>5181</v>
      </c>
      <c r="E47" t="b">
        <v>1</v>
      </c>
    </row>
    <row r="48" spans="1:5">
      <c r="A48" t="s">
        <v>5005</v>
      </c>
      <c r="B48" t="s">
        <v>5182</v>
      </c>
      <c r="E48" t="b">
        <v>1</v>
      </c>
    </row>
    <row r="49" spans="1:5">
      <c r="A49" t="s">
        <v>5008</v>
      </c>
      <c r="B49" t="s">
        <v>5183</v>
      </c>
      <c r="E49" t="b">
        <v>1</v>
      </c>
    </row>
    <row r="50" spans="1:5">
      <c r="A50" t="s">
        <v>1180</v>
      </c>
      <c r="B50" t="s">
        <v>5231</v>
      </c>
      <c r="E50" t="b">
        <v>1</v>
      </c>
    </row>
    <row r="51" spans="1:5">
      <c r="A51" t="s">
        <v>5010</v>
      </c>
      <c r="B51" t="s">
        <v>5184</v>
      </c>
      <c r="E51" t="b">
        <v>1</v>
      </c>
    </row>
    <row r="52" spans="1:5">
      <c r="A52" t="s">
        <v>2576</v>
      </c>
      <c r="B52" t="s">
        <v>5232</v>
      </c>
      <c r="E52" t="b">
        <v>1</v>
      </c>
    </row>
    <row r="53" spans="1:5">
      <c r="A53" t="s">
        <v>5012</v>
      </c>
      <c r="B53" t="s">
        <v>5185</v>
      </c>
      <c r="E53" t="b">
        <v>1</v>
      </c>
    </row>
    <row r="54" spans="1:5">
      <c r="A54" t="s">
        <v>5014</v>
      </c>
      <c r="B54" t="s">
        <v>5186</v>
      </c>
      <c r="E54" t="b">
        <v>1</v>
      </c>
    </row>
    <row r="55" spans="1:5">
      <c r="A55" t="s">
        <v>2076</v>
      </c>
      <c r="B55" t="s">
        <v>5233</v>
      </c>
      <c r="E55" t="b">
        <v>1</v>
      </c>
    </row>
    <row r="56" spans="1:5">
      <c r="A56" t="s">
        <v>1540</v>
      </c>
      <c r="B56" t="s">
        <v>5234</v>
      </c>
      <c r="E56" t="b">
        <v>1</v>
      </c>
    </row>
    <row r="57" spans="1:5">
      <c r="A57" t="s">
        <v>1836</v>
      </c>
      <c r="B57" t="s">
        <v>5235</v>
      </c>
      <c r="E57" t="b">
        <v>1</v>
      </c>
    </row>
    <row r="58" spans="1:5">
      <c r="A58" t="s">
        <v>5016</v>
      </c>
      <c r="B58" t="s">
        <v>5187</v>
      </c>
      <c r="E58" t="b">
        <v>1</v>
      </c>
    </row>
    <row r="59" spans="1:5">
      <c r="A59" t="s">
        <v>532</v>
      </c>
      <c r="B59" t="s">
        <v>5267</v>
      </c>
      <c r="E59" t="b">
        <v>1</v>
      </c>
    </row>
    <row r="60" spans="1:5">
      <c r="A60" t="s">
        <v>3574</v>
      </c>
      <c r="B60" t="s">
        <v>5236</v>
      </c>
      <c r="E60" t="b">
        <v>1</v>
      </c>
    </row>
    <row r="61" spans="1:5">
      <c r="A61" t="s">
        <v>3476</v>
      </c>
      <c r="B61" t="s">
        <v>5237</v>
      </c>
      <c r="E61" t="b">
        <v>1</v>
      </c>
    </row>
    <row r="62" spans="1:5">
      <c r="A62" t="s">
        <v>502</v>
      </c>
      <c r="B62" t="s">
        <v>5238</v>
      </c>
      <c r="E62" t="b">
        <v>1</v>
      </c>
    </row>
    <row r="63" spans="1:5">
      <c r="A63" t="s">
        <v>468</v>
      </c>
      <c r="B63" t="s">
        <v>5239</v>
      </c>
      <c r="E63" t="b">
        <v>1</v>
      </c>
    </row>
    <row r="64" spans="1:5">
      <c r="A64" t="s">
        <v>5020</v>
      </c>
      <c r="B64" t="s">
        <v>5188</v>
      </c>
      <c r="E64" t="b">
        <v>1</v>
      </c>
    </row>
    <row r="65" spans="1:5">
      <c r="A65" t="s">
        <v>2704</v>
      </c>
      <c r="B65" t="s">
        <v>5240</v>
      </c>
      <c r="E65" t="b">
        <v>1</v>
      </c>
    </row>
    <row r="66" spans="1:5">
      <c r="A66" t="s">
        <v>4884</v>
      </c>
      <c r="B66" t="s">
        <v>5241</v>
      </c>
      <c r="E66" t="b">
        <v>1</v>
      </c>
    </row>
    <row r="67" spans="1:5">
      <c r="A67" t="s">
        <v>1758</v>
      </c>
      <c r="B67" t="s">
        <v>5242</v>
      </c>
      <c r="E67" t="b">
        <v>1</v>
      </c>
    </row>
    <row r="68" spans="1:5">
      <c r="A68" t="s">
        <v>1754</v>
      </c>
      <c r="B68" t="s">
        <v>5243</v>
      </c>
      <c r="E68" t="b">
        <v>1</v>
      </c>
    </row>
    <row r="69" spans="1:5">
      <c r="A69" t="s">
        <v>3410</v>
      </c>
      <c r="B69" t="s">
        <v>5244</v>
      </c>
      <c r="E69" t="b">
        <v>1</v>
      </c>
    </row>
    <row r="70" spans="1:5">
      <c r="A70" t="s">
        <v>5027</v>
      </c>
      <c r="B70" t="s">
        <v>5191</v>
      </c>
      <c r="E70" t="b">
        <v>1</v>
      </c>
    </row>
    <row r="71" spans="1:5">
      <c r="A71" t="s">
        <v>5070</v>
      </c>
      <c r="B71" t="s">
        <v>5245</v>
      </c>
      <c r="E71" t="b">
        <v>1</v>
      </c>
    </row>
    <row r="72" spans="1:5">
      <c r="A72" t="s">
        <v>298</v>
      </c>
      <c r="B72" t="s">
        <v>5246</v>
      </c>
      <c r="E72" t="b">
        <v>1</v>
      </c>
    </row>
    <row r="73" spans="1:5">
      <c r="A73" t="s">
        <v>2000</v>
      </c>
      <c r="B73" t="s">
        <v>5247</v>
      </c>
      <c r="E73" t="b">
        <v>1</v>
      </c>
    </row>
    <row r="74" spans="1:5">
      <c r="A74" t="s">
        <v>3498</v>
      </c>
      <c r="B74" t="s">
        <v>5248</v>
      </c>
      <c r="E74" t="b">
        <v>1</v>
      </c>
    </row>
    <row r="75" spans="1:5">
      <c r="A75" t="s">
        <v>2918</v>
      </c>
      <c r="B75" t="s">
        <v>5249</v>
      </c>
      <c r="E75" t="b">
        <v>1</v>
      </c>
    </row>
    <row r="76" spans="1:5">
      <c r="A76" t="s">
        <v>2700</v>
      </c>
      <c r="B76" t="s">
        <v>5250</v>
      </c>
      <c r="E76" t="b">
        <v>1</v>
      </c>
    </row>
    <row r="77" spans="1:5">
      <c r="A77" t="s">
        <v>5022</v>
      </c>
      <c r="B77" t="s">
        <v>5189</v>
      </c>
      <c r="E77" t="b">
        <v>1</v>
      </c>
    </row>
    <row r="78" spans="1:5">
      <c r="A78" t="s">
        <v>5025</v>
      </c>
      <c r="B78" t="s">
        <v>5190</v>
      </c>
      <c r="E78" t="b">
        <v>1</v>
      </c>
    </row>
    <row r="79" spans="1:5">
      <c r="A79" t="s">
        <v>4354</v>
      </c>
      <c r="B79" t="s">
        <v>5251</v>
      </c>
      <c r="E79" t="b">
        <v>1</v>
      </c>
    </row>
    <row r="80" spans="1:5">
      <c r="A80" t="s">
        <v>5031</v>
      </c>
      <c r="B80" t="s">
        <v>5192</v>
      </c>
      <c r="E80" t="b">
        <v>1</v>
      </c>
    </row>
    <row r="81" spans="1:5">
      <c r="A81" t="s">
        <v>5033</v>
      </c>
      <c r="B81" t="s">
        <v>5193</v>
      </c>
      <c r="E81" t="b">
        <v>1</v>
      </c>
    </row>
    <row r="82" spans="1:5">
      <c r="A82" t="s">
        <v>3414</v>
      </c>
      <c r="B82" t="s">
        <v>5252</v>
      </c>
      <c r="E82" t="b">
        <v>1</v>
      </c>
    </row>
    <row r="83" spans="1:5">
      <c r="A83" t="s">
        <v>5037</v>
      </c>
      <c r="B83" t="s">
        <v>5194</v>
      </c>
      <c r="E83" t="b">
        <v>1</v>
      </c>
    </row>
    <row r="84" spans="1:5">
      <c r="A84" t="s">
        <v>1336</v>
      </c>
      <c r="B84" t="s">
        <v>5253</v>
      </c>
      <c r="E84" t="b">
        <v>1</v>
      </c>
    </row>
    <row r="85" spans="1:5">
      <c r="A85" t="s">
        <v>3412</v>
      </c>
      <c r="B85" t="s">
        <v>5254</v>
      </c>
      <c r="E85" t="b">
        <v>1</v>
      </c>
    </row>
    <row r="86" spans="1:5">
      <c r="A86" t="s">
        <v>4690</v>
      </c>
      <c r="B86" t="s">
        <v>5255</v>
      </c>
      <c r="E86" t="b">
        <v>1</v>
      </c>
    </row>
    <row r="87" spans="1:5">
      <c r="A87" t="s">
        <v>4654</v>
      </c>
      <c r="B87" t="s">
        <v>5256</v>
      </c>
      <c r="E87" t="b">
        <v>1</v>
      </c>
    </row>
    <row r="88" spans="1:5">
      <c r="A88" t="s">
        <v>5039</v>
      </c>
      <c r="B88" t="s">
        <v>5195</v>
      </c>
      <c r="E88" t="b">
        <v>1</v>
      </c>
    </row>
    <row r="89" spans="1:5">
      <c r="A89" t="s">
        <v>4478</v>
      </c>
      <c r="B89" t="s">
        <v>5257</v>
      </c>
      <c r="E89" t="b">
        <v>1</v>
      </c>
    </row>
    <row r="90" spans="1:5">
      <c r="A90" t="s">
        <v>5258</v>
      </c>
      <c r="B90" t="s">
        <v>5259</v>
      </c>
      <c r="E90" t="b">
        <v>1</v>
      </c>
    </row>
    <row r="91" spans="1:5">
      <c r="A91" t="s">
        <v>200</v>
      </c>
      <c r="B91" t="s">
        <v>5260</v>
      </c>
      <c r="E91" t="b">
        <v>1</v>
      </c>
    </row>
    <row r="92" spans="1:5">
      <c r="A92" t="s">
        <v>4960</v>
      </c>
      <c r="B92" t="s">
        <v>5167</v>
      </c>
      <c r="E92" t="b">
        <v>1</v>
      </c>
    </row>
    <row r="93" spans="1:5">
      <c r="A93" t="s">
        <v>5041</v>
      </c>
      <c r="B93" t="s">
        <v>5196</v>
      </c>
      <c r="E93" t="b">
        <v>1</v>
      </c>
    </row>
    <row r="94" spans="1:5">
      <c r="A94" t="s">
        <v>2064</v>
      </c>
      <c r="B94" t="s">
        <v>5261</v>
      </c>
      <c r="E94" t="b">
        <v>1</v>
      </c>
    </row>
    <row r="95" spans="1:5">
      <c r="A95" t="s">
        <v>5043</v>
      </c>
      <c r="B95" t="s">
        <v>5197</v>
      </c>
      <c r="E95" t="b">
        <v>1</v>
      </c>
    </row>
    <row r="96" spans="1:5">
      <c r="A96" t="s">
        <v>752</v>
      </c>
      <c r="B96" t="s">
        <v>5262</v>
      </c>
      <c r="E96" t="b">
        <v>1</v>
      </c>
    </row>
    <row r="97" spans="1:5">
      <c r="A97" t="s">
        <v>3422</v>
      </c>
      <c r="B97" t="s">
        <v>5263</v>
      </c>
      <c r="E97" t="b">
        <v>1</v>
      </c>
    </row>
    <row r="98" spans="1:5">
      <c r="A98" t="s">
        <v>5045</v>
      </c>
      <c r="B98" t="s">
        <v>5198</v>
      </c>
      <c r="E98" t="b">
        <v>1</v>
      </c>
    </row>
    <row r="99" spans="1:5">
      <c r="A99" t="s">
        <v>1612</v>
      </c>
      <c r="B99" t="s">
        <v>5264</v>
      </c>
      <c r="E99" t="b">
        <v>1</v>
      </c>
    </row>
    <row r="100" spans="1:5">
      <c r="A100" t="s">
        <v>1290</v>
      </c>
      <c r="B100" t="s">
        <v>5265</v>
      </c>
      <c r="E100" t="b">
        <v>1</v>
      </c>
    </row>
    <row r="101" spans="1:5">
      <c r="A101" t="s">
        <v>1354</v>
      </c>
      <c r="B101" t="s">
        <v>5266</v>
      </c>
      <c r="E101" t="b">
        <v>1</v>
      </c>
    </row>
  </sheetData>
  <pageMargins left="0.75" right="0.75" top="1" bottom="1" header="0.5" footer="0.5"/>
  <tableParts count="1">
    <tablePart r:id="rId1"/>
  </tableParts>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78484-7522-422B-AE7E-AA93DBD853FE}">
  <dimension ref="A1:E78"/>
  <sheetViews>
    <sheetView workbookViewId="0">
      <selection activeCell="A2" sqref="A2:E7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t="s">
        <v>5005</v>
      </c>
      <c r="B2" t="s">
        <v>5105</v>
      </c>
      <c r="E2" t="b">
        <v>1</v>
      </c>
    </row>
    <row r="3" spans="1:5">
      <c r="A3" t="s">
        <v>3806</v>
      </c>
      <c r="B3" t="s">
        <v>5137</v>
      </c>
      <c r="E3" t="b">
        <v>1</v>
      </c>
    </row>
    <row r="4" spans="1:5">
      <c r="A4" t="s">
        <v>5060</v>
      </c>
      <c r="B4" t="s">
        <v>5125</v>
      </c>
      <c r="E4" t="b">
        <v>1</v>
      </c>
    </row>
    <row r="5" spans="1:5">
      <c r="A5" t="s">
        <v>5022</v>
      </c>
      <c r="B5" t="s">
        <v>5112</v>
      </c>
      <c r="E5" t="b">
        <v>1</v>
      </c>
    </row>
    <row r="6" spans="1:5">
      <c r="A6" t="s">
        <v>2940</v>
      </c>
      <c r="B6" t="s">
        <v>5128</v>
      </c>
      <c r="E6" t="b">
        <v>1</v>
      </c>
    </row>
    <row r="7" spans="1:5">
      <c r="A7" t="s">
        <v>4890</v>
      </c>
      <c r="B7" t="s">
        <v>5144</v>
      </c>
      <c r="E7" t="b">
        <v>1</v>
      </c>
    </row>
    <row r="8" spans="1:5">
      <c r="A8" t="s">
        <v>5049</v>
      </c>
      <c r="B8" t="s">
        <v>5123</v>
      </c>
      <c r="E8" t="b">
        <v>1</v>
      </c>
    </row>
    <row r="9" spans="1:5">
      <c r="A9" t="s">
        <v>4966</v>
      </c>
      <c r="B9" t="s">
        <v>5090</v>
      </c>
      <c r="E9" t="b">
        <v>1</v>
      </c>
    </row>
    <row r="10" spans="1:5">
      <c r="A10" t="s">
        <v>5014</v>
      </c>
      <c r="B10" t="s">
        <v>5109</v>
      </c>
      <c r="E10" t="b">
        <v>1</v>
      </c>
    </row>
    <row r="11" spans="1:5">
      <c r="A11" t="s">
        <v>5062</v>
      </c>
      <c r="B11" t="s">
        <v>5126</v>
      </c>
      <c r="E11" t="b">
        <v>1</v>
      </c>
    </row>
    <row r="12" spans="1:5">
      <c r="A12" t="s">
        <v>5037</v>
      </c>
      <c r="B12" t="s">
        <v>5117</v>
      </c>
      <c r="E12" t="b">
        <v>1</v>
      </c>
    </row>
    <row r="13" spans="1:5">
      <c r="A13" t="s">
        <v>5025</v>
      </c>
      <c r="B13" t="s">
        <v>5113</v>
      </c>
      <c r="E13" t="b">
        <v>1</v>
      </c>
    </row>
    <row r="14" spans="1:5">
      <c r="A14" t="s">
        <v>3922</v>
      </c>
      <c r="B14" t="s">
        <v>5129</v>
      </c>
      <c r="E14" t="b">
        <v>1</v>
      </c>
    </row>
    <row r="15" spans="1:5">
      <c r="A15" t="s">
        <v>2076</v>
      </c>
      <c r="B15" t="s">
        <v>5156</v>
      </c>
      <c r="E15" t="b">
        <v>1</v>
      </c>
    </row>
    <row r="16" spans="1:5">
      <c r="A16" t="s">
        <v>1754</v>
      </c>
      <c r="B16" t="s">
        <v>5166</v>
      </c>
      <c r="E16" t="b">
        <v>1</v>
      </c>
    </row>
    <row r="17" spans="1:5">
      <c r="A17" t="s">
        <v>4964</v>
      </c>
      <c r="B17" t="s">
        <v>5091</v>
      </c>
      <c r="E17" t="b">
        <v>1</v>
      </c>
    </row>
    <row r="18" spans="1:5">
      <c r="A18" t="s">
        <v>4986</v>
      </c>
      <c r="B18" t="s">
        <v>5092</v>
      </c>
      <c r="E18" t="b">
        <v>1</v>
      </c>
    </row>
    <row r="19" spans="1:5">
      <c r="A19" t="s">
        <v>5031</v>
      </c>
      <c r="B19" t="s">
        <v>5115</v>
      </c>
      <c r="E19" t="b">
        <v>1</v>
      </c>
    </row>
    <row r="20" spans="1:5">
      <c r="A20" t="s">
        <v>5020</v>
      </c>
      <c r="B20" t="s">
        <v>5111</v>
      </c>
      <c r="E20" t="b">
        <v>1</v>
      </c>
    </row>
    <row r="21" spans="1:5">
      <c r="A21" t="s">
        <v>5016</v>
      </c>
      <c r="B21" t="s">
        <v>5110</v>
      </c>
      <c r="E21" t="b">
        <v>1</v>
      </c>
    </row>
    <row r="22" spans="1:5">
      <c r="A22" t="s">
        <v>3884</v>
      </c>
      <c r="B22" t="s">
        <v>5139</v>
      </c>
      <c r="E22" t="b">
        <v>1</v>
      </c>
    </row>
    <row r="23" spans="1:5">
      <c r="A23" t="s">
        <v>4979</v>
      </c>
      <c r="B23" t="s">
        <v>5093</v>
      </c>
      <c r="E23" t="b">
        <v>1</v>
      </c>
    </row>
    <row r="24" spans="1:5">
      <c r="A24" t="s">
        <v>4948</v>
      </c>
      <c r="B24" t="s">
        <v>5133</v>
      </c>
      <c r="E24" t="b">
        <v>1</v>
      </c>
    </row>
    <row r="25" spans="1:5">
      <c r="A25" t="s">
        <v>1180</v>
      </c>
      <c r="B25" t="s">
        <v>5154</v>
      </c>
      <c r="E25" t="b">
        <v>1</v>
      </c>
    </row>
    <row r="26" spans="1:5">
      <c r="A26" t="s">
        <v>502</v>
      </c>
      <c r="B26" t="s">
        <v>5161</v>
      </c>
      <c r="E26" t="b">
        <v>1</v>
      </c>
    </row>
    <row r="27" spans="1:5">
      <c r="A27" t="s">
        <v>468</v>
      </c>
      <c r="B27" t="s">
        <v>5162</v>
      </c>
      <c r="E27" t="b">
        <v>1</v>
      </c>
    </row>
    <row r="28" spans="1:5">
      <c r="A28" t="s">
        <v>2704</v>
      </c>
      <c r="B28" t="s">
        <v>5163</v>
      </c>
      <c r="E28" t="b">
        <v>1</v>
      </c>
    </row>
    <row r="29" spans="1:5">
      <c r="A29" t="s">
        <v>2832</v>
      </c>
      <c r="B29" t="s">
        <v>5145</v>
      </c>
      <c r="E29" t="b">
        <v>1</v>
      </c>
    </row>
    <row r="30" spans="1:5">
      <c r="A30" t="s">
        <v>1148</v>
      </c>
      <c r="B30" t="s">
        <v>5146</v>
      </c>
      <c r="E30" t="b">
        <v>1</v>
      </c>
    </row>
    <row r="31" spans="1:5">
      <c r="A31" t="s">
        <v>3506</v>
      </c>
      <c r="B31" t="s">
        <v>5148</v>
      </c>
      <c r="E31" t="b">
        <v>1</v>
      </c>
    </row>
    <row r="32" spans="1:5">
      <c r="A32" t="s">
        <v>2372</v>
      </c>
      <c r="B32" t="s">
        <v>5151</v>
      </c>
      <c r="E32" t="b">
        <v>1</v>
      </c>
    </row>
    <row r="33" spans="1:5">
      <c r="A33" t="s">
        <v>5008</v>
      </c>
      <c r="B33" t="s">
        <v>5106</v>
      </c>
      <c r="E33" t="b">
        <v>1</v>
      </c>
    </row>
    <row r="34" spans="1:5">
      <c r="A34" t="s">
        <v>5033</v>
      </c>
      <c r="B34" t="s">
        <v>5116</v>
      </c>
      <c r="E34" t="b">
        <v>1</v>
      </c>
    </row>
    <row r="35" spans="1:5">
      <c r="A35" t="s">
        <v>2346</v>
      </c>
      <c r="B35" t="s">
        <v>5136</v>
      </c>
      <c r="E35" t="b">
        <v>1</v>
      </c>
    </row>
    <row r="36" spans="1:5">
      <c r="A36" t="s">
        <v>3868</v>
      </c>
      <c r="B36" t="s">
        <v>5135</v>
      </c>
      <c r="E36" t="b">
        <v>1</v>
      </c>
    </row>
    <row r="37" spans="1:5">
      <c r="A37" t="s">
        <v>4993</v>
      </c>
      <c r="B37" t="s">
        <v>5147</v>
      </c>
      <c r="E37" t="b">
        <v>1</v>
      </c>
    </row>
    <row r="38" spans="1:5">
      <c r="A38" t="s">
        <v>1540</v>
      </c>
      <c r="B38" t="s">
        <v>5157</v>
      </c>
      <c r="E38" t="b">
        <v>1</v>
      </c>
    </row>
    <row r="39" spans="1:5">
      <c r="A39" t="s">
        <v>2576</v>
      </c>
      <c r="B39" t="s">
        <v>5155</v>
      </c>
      <c r="E39" t="b">
        <v>1</v>
      </c>
    </row>
    <row r="40" spans="1:5">
      <c r="A40" t="s">
        <v>938</v>
      </c>
      <c r="B40" t="s">
        <v>5153</v>
      </c>
      <c r="E40" t="b">
        <v>1</v>
      </c>
    </row>
    <row r="41" spans="1:5">
      <c r="A41" t="s">
        <v>3476</v>
      </c>
      <c r="B41" t="s">
        <v>5160</v>
      </c>
      <c r="E41" t="b">
        <v>1</v>
      </c>
    </row>
    <row r="42" spans="1:5">
      <c r="A42" t="s">
        <v>5027</v>
      </c>
      <c r="B42" t="s">
        <v>5114</v>
      </c>
      <c r="E42" t="b">
        <v>1</v>
      </c>
    </row>
    <row r="43" spans="1:5">
      <c r="A43" t="s">
        <v>5045</v>
      </c>
      <c r="B43" t="s">
        <v>5121</v>
      </c>
      <c r="E43" t="b">
        <v>1</v>
      </c>
    </row>
    <row r="44" spans="1:5">
      <c r="A44" t="s">
        <v>610</v>
      </c>
      <c r="B44" t="s">
        <v>5130</v>
      </c>
      <c r="E44" t="b">
        <v>1</v>
      </c>
    </row>
    <row r="45" spans="1:5">
      <c r="A45" t="s">
        <v>5043</v>
      </c>
      <c r="B45" t="s">
        <v>5120</v>
      </c>
      <c r="E45" t="b">
        <v>1</v>
      </c>
    </row>
    <row r="46" spans="1:5">
      <c r="A46" t="s">
        <v>5041</v>
      </c>
      <c r="B46" t="s">
        <v>5119</v>
      </c>
      <c r="E46" t="b">
        <v>1</v>
      </c>
    </row>
    <row r="47" spans="1:5">
      <c r="A47" t="s">
        <v>5047</v>
      </c>
      <c r="B47" t="s">
        <v>5122</v>
      </c>
      <c r="E47" t="b">
        <v>1</v>
      </c>
    </row>
    <row r="48" spans="1:5">
      <c r="A48" t="s">
        <v>1808</v>
      </c>
      <c r="B48" t="s">
        <v>5131</v>
      </c>
      <c r="E48" t="b">
        <v>1</v>
      </c>
    </row>
    <row r="49" spans="1:5">
      <c r="A49" t="s">
        <v>5073</v>
      </c>
      <c r="B49" t="s">
        <v>5132</v>
      </c>
      <c r="E49" t="b">
        <v>1</v>
      </c>
    </row>
    <row r="50" spans="1:5">
      <c r="A50" t="s">
        <v>5039</v>
      </c>
      <c r="B50" t="s">
        <v>5118</v>
      </c>
      <c r="E50" t="b">
        <v>1</v>
      </c>
    </row>
    <row r="51" spans="1:5">
      <c r="A51" t="s">
        <v>1836</v>
      </c>
      <c r="B51" t="s">
        <v>5158</v>
      </c>
      <c r="E51" t="b">
        <v>1</v>
      </c>
    </row>
    <row r="52" spans="1:5">
      <c r="A52" t="s">
        <v>5001</v>
      </c>
      <c r="B52" t="s">
        <v>5103</v>
      </c>
      <c r="E52" t="b">
        <v>1</v>
      </c>
    </row>
    <row r="53" spans="1:5">
      <c r="A53" t="s">
        <v>2496</v>
      </c>
      <c r="B53" t="s">
        <v>5134</v>
      </c>
      <c r="E53" t="b">
        <v>1</v>
      </c>
    </row>
    <row r="54" spans="1:5">
      <c r="A54" t="s">
        <v>282</v>
      </c>
      <c r="B54" t="s">
        <v>5138</v>
      </c>
      <c r="E54" t="b">
        <v>1</v>
      </c>
    </row>
    <row r="55" spans="1:5">
      <c r="A55" t="s">
        <v>4981</v>
      </c>
      <c r="B55" t="s">
        <v>5094</v>
      </c>
      <c r="E55" t="b">
        <v>1</v>
      </c>
    </row>
    <row r="56" spans="1:5">
      <c r="A56" t="s">
        <v>4884</v>
      </c>
      <c r="B56" t="s">
        <v>5164</v>
      </c>
      <c r="E56" t="b">
        <v>1</v>
      </c>
    </row>
    <row r="57" spans="1:5">
      <c r="A57" t="s">
        <v>5010</v>
      </c>
      <c r="B57" t="s">
        <v>5107</v>
      </c>
      <c r="E57" t="b">
        <v>1</v>
      </c>
    </row>
    <row r="58" spans="1:5">
      <c r="A58" t="s">
        <v>1272</v>
      </c>
      <c r="B58" t="s">
        <v>5140</v>
      </c>
      <c r="E58" t="b">
        <v>1</v>
      </c>
    </row>
    <row r="59" spans="1:5">
      <c r="A59" t="s">
        <v>5079</v>
      </c>
      <c r="B59" t="s">
        <v>5142</v>
      </c>
      <c r="E59" t="b">
        <v>1</v>
      </c>
    </row>
    <row r="60" spans="1:5">
      <c r="A60" t="s">
        <v>2142</v>
      </c>
      <c r="B60" t="s">
        <v>5141</v>
      </c>
      <c r="E60" t="b">
        <v>1</v>
      </c>
    </row>
    <row r="61" spans="1:5">
      <c r="A61" t="s">
        <v>4983</v>
      </c>
      <c r="B61" t="s">
        <v>5095</v>
      </c>
      <c r="E61" t="b">
        <v>1</v>
      </c>
    </row>
    <row r="62" spans="1:5">
      <c r="A62" t="s">
        <v>4960</v>
      </c>
      <c r="B62" t="s">
        <v>5096</v>
      </c>
      <c r="E62" t="b">
        <v>1</v>
      </c>
    </row>
    <row r="63" spans="1:5">
      <c r="A63" t="s">
        <v>4976</v>
      </c>
      <c r="B63" t="s">
        <v>5097</v>
      </c>
      <c r="E63" t="b">
        <v>1</v>
      </c>
    </row>
    <row r="64" spans="1:5">
      <c r="A64" t="s">
        <v>4974</v>
      </c>
      <c r="B64" t="s">
        <v>5098</v>
      </c>
      <c r="E64" t="b">
        <v>1</v>
      </c>
    </row>
    <row r="65" spans="1:5">
      <c r="A65" t="s">
        <v>1758</v>
      </c>
      <c r="B65" t="s">
        <v>5165</v>
      </c>
      <c r="E65" t="b">
        <v>1</v>
      </c>
    </row>
    <row r="66" spans="1:5">
      <c r="A66" t="s">
        <v>5057</v>
      </c>
      <c r="B66" t="s">
        <v>5124</v>
      </c>
      <c r="E66" t="b">
        <v>1</v>
      </c>
    </row>
    <row r="67" spans="1:5">
      <c r="A67" t="s">
        <v>5012</v>
      </c>
      <c r="B67" t="s">
        <v>5108</v>
      </c>
      <c r="E67" t="b">
        <v>1</v>
      </c>
    </row>
    <row r="68" spans="1:5">
      <c r="A68" t="s">
        <v>3782</v>
      </c>
      <c r="B68" t="s">
        <v>5152</v>
      </c>
      <c r="E68" t="b">
        <v>1</v>
      </c>
    </row>
    <row r="69" spans="1:5">
      <c r="A69" t="s">
        <v>3378</v>
      </c>
      <c r="B69" t="s">
        <v>5149</v>
      </c>
      <c r="E69" t="b">
        <v>1</v>
      </c>
    </row>
    <row r="70" spans="1:5">
      <c r="A70" t="s">
        <v>4998</v>
      </c>
      <c r="B70" t="s">
        <v>5150</v>
      </c>
      <c r="E70" t="b">
        <v>1</v>
      </c>
    </row>
    <row r="71" spans="1:5">
      <c r="A71" t="s">
        <v>5064</v>
      </c>
      <c r="B71" t="s">
        <v>5127</v>
      </c>
      <c r="E71" t="b">
        <v>1</v>
      </c>
    </row>
    <row r="72" spans="1:5">
      <c r="A72" t="s">
        <v>3574</v>
      </c>
      <c r="B72" t="s">
        <v>5159</v>
      </c>
      <c r="E72" t="b">
        <v>1</v>
      </c>
    </row>
    <row r="73" spans="1:5">
      <c r="A73" t="s">
        <v>5003</v>
      </c>
      <c r="B73" t="s">
        <v>5104</v>
      </c>
      <c r="E73" t="b">
        <v>1</v>
      </c>
    </row>
    <row r="74" spans="1:5">
      <c r="A74" t="s">
        <v>4962</v>
      </c>
      <c r="B74" t="s">
        <v>5099</v>
      </c>
      <c r="E74" t="b">
        <v>1</v>
      </c>
    </row>
    <row r="75" spans="1:5">
      <c r="A75" t="s">
        <v>4972</v>
      </c>
      <c r="B75" t="s">
        <v>5100</v>
      </c>
      <c r="E75" t="b">
        <v>1</v>
      </c>
    </row>
    <row r="76" spans="1:5">
      <c r="A76" t="s">
        <v>4990</v>
      </c>
      <c r="B76" t="s">
        <v>5101</v>
      </c>
      <c r="E76" t="b">
        <v>1</v>
      </c>
    </row>
    <row r="77" spans="1:5">
      <c r="A77" t="s">
        <v>4988</v>
      </c>
      <c r="B77" t="s">
        <v>5102</v>
      </c>
      <c r="E77" t="b">
        <v>1</v>
      </c>
    </row>
    <row r="78" spans="1:5">
      <c r="A78" t="s">
        <v>672</v>
      </c>
      <c r="B78" t="s">
        <v>5143</v>
      </c>
      <c r="E78" t="b">
        <v>1</v>
      </c>
    </row>
  </sheetData>
  <pageMargins left="0.75" right="0.75" top="1" bottom="1" header="0.5" footer="0.5"/>
  <tableParts count="1">
    <tablePart r:id="rId1"/>
  </tableParts>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74A08-58F7-4FE2-A8B5-4E484DF43E86}">
  <dimension ref="A1:E88"/>
  <sheetViews>
    <sheetView workbookViewId="0">
      <selection activeCell="A2" sqref="A2:E88"/>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t="s">
        <v>4960</v>
      </c>
      <c r="B2" t="s">
        <v>4961</v>
      </c>
      <c r="E2" t="b">
        <v>1</v>
      </c>
    </row>
    <row r="3" spans="1:5">
      <c r="A3" t="s">
        <v>4962</v>
      </c>
      <c r="B3" t="s">
        <v>4963</v>
      </c>
      <c r="E3" t="b">
        <v>1</v>
      </c>
    </row>
    <row r="4" spans="1:5">
      <c r="A4" t="s">
        <v>4964</v>
      </c>
      <c r="B4" t="s">
        <v>4965</v>
      </c>
      <c r="E4" t="b">
        <v>1</v>
      </c>
    </row>
    <row r="5" spans="1:5">
      <c r="A5" t="s">
        <v>4966</v>
      </c>
      <c r="B5" t="s">
        <v>4967</v>
      </c>
      <c r="E5" t="b">
        <v>1</v>
      </c>
    </row>
    <row r="6" spans="1:5">
      <c r="A6" t="s">
        <v>1758</v>
      </c>
      <c r="B6" t="s">
        <v>4968</v>
      </c>
      <c r="E6" t="b">
        <v>1</v>
      </c>
    </row>
    <row r="7" spans="1:5">
      <c r="A7" t="s">
        <v>938</v>
      </c>
      <c r="B7" t="s">
        <v>4969</v>
      </c>
      <c r="E7" t="b">
        <v>1</v>
      </c>
    </row>
    <row r="8" spans="1:5">
      <c r="A8" t="s">
        <v>3782</v>
      </c>
      <c r="B8" t="s">
        <v>4970</v>
      </c>
      <c r="E8" t="b">
        <v>1</v>
      </c>
    </row>
    <row r="9" spans="1:5">
      <c r="A9" t="s">
        <v>1180</v>
      </c>
      <c r="B9" t="s">
        <v>4971</v>
      </c>
      <c r="E9" t="b">
        <v>1</v>
      </c>
    </row>
    <row r="10" spans="1:5">
      <c r="A10" t="s">
        <v>4972</v>
      </c>
      <c r="B10" t="s">
        <v>4973</v>
      </c>
      <c r="E10" t="b">
        <v>1</v>
      </c>
    </row>
    <row r="11" spans="1:5">
      <c r="A11" t="s">
        <v>4974</v>
      </c>
      <c r="B11" t="s">
        <v>4975</v>
      </c>
      <c r="E11" t="b">
        <v>1</v>
      </c>
    </row>
    <row r="12" spans="1:5">
      <c r="A12" t="s">
        <v>4976</v>
      </c>
      <c r="B12" t="s">
        <v>4977</v>
      </c>
      <c r="E12" t="b">
        <v>1</v>
      </c>
    </row>
    <row r="13" spans="1:5">
      <c r="A13" t="s">
        <v>2346</v>
      </c>
      <c r="B13" t="s">
        <v>4978</v>
      </c>
      <c r="E13" t="b">
        <v>1</v>
      </c>
    </row>
    <row r="14" spans="1:5">
      <c r="A14" t="s">
        <v>4979</v>
      </c>
      <c r="B14" t="s">
        <v>4980</v>
      </c>
      <c r="E14" t="b">
        <v>1</v>
      </c>
    </row>
    <row r="15" spans="1:5">
      <c r="A15" t="s">
        <v>4981</v>
      </c>
      <c r="B15" t="s">
        <v>4982</v>
      </c>
      <c r="E15" t="b">
        <v>1</v>
      </c>
    </row>
    <row r="16" spans="1:5">
      <c r="A16" t="s">
        <v>4983</v>
      </c>
      <c r="B16" t="s">
        <v>4984</v>
      </c>
      <c r="E16" t="b">
        <v>1</v>
      </c>
    </row>
    <row r="17" spans="1:5">
      <c r="A17" t="s">
        <v>468</v>
      </c>
      <c r="B17" t="s">
        <v>4985</v>
      </c>
      <c r="E17" t="b">
        <v>1</v>
      </c>
    </row>
    <row r="18" spans="1:5">
      <c r="A18" t="s">
        <v>4986</v>
      </c>
      <c r="B18" t="s">
        <v>4987</v>
      </c>
      <c r="E18" t="b">
        <v>1</v>
      </c>
    </row>
    <row r="19" spans="1:5">
      <c r="A19" t="s">
        <v>4988</v>
      </c>
      <c r="B19" t="s">
        <v>4989</v>
      </c>
      <c r="E19" t="b">
        <v>1</v>
      </c>
    </row>
    <row r="20" spans="1:5">
      <c r="A20" t="s">
        <v>4990</v>
      </c>
      <c r="B20" t="s">
        <v>4991</v>
      </c>
      <c r="E20" t="b">
        <v>1</v>
      </c>
    </row>
    <row r="21" spans="1:5">
      <c r="A21" t="s">
        <v>1148</v>
      </c>
      <c r="B21" t="s">
        <v>4992</v>
      </c>
      <c r="E21" t="b">
        <v>1</v>
      </c>
    </row>
    <row r="22" spans="1:5">
      <c r="A22" t="s">
        <v>4993</v>
      </c>
      <c r="B22" t="s">
        <v>4994</v>
      </c>
      <c r="E22" t="b">
        <v>1</v>
      </c>
    </row>
    <row r="23" spans="1:5">
      <c r="A23" t="s">
        <v>2372</v>
      </c>
      <c r="B23" t="s">
        <v>4995</v>
      </c>
      <c r="E23" t="b">
        <v>1</v>
      </c>
    </row>
    <row r="24" spans="1:5">
      <c r="A24" t="s">
        <v>3506</v>
      </c>
      <c r="B24" t="s">
        <v>4996</v>
      </c>
      <c r="E24" t="b">
        <v>1</v>
      </c>
    </row>
    <row r="25" spans="1:5">
      <c r="A25" t="s">
        <v>3378</v>
      </c>
      <c r="B25" t="s">
        <v>4997</v>
      </c>
      <c r="E25" t="b">
        <v>1</v>
      </c>
    </row>
    <row r="26" spans="1:5">
      <c r="A26" t="s">
        <v>4998</v>
      </c>
      <c r="B26" t="s">
        <v>4999</v>
      </c>
      <c r="E26" t="b">
        <v>1</v>
      </c>
    </row>
    <row r="27" spans="1:5">
      <c r="A27" t="s">
        <v>1754</v>
      </c>
      <c r="B27" t="s">
        <v>5000</v>
      </c>
      <c r="E27" t="b">
        <v>1</v>
      </c>
    </row>
    <row r="28" spans="1:5">
      <c r="A28" t="s">
        <v>3868</v>
      </c>
      <c r="B28" t="s">
        <v>5089</v>
      </c>
      <c r="E28" t="b">
        <v>1</v>
      </c>
    </row>
    <row r="29" spans="1:5">
      <c r="A29" t="s">
        <v>5001</v>
      </c>
      <c r="B29" t="s">
        <v>5002</v>
      </c>
      <c r="E29" t="b">
        <v>1</v>
      </c>
    </row>
    <row r="30" spans="1:5">
      <c r="A30" t="s">
        <v>5003</v>
      </c>
      <c r="B30" t="s">
        <v>5004</v>
      </c>
      <c r="E30" t="b">
        <v>1</v>
      </c>
    </row>
    <row r="31" spans="1:5">
      <c r="A31" t="s">
        <v>5005</v>
      </c>
      <c r="B31" t="s">
        <v>5006</v>
      </c>
      <c r="E31" t="b">
        <v>1</v>
      </c>
    </row>
    <row r="32" spans="1:5">
      <c r="A32" t="s">
        <v>3410</v>
      </c>
      <c r="B32" t="s">
        <v>5007</v>
      </c>
      <c r="E32" t="b">
        <v>1</v>
      </c>
    </row>
    <row r="33" spans="1:5">
      <c r="A33" t="s">
        <v>5008</v>
      </c>
      <c r="B33" t="s">
        <v>5009</v>
      </c>
      <c r="E33" t="b">
        <v>1</v>
      </c>
    </row>
    <row r="34" spans="1:5">
      <c r="A34" t="s">
        <v>5010</v>
      </c>
      <c r="B34" t="s">
        <v>5011</v>
      </c>
      <c r="E34" t="b">
        <v>1</v>
      </c>
    </row>
    <row r="35" spans="1:5">
      <c r="A35" t="s">
        <v>5012</v>
      </c>
      <c r="B35" t="s">
        <v>5013</v>
      </c>
      <c r="E35" t="b">
        <v>1</v>
      </c>
    </row>
    <row r="36" spans="1:5">
      <c r="A36" t="s">
        <v>5014</v>
      </c>
      <c r="B36" t="s">
        <v>5015</v>
      </c>
      <c r="E36" t="b">
        <v>1</v>
      </c>
    </row>
    <row r="37" spans="1:5">
      <c r="A37" t="s">
        <v>5016</v>
      </c>
      <c r="B37" t="s">
        <v>5017</v>
      </c>
      <c r="E37" t="b">
        <v>1</v>
      </c>
    </row>
    <row r="38" spans="1:5">
      <c r="A38" t="s">
        <v>4354</v>
      </c>
      <c r="B38" t="s">
        <v>5018</v>
      </c>
      <c r="E38" t="b">
        <v>1</v>
      </c>
    </row>
    <row r="39" spans="1:5">
      <c r="A39" t="s">
        <v>2918</v>
      </c>
      <c r="B39" t="s">
        <v>5019</v>
      </c>
      <c r="E39" t="b">
        <v>1</v>
      </c>
    </row>
    <row r="40" spans="1:5">
      <c r="A40" t="s">
        <v>5020</v>
      </c>
      <c r="B40" t="s">
        <v>5021</v>
      </c>
      <c r="E40" t="b">
        <v>1</v>
      </c>
    </row>
    <row r="41" spans="1:5">
      <c r="A41" t="s">
        <v>5022</v>
      </c>
      <c r="B41" t="s">
        <v>5023</v>
      </c>
      <c r="E41" t="b">
        <v>1</v>
      </c>
    </row>
    <row r="42" spans="1:5">
      <c r="A42" t="s">
        <v>3476</v>
      </c>
      <c r="B42" t="s">
        <v>5024</v>
      </c>
      <c r="E42" t="b">
        <v>1</v>
      </c>
    </row>
    <row r="43" spans="1:5">
      <c r="A43" t="s">
        <v>5025</v>
      </c>
      <c r="B43" t="s">
        <v>5026</v>
      </c>
      <c r="E43" t="b">
        <v>1</v>
      </c>
    </row>
    <row r="44" spans="1:5">
      <c r="A44" t="s">
        <v>5027</v>
      </c>
      <c r="B44" t="s">
        <v>5028</v>
      </c>
      <c r="E44" t="b">
        <v>1</v>
      </c>
    </row>
    <row r="45" spans="1:5">
      <c r="A45" t="s">
        <v>2704</v>
      </c>
      <c r="B45" t="s">
        <v>5029</v>
      </c>
      <c r="E45" t="b">
        <v>1</v>
      </c>
    </row>
    <row r="46" spans="1:5">
      <c r="A46" t="s">
        <v>2832</v>
      </c>
      <c r="B46" t="s">
        <v>5030</v>
      </c>
      <c r="E46" t="b">
        <v>1</v>
      </c>
    </row>
    <row r="47" spans="1:5">
      <c r="A47" t="s">
        <v>5031</v>
      </c>
      <c r="B47" t="s">
        <v>5032</v>
      </c>
      <c r="E47" t="b">
        <v>1</v>
      </c>
    </row>
    <row r="48" spans="1:5">
      <c r="A48" t="s">
        <v>5033</v>
      </c>
      <c r="B48" t="s">
        <v>5034</v>
      </c>
      <c r="E48" t="b">
        <v>1</v>
      </c>
    </row>
    <row r="49" spans="1:5">
      <c r="A49" t="s">
        <v>3574</v>
      </c>
      <c r="B49" t="s">
        <v>5035</v>
      </c>
      <c r="E49" t="b">
        <v>1</v>
      </c>
    </row>
    <row r="50" spans="1:5">
      <c r="A50" t="s">
        <v>2576</v>
      </c>
      <c r="B50" t="s">
        <v>5036</v>
      </c>
      <c r="E50" t="b">
        <v>1</v>
      </c>
    </row>
    <row r="51" spans="1:5">
      <c r="A51" t="s">
        <v>5037</v>
      </c>
      <c r="B51" t="s">
        <v>5038</v>
      </c>
      <c r="E51" t="b">
        <v>1</v>
      </c>
    </row>
    <row r="52" spans="1:5">
      <c r="A52" t="s">
        <v>5039</v>
      </c>
      <c r="B52" t="s">
        <v>5040</v>
      </c>
      <c r="E52" t="b">
        <v>1</v>
      </c>
    </row>
    <row r="53" spans="1:5">
      <c r="A53" t="s">
        <v>5041</v>
      </c>
      <c r="B53" t="s">
        <v>5042</v>
      </c>
      <c r="E53" t="b">
        <v>1</v>
      </c>
    </row>
    <row r="54" spans="1:5">
      <c r="A54" t="s">
        <v>5043</v>
      </c>
      <c r="B54" t="s">
        <v>5044</v>
      </c>
      <c r="E54" t="b">
        <v>1</v>
      </c>
    </row>
    <row r="55" spans="1:5">
      <c r="A55" t="s">
        <v>5045</v>
      </c>
      <c r="B55" t="s">
        <v>5046</v>
      </c>
      <c r="E55" t="b">
        <v>1</v>
      </c>
    </row>
    <row r="56" spans="1:5">
      <c r="A56" t="s">
        <v>5047</v>
      </c>
      <c r="B56" t="s">
        <v>5048</v>
      </c>
      <c r="E56" t="b">
        <v>1</v>
      </c>
    </row>
    <row r="57" spans="1:5">
      <c r="A57" t="s">
        <v>5049</v>
      </c>
      <c r="B57" t="s">
        <v>5050</v>
      </c>
      <c r="E57" t="b">
        <v>1</v>
      </c>
    </row>
    <row r="58" spans="1:5">
      <c r="A58" t="s">
        <v>3806</v>
      </c>
      <c r="B58" t="s">
        <v>5051</v>
      </c>
      <c r="E58" t="b">
        <v>1</v>
      </c>
    </row>
    <row r="59" spans="1:5">
      <c r="A59" t="s">
        <v>502</v>
      </c>
      <c r="B59" t="s">
        <v>5052</v>
      </c>
      <c r="E59" t="b">
        <v>1</v>
      </c>
    </row>
    <row r="60" spans="1:5">
      <c r="A60" t="s">
        <v>282</v>
      </c>
      <c r="B60" t="s">
        <v>5053</v>
      </c>
      <c r="E60" t="b">
        <v>1</v>
      </c>
    </row>
    <row r="61" spans="1:5">
      <c r="A61" t="s">
        <v>2076</v>
      </c>
      <c r="B61" t="s">
        <v>5054</v>
      </c>
      <c r="E61" t="b">
        <v>1</v>
      </c>
    </row>
    <row r="62" spans="1:5">
      <c r="A62" t="s">
        <v>1540</v>
      </c>
      <c r="B62" t="s">
        <v>5055</v>
      </c>
      <c r="E62" t="b">
        <v>1</v>
      </c>
    </row>
    <row r="63" spans="1:5">
      <c r="A63" t="s">
        <v>1836</v>
      </c>
      <c r="B63" t="s">
        <v>5056</v>
      </c>
      <c r="E63" t="b">
        <v>1</v>
      </c>
    </row>
    <row r="64" spans="1:5">
      <c r="A64" t="s">
        <v>3414</v>
      </c>
      <c r="B64" t="s">
        <v>5087</v>
      </c>
      <c r="E64" t="b">
        <v>1</v>
      </c>
    </row>
    <row r="65" spans="1:5">
      <c r="A65" t="s">
        <v>5057</v>
      </c>
      <c r="B65" t="s">
        <v>5058</v>
      </c>
      <c r="E65" t="b">
        <v>1</v>
      </c>
    </row>
    <row r="66" spans="1:5">
      <c r="A66" t="s">
        <v>4884</v>
      </c>
      <c r="B66" t="s">
        <v>5059</v>
      </c>
      <c r="E66" t="b">
        <v>1</v>
      </c>
    </row>
    <row r="67" spans="1:5">
      <c r="A67" t="s">
        <v>5060</v>
      </c>
      <c r="B67" t="s">
        <v>5061</v>
      </c>
      <c r="E67" t="b">
        <v>1</v>
      </c>
    </row>
    <row r="68" spans="1:5">
      <c r="A68" t="s">
        <v>5062</v>
      </c>
      <c r="B68" t="s">
        <v>5063</v>
      </c>
      <c r="E68" t="b">
        <v>1</v>
      </c>
    </row>
    <row r="69" spans="1:5">
      <c r="A69" t="s">
        <v>5064</v>
      </c>
      <c r="B69" t="s">
        <v>5065</v>
      </c>
      <c r="E69" t="b">
        <v>1</v>
      </c>
    </row>
    <row r="70" spans="1:5">
      <c r="A70" t="s">
        <v>2940</v>
      </c>
      <c r="B70" t="s">
        <v>5066</v>
      </c>
      <c r="E70" t="b">
        <v>1</v>
      </c>
    </row>
    <row r="71" spans="1:5">
      <c r="A71" t="s">
        <v>3922</v>
      </c>
      <c r="B71" t="s">
        <v>5067</v>
      </c>
      <c r="E71" t="b">
        <v>1</v>
      </c>
    </row>
    <row r="72" spans="1:5">
      <c r="A72" t="s">
        <v>610</v>
      </c>
      <c r="B72" t="s">
        <v>5068</v>
      </c>
      <c r="E72" t="b">
        <v>1</v>
      </c>
    </row>
    <row r="73" spans="1:5">
      <c r="A73" t="s">
        <v>1808</v>
      </c>
      <c r="B73" t="s">
        <v>5069</v>
      </c>
      <c r="E73" t="b">
        <v>1</v>
      </c>
    </row>
    <row r="74" spans="1:5">
      <c r="A74" t="s">
        <v>5070</v>
      </c>
      <c r="B74" t="s">
        <v>5071</v>
      </c>
      <c r="E74" t="b">
        <v>1</v>
      </c>
    </row>
    <row r="75" spans="1:5">
      <c r="A75" t="s">
        <v>298</v>
      </c>
      <c r="B75" t="s">
        <v>5072</v>
      </c>
      <c r="E75" t="b">
        <v>1</v>
      </c>
    </row>
    <row r="76" spans="1:5">
      <c r="A76" t="s">
        <v>5073</v>
      </c>
      <c r="B76" t="s">
        <v>5074</v>
      </c>
      <c r="E76" t="b">
        <v>1</v>
      </c>
    </row>
    <row r="77" spans="1:5">
      <c r="A77" t="s">
        <v>2700</v>
      </c>
      <c r="B77" t="s">
        <v>5075</v>
      </c>
      <c r="E77" t="b">
        <v>1</v>
      </c>
    </row>
    <row r="78" spans="1:5">
      <c r="A78" t="s">
        <v>1336</v>
      </c>
      <c r="B78" t="s">
        <v>5088</v>
      </c>
      <c r="E78" t="b">
        <v>1</v>
      </c>
    </row>
    <row r="79" spans="1:5">
      <c r="A79" t="s">
        <v>4948</v>
      </c>
      <c r="B79" t="s">
        <v>5076</v>
      </c>
      <c r="E79" t="b">
        <v>1</v>
      </c>
    </row>
    <row r="80" spans="1:5">
      <c r="A80" t="s">
        <v>2496</v>
      </c>
      <c r="B80" t="s">
        <v>5077</v>
      </c>
      <c r="E80" t="b">
        <v>1</v>
      </c>
    </row>
    <row r="81" spans="1:5">
      <c r="A81" t="s">
        <v>2142</v>
      </c>
      <c r="B81" t="s">
        <v>5078</v>
      </c>
      <c r="E81" t="b">
        <v>1</v>
      </c>
    </row>
    <row r="82" spans="1:5">
      <c r="A82" t="s">
        <v>5079</v>
      </c>
      <c r="B82" t="s">
        <v>5080</v>
      </c>
      <c r="E82" t="b">
        <v>1</v>
      </c>
    </row>
    <row r="83" spans="1:5">
      <c r="A83" t="s">
        <v>672</v>
      </c>
      <c r="B83" t="s">
        <v>5081</v>
      </c>
      <c r="E83" t="b">
        <v>1</v>
      </c>
    </row>
    <row r="84" spans="1:5">
      <c r="A84" t="s">
        <v>3884</v>
      </c>
      <c r="B84" t="s">
        <v>5082</v>
      </c>
      <c r="E84" t="b">
        <v>1</v>
      </c>
    </row>
    <row r="85" spans="1:5">
      <c r="A85" t="s">
        <v>4890</v>
      </c>
      <c r="B85" t="s">
        <v>5083</v>
      </c>
      <c r="E85" t="b">
        <v>1</v>
      </c>
    </row>
    <row r="86" spans="1:5">
      <c r="A86" t="s">
        <v>1272</v>
      </c>
      <c r="B86" t="s">
        <v>5084</v>
      </c>
      <c r="E86" t="b">
        <v>1</v>
      </c>
    </row>
    <row r="87" spans="1:5">
      <c r="A87" t="s">
        <v>2000</v>
      </c>
      <c r="B87" t="s">
        <v>5085</v>
      </c>
      <c r="E87" t="b">
        <v>1</v>
      </c>
    </row>
    <row r="88" spans="1:5">
      <c r="A88" t="s">
        <v>3498</v>
      </c>
      <c r="B88" t="s">
        <v>5086</v>
      </c>
      <c r="E88" t="b">
        <v>1</v>
      </c>
    </row>
  </sheetData>
  <pageMargins left="0.75" right="0.75" top="1" bottom="1" header="0.5" footer="0.5"/>
  <tableParts count="1">
    <tablePart r:id="rId1"/>
  </tableParts>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DB1A2-F901-420D-9F11-D11F9F25E046}">
  <dimension ref="A1:E2393"/>
  <sheetViews>
    <sheetView workbookViewId="0">
      <selection activeCell="A2" sqref="A2:E239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t="s">
        <v>176</v>
      </c>
      <c r="B2" t="s">
        <v>177</v>
      </c>
      <c r="E2" t="b">
        <v>1</v>
      </c>
    </row>
    <row r="3" spans="1:5">
      <c r="A3" t="s">
        <v>178</v>
      </c>
      <c r="B3" t="s">
        <v>179</v>
      </c>
      <c r="E3" t="b">
        <v>1</v>
      </c>
    </row>
    <row r="4" spans="1:5">
      <c r="A4" t="s">
        <v>180</v>
      </c>
      <c r="B4" t="s">
        <v>181</v>
      </c>
      <c r="E4" t="b">
        <v>1</v>
      </c>
    </row>
    <row r="5" spans="1:5">
      <c r="A5" t="s">
        <v>182</v>
      </c>
      <c r="B5" t="s">
        <v>183</v>
      </c>
      <c r="E5" t="b">
        <v>1</v>
      </c>
    </row>
    <row r="6" spans="1:5">
      <c r="A6" t="s">
        <v>184</v>
      </c>
      <c r="B6" t="s">
        <v>185</v>
      </c>
      <c r="E6" t="b">
        <v>1</v>
      </c>
    </row>
    <row r="7" spans="1:5">
      <c r="A7" t="s">
        <v>186</v>
      </c>
      <c r="B7" t="s">
        <v>187</v>
      </c>
      <c r="E7" t="b">
        <v>1</v>
      </c>
    </row>
    <row r="8" spans="1:5">
      <c r="A8" t="s">
        <v>188</v>
      </c>
      <c r="B8" t="s">
        <v>189</v>
      </c>
      <c r="E8" t="b">
        <v>1</v>
      </c>
    </row>
    <row r="9" spans="1:5">
      <c r="A9" t="s">
        <v>190</v>
      </c>
      <c r="B9" t="s">
        <v>191</v>
      </c>
      <c r="E9" t="b">
        <v>1</v>
      </c>
    </row>
    <row r="10" spans="1:5">
      <c r="A10" t="s">
        <v>192</v>
      </c>
      <c r="B10" t="s">
        <v>193</v>
      </c>
      <c r="E10" t="b">
        <v>1</v>
      </c>
    </row>
    <row r="11" spans="1:5">
      <c r="A11" t="s">
        <v>194</v>
      </c>
      <c r="B11" t="s">
        <v>195</v>
      </c>
      <c r="E11" t="b">
        <v>1</v>
      </c>
    </row>
    <row r="12" spans="1:5">
      <c r="A12" t="s">
        <v>196</v>
      </c>
      <c r="B12" t="s">
        <v>197</v>
      </c>
      <c r="E12" t="b">
        <v>1</v>
      </c>
    </row>
    <row r="13" spans="1:5">
      <c r="A13" t="s">
        <v>198</v>
      </c>
      <c r="B13" t="s">
        <v>199</v>
      </c>
      <c r="E13" t="b">
        <v>1</v>
      </c>
    </row>
    <row r="14" spans="1:5">
      <c r="A14" t="s">
        <v>200</v>
      </c>
      <c r="B14" t="s">
        <v>201</v>
      </c>
      <c r="E14" t="b">
        <v>1</v>
      </c>
    </row>
    <row r="15" spans="1:5">
      <c r="A15" t="s">
        <v>202</v>
      </c>
      <c r="B15" t="s">
        <v>203</v>
      </c>
      <c r="E15" t="b">
        <v>1</v>
      </c>
    </row>
    <row r="16" spans="1:5">
      <c r="A16" t="s">
        <v>204</v>
      </c>
      <c r="B16" t="s">
        <v>205</v>
      </c>
      <c r="E16" t="b">
        <v>1</v>
      </c>
    </row>
    <row r="17" spans="1:5">
      <c r="A17" t="s">
        <v>206</v>
      </c>
      <c r="B17" t="s">
        <v>207</v>
      </c>
      <c r="E17" t="b">
        <v>1</v>
      </c>
    </row>
    <row r="18" spans="1:5">
      <c r="A18" t="s">
        <v>208</v>
      </c>
      <c r="B18" t="s">
        <v>209</v>
      </c>
      <c r="E18" t="b">
        <v>1</v>
      </c>
    </row>
    <row r="19" spans="1:5">
      <c r="A19" t="s">
        <v>210</v>
      </c>
      <c r="B19" t="s">
        <v>211</v>
      </c>
      <c r="E19" t="b">
        <v>1</v>
      </c>
    </row>
    <row r="20" spans="1:5">
      <c r="A20" t="s">
        <v>212</v>
      </c>
      <c r="B20" t="s">
        <v>213</v>
      </c>
      <c r="E20" t="b">
        <v>1</v>
      </c>
    </row>
    <row r="21" spans="1:5">
      <c r="A21" t="s">
        <v>214</v>
      </c>
      <c r="B21" t="s">
        <v>215</v>
      </c>
      <c r="E21" t="b">
        <v>1</v>
      </c>
    </row>
    <row r="22" spans="1:5">
      <c r="A22" t="s">
        <v>216</v>
      </c>
      <c r="B22" t="s">
        <v>217</v>
      </c>
      <c r="E22" t="b">
        <v>1</v>
      </c>
    </row>
    <row r="23" spans="1:5">
      <c r="A23" t="s">
        <v>218</v>
      </c>
      <c r="B23" t="s">
        <v>219</v>
      </c>
      <c r="E23" t="b">
        <v>1</v>
      </c>
    </row>
    <row r="24" spans="1:5">
      <c r="A24" t="s">
        <v>220</v>
      </c>
      <c r="B24" t="s">
        <v>221</v>
      </c>
      <c r="E24" t="b">
        <v>1</v>
      </c>
    </row>
    <row r="25" spans="1:5">
      <c r="A25" t="s">
        <v>222</v>
      </c>
      <c r="B25" t="s">
        <v>223</v>
      </c>
      <c r="E25" t="b">
        <v>1</v>
      </c>
    </row>
    <row r="26" spans="1:5">
      <c r="A26" t="s">
        <v>224</v>
      </c>
      <c r="B26" t="s">
        <v>225</v>
      </c>
      <c r="E26" t="b">
        <v>1</v>
      </c>
    </row>
    <row r="27" spans="1:5">
      <c r="A27" t="s">
        <v>226</v>
      </c>
      <c r="B27" t="s">
        <v>227</v>
      </c>
      <c r="E27" t="b">
        <v>1</v>
      </c>
    </row>
    <row r="28" spans="1:5">
      <c r="A28" t="s">
        <v>228</v>
      </c>
      <c r="B28" t="s">
        <v>229</v>
      </c>
      <c r="E28" t="b">
        <v>1</v>
      </c>
    </row>
    <row r="29" spans="1:5">
      <c r="A29" t="s">
        <v>230</v>
      </c>
      <c r="B29" t="s">
        <v>231</v>
      </c>
      <c r="E29" t="b">
        <v>1</v>
      </c>
    </row>
    <row r="30" spans="1:5">
      <c r="A30" t="s">
        <v>232</v>
      </c>
      <c r="B30" t="s">
        <v>233</v>
      </c>
      <c r="E30" t="b">
        <v>1</v>
      </c>
    </row>
    <row r="31" spans="1:5">
      <c r="A31" t="s">
        <v>234</v>
      </c>
      <c r="B31" t="s">
        <v>235</v>
      </c>
      <c r="E31" t="b">
        <v>1</v>
      </c>
    </row>
    <row r="32" spans="1:5">
      <c r="A32" t="s">
        <v>236</v>
      </c>
      <c r="B32" t="s">
        <v>237</v>
      </c>
      <c r="E32" t="b">
        <v>1</v>
      </c>
    </row>
    <row r="33" spans="1:5">
      <c r="A33" t="s">
        <v>238</v>
      </c>
      <c r="B33" t="s">
        <v>239</v>
      </c>
      <c r="E33" t="b">
        <v>1</v>
      </c>
    </row>
    <row r="34" spans="1:5">
      <c r="A34" t="s">
        <v>240</v>
      </c>
      <c r="B34" t="s">
        <v>241</v>
      </c>
      <c r="E34" t="b">
        <v>1</v>
      </c>
    </row>
    <row r="35" spans="1:5">
      <c r="A35" t="s">
        <v>242</v>
      </c>
      <c r="B35" t="s">
        <v>243</v>
      </c>
      <c r="E35" t="b">
        <v>1</v>
      </c>
    </row>
    <row r="36" spans="1:5">
      <c r="A36" t="s">
        <v>244</v>
      </c>
      <c r="B36" t="s">
        <v>245</v>
      </c>
      <c r="E36" t="b">
        <v>1</v>
      </c>
    </row>
    <row r="37" spans="1:5">
      <c r="A37" t="s">
        <v>246</v>
      </c>
      <c r="B37" t="s">
        <v>247</v>
      </c>
      <c r="E37" t="b">
        <v>1</v>
      </c>
    </row>
    <row r="38" spans="1:5">
      <c r="A38" t="s">
        <v>248</v>
      </c>
      <c r="B38" t="s">
        <v>249</v>
      </c>
      <c r="E38" t="b">
        <v>1</v>
      </c>
    </row>
    <row r="39" spans="1:5">
      <c r="A39" t="s">
        <v>250</v>
      </c>
      <c r="B39" t="s">
        <v>251</v>
      </c>
      <c r="E39" t="b">
        <v>1</v>
      </c>
    </row>
    <row r="40" spans="1:5">
      <c r="A40" t="s">
        <v>252</v>
      </c>
      <c r="B40" t="s">
        <v>253</v>
      </c>
      <c r="E40" t="b">
        <v>1</v>
      </c>
    </row>
    <row r="41" spans="1:5">
      <c r="A41" t="s">
        <v>254</v>
      </c>
      <c r="B41" t="s">
        <v>255</v>
      </c>
      <c r="E41" t="b">
        <v>1</v>
      </c>
    </row>
    <row r="42" spans="1:5">
      <c r="A42" t="s">
        <v>256</v>
      </c>
      <c r="B42" t="s">
        <v>257</v>
      </c>
      <c r="E42" t="b">
        <v>1</v>
      </c>
    </row>
    <row r="43" spans="1:5">
      <c r="A43" t="s">
        <v>258</v>
      </c>
      <c r="B43" t="s">
        <v>259</v>
      </c>
      <c r="E43" t="b">
        <v>1</v>
      </c>
    </row>
    <row r="44" spans="1:5">
      <c r="A44" t="s">
        <v>260</v>
      </c>
      <c r="B44" t="s">
        <v>261</v>
      </c>
      <c r="E44" t="b">
        <v>1</v>
      </c>
    </row>
    <row r="45" spans="1:5">
      <c r="A45" t="s">
        <v>262</v>
      </c>
      <c r="B45" t="s">
        <v>263</v>
      </c>
      <c r="E45" t="b">
        <v>1</v>
      </c>
    </row>
    <row r="46" spans="1:5">
      <c r="A46" t="s">
        <v>264</v>
      </c>
      <c r="B46" t="s">
        <v>265</v>
      </c>
      <c r="E46" t="b">
        <v>1</v>
      </c>
    </row>
    <row r="47" spans="1:5">
      <c r="A47" t="s">
        <v>266</v>
      </c>
      <c r="B47" t="s">
        <v>267</v>
      </c>
      <c r="E47" t="b">
        <v>1</v>
      </c>
    </row>
    <row r="48" spans="1:5">
      <c r="A48" t="s">
        <v>268</v>
      </c>
      <c r="B48" t="s">
        <v>269</v>
      </c>
      <c r="E48" t="b">
        <v>1</v>
      </c>
    </row>
    <row r="49" spans="1:5">
      <c r="A49" t="s">
        <v>270</v>
      </c>
      <c r="B49" t="s">
        <v>271</v>
      </c>
      <c r="E49" t="b">
        <v>1</v>
      </c>
    </row>
    <row r="50" spans="1:5">
      <c r="A50" t="s">
        <v>272</v>
      </c>
      <c r="B50" t="s">
        <v>273</v>
      </c>
      <c r="E50" t="b">
        <v>1</v>
      </c>
    </row>
    <row r="51" spans="1:5">
      <c r="A51" t="s">
        <v>274</v>
      </c>
      <c r="B51" t="s">
        <v>275</v>
      </c>
      <c r="E51" t="b">
        <v>1</v>
      </c>
    </row>
    <row r="52" spans="1:5">
      <c r="A52" t="s">
        <v>276</v>
      </c>
      <c r="B52" t="s">
        <v>277</v>
      </c>
      <c r="E52" t="b">
        <v>1</v>
      </c>
    </row>
    <row r="53" spans="1:5">
      <c r="A53" t="s">
        <v>278</v>
      </c>
      <c r="B53" t="s">
        <v>279</v>
      </c>
      <c r="E53" t="b">
        <v>1</v>
      </c>
    </row>
    <row r="54" spans="1:5">
      <c r="A54" t="s">
        <v>280</v>
      </c>
      <c r="B54" t="s">
        <v>281</v>
      </c>
      <c r="E54" t="b">
        <v>1</v>
      </c>
    </row>
    <row r="55" spans="1:5">
      <c r="A55" t="s">
        <v>282</v>
      </c>
      <c r="B55" t="s">
        <v>283</v>
      </c>
      <c r="E55" t="b">
        <v>1</v>
      </c>
    </row>
    <row r="56" spans="1:5">
      <c r="A56" t="s">
        <v>284</v>
      </c>
      <c r="B56" t="s">
        <v>285</v>
      </c>
      <c r="E56" t="b">
        <v>1</v>
      </c>
    </row>
    <row r="57" spans="1:5">
      <c r="A57" t="s">
        <v>286</v>
      </c>
      <c r="B57" t="s">
        <v>287</v>
      </c>
      <c r="E57" t="b">
        <v>1</v>
      </c>
    </row>
    <row r="58" spans="1:5">
      <c r="A58" t="s">
        <v>288</v>
      </c>
      <c r="B58" t="s">
        <v>289</v>
      </c>
      <c r="E58" t="b">
        <v>1</v>
      </c>
    </row>
    <row r="59" spans="1:5">
      <c r="A59" t="s">
        <v>290</v>
      </c>
      <c r="B59" t="s">
        <v>291</v>
      </c>
      <c r="E59" t="b">
        <v>1</v>
      </c>
    </row>
    <row r="60" spans="1:5">
      <c r="A60" t="s">
        <v>292</v>
      </c>
      <c r="B60" t="s">
        <v>293</v>
      </c>
      <c r="E60" t="b">
        <v>1</v>
      </c>
    </row>
    <row r="61" spans="1:5">
      <c r="A61" t="s">
        <v>294</v>
      </c>
      <c r="B61" t="s">
        <v>295</v>
      </c>
      <c r="E61" t="b">
        <v>1</v>
      </c>
    </row>
    <row r="62" spans="1:5">
      <c r="A62" t="s">
        <v>296</v>
      </c>
      <c r="B62" t="s">
        <v>297</v>
      </c>
      <c r="E62" t="b">
        <v>1</v>
      </c>
    </row>
    <row r="63" spans="1:5">
      <c r="A63" t="s">
        <v>298</v>
      </c>
      <c r="B63" t="s">
        <v>299</v>
      </c>
      <c r="E63" t="b">
        <v>1</v>
      </c>
    </row>
    <row r="64" spans="1:5">
      <c r="A64" t="s">
        <v>300</v>
      </c>
      <c r="B64" t="s">
        <v>301</v>
      </c>
      <c r="E64" t="b">
        <v>1</v>
      </c>
    </row>
    <row r="65" spans="1:5">
      <c r="A65" t="s">
        <v>302</v>
      </c>
      <c r="B65" t="s">
        <v>303</v>
      </c>
      <c r="E65" t="b">
        <v>1</v>
      </c>
    </row>
    <row r="66" spans="1:5">
      <c r="A66" t="s">
        <v>304</v>
      </c>
      <c r="B66" t="s">
        <v>305</v>
      </c>
      <c r="E66" t="b">
        <v>1</v>
      </c>
    </row>
    <row r="67" spans="1:5">
      <c r="A67" t="s">
        <v>306</v>
      </c>
      <c r="B67" t="s">
        <v>307</v>
      </c>
      <c r="E67" t="b">
        <v>1</v>
      </c>
    </row>
    <row r="68" spans="1:5">
      <c r="A68" t="s">
        <v>308</v>
      </c>
      <c r="B68" t="s">
        <v>309</v>
      </c>
      <c r="E68" t="b">
        <v>1</v>
      </c>
    </row>
    <row r="69" spans="1:5">
      <c r="A69" t="s">
        <v>310</v>
      </c>
      <c r="B69" t="s">
        <v>311</v>
      </c>
      <c r="E69" t="b">
        <v>1</v>
      </c>
    </row>
    <row r="70" spans="1:5">
      <c r="A70" t="s">
        <v>312</v>
      </c>
      <c r="B70" t="s">
        <v>313</v>
      </c>
      <c r="E70" t="b">
        <v>1</v>
      </c>
    </row>
    <row r="71" spans="1:5">
      <c r="A71" t="s">
        <v>314</v>
      </c>
      <c r="B71" t="s">
        <v>315</v>
      </c>
      <c r="E71" t="b">
        <v>1</v>
      </c>
    </row>
    <row r="72" spans="1:5">
      <c r="A72" t="s">
        <v>316</v>
      </c>
      <c r="B72" t="s">
        <v>317</v>
      </c>
      <c r="E72" t="b">
        <v>1</v>
      </c>
    </row>
    <row r="73" spans="1:5">
      <c r="A73" t="s">
        <v>318</v>
      </c>
      <c r="B73" t="s">
        <v>319</v>
      </c>
      <c r="E73" t="b">
        <v>1</v>
      </c>
    </row>
    <row r="74" spans="1:5">
      <c r="A74" t="s">
        <v>320</v>
      </c>
      <c r="B74" t="s">
        <v>321</v>
      </c>
      <c r="E74" t="b">
        <v>1</v>
      </c>
    </row>
    <row r="75" spans="1:5">
      <c r="A75" t="s">
        <v>322</v>
      </c>
      <c r="B75" t="s">
        <v>323</v>
      </c>
      <c r="E75" t="b">
        <v>1</v>
      </c>
    </row>
    <row r="76" spans="1:5">
      <c r="A76" t="s">
        <v>324</v>
      </c>
      <c r="B76" t="s">
        <v>325</v>
      </c>
      <c r="E76" t="b">
        <v>1</v>
      </c>
    </row>
    <row r="77" spans="1:5">
      <c r="A77" t="s">
        <v>326</v>
      </c>
      <c r="B77" t="s">
        <v>327</v>
      </c>
      <c r="E77" t="b">
        <v>1</v>
      </c>
    </row>
    <row r="78" spans="1:5">
      <c r="A78" t="s">
        <v>328</v>
      </c>
      <c r="B78" t="s">
        <v>329</v>
      </c>
      <c r="E78" t="b">
        <v>1</v>
      </c>
    </row>
    <row r="79" spans="1:5">
      <c r="A79" t="s">
        <v>330</v>
      </c>
      <c r="B79" t="s">
        <v>331</v>
      </c>
      <c r="E79" t="b">
        <v>1</v>
      </c>
    </row>
    <row r="80" spans="1:5">
      <c r="A80" t="s">
        <v>332</v>
      </c>
      <c r="B80" t="s">
        <v>333</v>
      </c>
      <c r="E80" t="b">
        <v>1</v>
      </c>
    </row>
    <row r="81" spans="1:5">
      <c r="A81" t="s">
        <v>334</v>
      </c>
      <c r="B81" t="s">
        <v>335</v>
      </c>
      <c r="E81" t="b">
        <v>1</v>
      </c>
    </row>
    <row r="82" spans="1:5">
      <c r="A82" t="s">
        <v>336</v>
      </c>
      <c r="B82" t="s">
        <v>337</v>
      </c>
      <c r="E82" t="b">
        <v>1</v>
      </c>
    </row>
    <row r="83" spans="1:5">
      <c r="A83" t="s">
        <v>338</v>
      </c>
      <c r="B83" t="s">
        <v>339</v>
      </c>
      <c r="E83" t="b">
        <v>1</v>
      </c>
    </row>
    <row r="84" spans="1:5">
      <c r="A84" t="s">
        <v>340</v>
      </c>
      <c r="B84" t="s">
        <v>341</v>
      </c>
      <c r="E84" t="b">
        <v>1</v>
      </c>
    </row>
    <row r="85" spans="1:5">
      <c r="A85" t="s">
        <v>342</v>
      </c>
      <c r="B85" t="s">
        <v>343</v>
      </c>
      <c r="E85" t="b">
        <v>1</v>
      </c>
    </row>
    <row r="86" spans="1:5">
      <c r="A86" t="s">
        <v>344</v>
      </c>
      <c r="B86" t="s">
        <v>345</v>
      </c>
      <c r="E86" t="b">
        <v>1</v>
      </c>
    </row>
    <row r="87" spans="1:5">
      <c r="A87" t="s">
        <v>346</v>
      </c>
      <c r="B87" t="s">
        <v>347</v>
      </c>
      <c r="E87" t="b">
        <v>1</v>
      </c>
    </row>
    <row r="88" spans="1:5">
      <c r="A88" t="s">
        <v>348</v>
      </c>
      <c r="B88" t="s">
        <v>349</v>
      </c>
      <c r="E88" t="b">
        <v>1</v>
      </c>
    </row>
    <row r="89" spans="1:5">
      <c r="A89" t="s">
        <v>350</v>
      </c>
      <c r="B89" t="s">
        <v>351</v>
      </c>
      <c r="E89" t="b">
        <v>1</v>
      </c>
    </row>
    <row r="90" spans="1:5">
      <c r="A90" t="s">
        <v>352</v>
      </c>
      <c r="B90" t="s">
        <v>353</v>
      </c>
      <c r="E90" t="b">
        <v>1</v>
      </c>
    </row>
    <row r="91" spans="1:5">
      <c r="A91" t="s">
        <v>354</v>
      </c>
      <c r="B91" t="s">
        <v>355</v>
      </c>
      <c r="E91" t="b">
        <v>1</v>
      </c>
    </row>
    <row r="92" spans="1:5">
      <c r="A92" t="s">
        <v>356</v>
      </c>
      <c r="B92" t="s">
        <v>357</v>
      </c>
      <c r="E92" t="b">
        <v>1</v>
      </c>
    </row>
    <row r="93" spans="1:5">
      <c r="A93" t="s">
        <v>358</v>
      </c>
      <c r="B93" t="s">
        <v>359</v>
      </c>
      <c r="E93" t="b">
        <v>1</v>
      </c>
    </row>
    <row r="94" spans="1:5">
      <c r="A94" t="s">
        <v>360</v>
      </c>
      <c r="B94" t="s">
        <v>361</v>
      </c>
      <c r="E94" t="b">
        <v>1</v>
      </c>
    </row>
    <row r="95" spans="1:5">
      <c r="A95" t="s">
        <v>362</v>
      </c>
      <c r="B95" t="s">
        <v>363</v>
      </c>
      <c r="E95" t="b">
        <v>1</v>
      </c>
    </row>
    <row r="96" spans="1:5">
      <c r="A96" t="s">
        <v>364</v>
      </c>
      <c r="B96" t="s">
        <v>365</v>
      </c>
      <c r="E96" t="b">
        <v>1</v>
      </c>
    </row>
    <row r="97" spans="1:5">
      <c r="A97" t="s">
        <v>366</v>
      </c>
      <c r="B97" t="s">
        <v>367</v>
      </c>
      <c r="E97" t="b">
        <v>1</v>
      </c>
    </row>
    <row r="98" spans="1:5">
      <c r="A98" t="s">
        <v>368</v>
      </c>
      <c r="B98" t="s">
        <v>369</v>
      </c>
      <c r="E98" t="b">
        <v>1</v>
      </c>
    </row>
    <row r="99" spans="1:5">
      <c r="A99" t="s">
        <v>370</v>
      </c>
      <c r="B99" t="s">
        <v>371</v>
      </c>
      <c r="E99" t="b">
        <v>1</v>
      </c>
    </row>
    <row r="100" spans="1:5">
      <c r="A100" t="s">
        <v>372</v>
      </c>
      <c r="B100" t="s">
        <v>373</v>
      </c>
      <c r="E100" t="b">
        <v>1</v>
      </c>
    </row>
    <row r="101" spans="1:5">
      <c r="A101" t="s">
        <v>374</v>
      </c>
      <c r="B101" t="s">
        <v>375</v>
      </c>
      <c r="E101" t="b">
        <v>1</v>
      </c>
    </row>
    <row r="102" spans="1:5">
      <c r="A102" t="s">
        <v>376</v>
      </c>
      <c r="B102" t="s">
        <v>377</v>
      </c>
      <c r="E102" t="b">
        <v>1</v>
      </c>
    </row>
    <row r="103" spans="1:5">
      <c r="A103" t="s">
        <v>378</v>
      </c>
      <c r="B103" t="s">
        <v>379</v>
      </c>
      <c r="E103" t="b">
        <v>1</v>
      </c>
    </row>
    <row r="104" spans="1:5">
      <c r="A104" t="s">
        <v>380</v>
      </c>
      <c r="B104" t="s">
        <v>381</v>
      </c>
      <c r="E104" t="b">
        <v>1</v>
      </c>
    </row>
    <row r="105" spans="1:5">
      <c r="A105" t="s">
        <v>382</v>
      </c>
      <c r="B105" t="s">
        <v>383</v>
      </c>
      <c r="E105" t="b">
        <v>1</v>
      </c>
    </row>
    <row r="106" spans="1:5">
      <c r="A106" t="s">
        <v>384</v>
      </c>
      <c r="B106" t="s">
        <v>385</v>
      </c>
      <c r="E106" t="b">
        <v>1</v>
      </c>
    </row>
    <row r="107" spans="1:5">
      <c r="A107" t="s">
        <v>386</v>
      </c>
      <c r="B107" t="s">
        <v>387</v>
      </c>
      <c r="E107" t="b">
        <v>1</v>
      </c>
    </row>
    <row r="108" spans="1:5">
      <c r="A108" t="s">
        <v>388</v>
      </c>
      <c r="B108" t="s">
        <v>389</v>
      </c>
      <c r="E108" t="b">
        <v>1</v>
      </c>
    </row>
    <row r="109" spans="1:5">
      <c r="A109" t="s">
        <v>390</v>
      </c>
      <c r="B109" t="s">
        <v>391</v>
      </c>
      <c r="E109" t="b">
        <v>1</v>
      </c>
    </row>
    <row r="110" spans="1:5">
      <c r="A110" t="s">
        <v>392</v>
      </c>
      <c r="B110" t="s">
        <v>393</v>
      </c>
      <c r="E110" t="b">
        <v>1</v>
      </c>
    </row>
    <row r="111" spans="1:5">
      <c r="A111" t="s">
        <v>394</v>
      </c>
      <c r="B111" t="s">
        <v>395</v>
      </c>
      <c r="E111" t="b">
        <v>1</v>
      </c>
    </row>
    <row r="112" spans="1:5">
      <c r="A112" t="s">
        <v>396</v>
      </c>
      <c r="B112" t="s">
        <v>397</v>
      </c>
      <c r="E112" t="b">
        <v>1</v>
      </c>
    </row>
    <row r="113" spans="1:5">
      <c r="A113" t="s">
        <v>398</v>
      </c>
      <c r="B113" t="s">
        <v>399</v>
      </c>
      <c r="E113" t="b">
        <v>1</v>
      </c>
    </row>
    <row r="114" spans="1:5">
      <c r="A114" t="s">
        <v>400</v>
      </c>
      <c r="B114" t="s">
        <v>401</v>
      </c>
      <c r="E114" t="b">
        <v>1</v>
      </c>
    </row>
    <row r="115" spans="1:5">
      <c r="A115" t="s">
        <v>402</v>
      </c>
      <c r="B115" t="s">
        <v>403</v>
      </c>
      <c r="E115" t="b">
        <v>1</v>
      </c>
    </row>
    <row r="116" spans="1:5">
      <c r="A116" t="s">
        <v>404</v>
      </c>
      <c r="B116" t="s">
        <v>405</v>
      </c>
      <c r="E116" t="b">
        <v>1</v>
      </c>
    </row>
    <row r="117" spans="1:5">
      <c r="A117" t="s">
        <v>406</v>
      </c>
      <c r="B117" t="s">
        <v>407</v>
      </c>
      <c r="E117" t="b">
        <v>1</v>
      </c>
    </row>
    <row r="118" spans="1:5">
      <c r="A118" t="s">
        <v>408</v>
      </c>
      <c r="B118" t="s">
        <v>409</v>
      </c>
      <c r="E118" t="b">
        <v>1</v>
      </c>
    </row>
    <row r="119" spans="1:5">
      <c r="A119" t="s">
        <v>410</v>
      </c>
      <c r="B119" t="s">
        <v>411</v>
      </c>
      <c r="E119" t="b">
        <v>1</v>
      </c>
    </row>
    <row r="120" spans="1:5">
      <c r="A120" t="s">
        <v>412</v>
      </c>
      <c r="B120" t="s">
        <v>413</v>
      </c>
      <c r="E120" t="b">
        <v>1</v>
      </c>
    </row>
    <row r="121" spans="1:5">
      <c r="A121" t="s">
        <v>414</v>
      </c>
      <c r="B121" t="s">
        <v>415</v>
      </c>
      <c r="E121" t="b">
        <v>1</v>
      </c>
    </row>
    <row r="122" spans="1:5">
      <c r="A122" t="s">
        <v>416</v>
      </c>
      <c r="B122" t="s">
        <v>417</v>
      </c>
      <c r="E122" t="b">
        <v>1</v>
      </c>
    </row>
    <row r="123" spans="1:5">
      <c r="A123" t="s">
        <v>418</v>
      </c>
      <c r="B123" t="s">
        <v>419</v>
      </c>
      <c r="E123" t="b">
        <v>1</v>
      </c>
    </row>
    <row r="124" spans="1:5">
      <c r="A124" t="s">
        <v>420</v>
      </c>
      <c r="B124" t="s">
        <v>421</v>
      </c>
      <c r="E124" t="b">
        <v>1</v>
      </c>
    </row>
    <row r="125" spans="1:5">
      <c r="A125" t="s">
        <v>422</v>
      </c>
      <c r="B125" t="s">
        <v>423</v>
      </c>
      <c r="E125" t="b">
        <v>1</v>
      </c>
    </row>
    <row r="126" spans="1:5">
      <c r="A126" t="s">
        <v>424</v>
      </c>
      <c r="B126" t="s">
        <v>425</v>
      </c>
      <c r="E126" t="b">
        <v>1</v>
      </c>
    </row>
    <row r="127" spans="1:5">
      <c r="A127" t="s">
        <v>426</v>
      </c>
      <c r="B127" t="s">
        <v>427</v>
      </c>
      <c r="E127" t="b">
        <v>1</v>
      </c>
    </row>
    <row r="128" spans="1:5">
      <c r="A128" t="s">
        <v>428</v>
      </c>
      <c r="B128" t="s">
        <v>429</v>
      </c>
      <c r="E128" t="b">
        <v>1</v>
      </c>
    </row>
    <row r="129" spans="1:5">
      <c r="A129" t="s">
        <v>430</v>
      </c>
      <c r="B129" t="s">
        <v>431</v>
      </c>
      <c r="E129" t="b">
        <v>1</v>
      </c>
    </row>
    <row r="130" spans="1:5">
      <c r="A130" t="s">
        <v>432</v>
      </c>
      <c r="B130" t="s">
        <v>433</v>
      </c>
      <c r="E130" t="b">
        <v>1</v>
      </c>
    </row>
    <row r="131" spans="1:5">
      <c r="A131" t="s">
        <v>434</v>
      </c>
      <c r="B131" t="s">
        <v>435</v>
      </c>
      <c r="E131" t="b">
        <v>1</v>
      </c>
    </row>
    <row r="132" spans="1:5">
      <c r="A132" t="s">
        <v>436</v>
      </c>
      <c r="B132" t="s">
        <v>437</v>
      </c>
      <c r="E132" t="b">
        <v>1</v>
      </c>
    </row>
    <row r="133" spans="1:5">
      <c r="A133" t="s">
        <v>438</v>
      </c>
      <c r="B133" t="s">
        <v>439</v>
      </c>
      <c r="E133" t="b">
        <v>1</v>
      </c>
    </row>
    <row r="134" spans="1:5">
      <c r="A134" t="s">
        <v>440</v>
      </c>
      <c r="B134" t="s">
        <v>441</v>
      </c>
      <c r="E134" t="b">
        <v>1</v>
      </c>
    </row>
    <row r="135" spans="1:5">
      <c r="A135" t="s">
        <v>442</v>
      </c>
      <c r="B135" t="s">
        <v>443</v>
      </c>
      <c r="E135" t="b">
        <v>1</v>
      </c>
    </row>
    <row r="136" spans="1:5">
      <c r="A136" t="s">
        <v>444</v>
      </c>
      <c r="B136" t="s">
        <v>445</v>
      </c>
      <c r="E136" t="b">
        <v>1</v>
      </c>
    </row>
    <row r="137" spans="1:5">
      <c r="A137" t="s">
        <v>446</v>
      </c>
      <c r="B137" t="s">
        <v>447</v>
      </c>
      <c r="E137" t="b">
        <v>1</v>
      </c>
    </row>
    <row r="138" spans="1:5">
      <c r="A138" t="s">
        <v>448</v>
      </c>
      <c r="B138" t="s">
        <v>449</v>
      </c>
      <c r="E138" t="b">
        <v>1</v>
      </c>
    </row>
    <row r="139" spans="1:5">
      <c r="A139" t="s">
        <v>450</v>
      </c>
      <c r="B139" t="s">
        <v>451</v>
      </c>
      <c r="E139" t="b">
        <v>1</v>
      </c>
    </row>
    <row r="140" spans="1:5">
      <c r="A140" t="s">
        <v>452</v>
      </c>
      <c r="B140" t="s">
        <v>453</v>
      </c>
      <c r="E140" t="b">
        <v>1</v>
      </c>
    </row>
    <row r="141" spans="1:5">
      <c r="A141" t="s">
        <v>454</v>
      </c>
      <c r="B141" t="s">
        <v>455</v>
      </c>
      <c r="E141" t="b">
        <v>1</v>
      </c>
    </row>
    <row r="142" spans="1:5">
      <c r="A142" t="s">
        <v>456</v>
      </c>
      <c r="B142" t="s">
        <v>457</v>
      </c>
      <c r="E142" t="b">
        <v>1</v>
      </c>
    </row>
    <row r="143" spans="1:5">
      <c r="A143" t="s">
        <v>458</v>
      </c>
      <c r="B143" t="s">
        <v>459</v>
      </c>
      <c r="E143" t="b">
        <v>1</v>
      </c>
    </row>
    <row r="144" spans="1:5">
      <c r="A144" t="s">
        <v>460</v>
      </c>
      <c r="B144" t="s">
        <v>461</v>
      </c>
      <c r="E144" t="b">
        <v>1</v>
      </c>
    </row>
    <row r="145" spans="1:5">
      <c r="A145" t="s">
        <v>462</v>
      </c>
      <c r="B145" t="s">
        <v>463</v>
      </c>
      <c r="E145" t="b">
        <v>1</v>
      </c>
    </row>
    <row r="146" spans="1:5">
      <c r="A146" t="s">
        <v>464</v>
      </c>
      <c r="B146" t="s">
        <v>465</v>
      </c>
      <c r="E146" t="b">
        <v>1</v>
      </c>
    </row>
    <row r="147" spans="1:5">
      <c r="A147" t="s">
        <v>466</v>
      </c>
      <c r="B147" t="s">
        <v>467</v>
      </c>
      <c r="E147" t="b">
        <v>1</v>
      </c>
    </row>
    <row r="148" spans="1:5">
      <c r="A148" t="s">
        <v>468</v>
      </c>
      <c r="B148" t="s">
        <v>469</v>
      </c>
      <c r="E148" t="b">
        <v>1</v>
      </c>
    </row>
    <row r="149" spans="1:5">
      <c r="A149" t="s">
        <v>470</v>
      </c>
      <c r="B149" t="s">
        <v>471</v>
      </c>
      <c r="E149" t="b">
        <v>1</v>
      </c>
    </row>
    <row r="150" spans="1:5">
      <c r="A150" t="s">
        <v>472</v>
      </c>
      <c r="B150" t="s">
        <v>473</v>
      </c>
      <c r="E150" t="b">
        <v>1</v>
      </c>
    </row>
    <row r="151" spans="1:5">
      <c r="A151" t="s">
        <v>474</v>
      </c>
      <c r="B151" t="s">
        <v>475</v>
      </c>
      <c r="E151" t="b">
        <v>1</v>
      </c>
    </row>
    <row r="152" spans="1:5">
      <c r="A152" t="s">
        <v>476</v>
      </c>
      <c r="B152" t="s">
        <v>477</v>
      </c>
      <c r="E152" t="b">
        <v>1</v>
      </c>
    </row>
    <row r="153" spans="1:5">
      <c r="A153" t="s">
        <v>478</v>
      </c>
      <c r="B153" t="s">
        <v>479</v>
      </c>
      <c r="E153" t="b">
        <v>1</v>
      </c>
    </row>
    <row r="154" spans="1:5">
      <c r="A154" t="s">
        <v>480</v>
      </c>
      <c r="B154" t="s">
        <v>481</v>
      </c>
      <c r="E154" t="b">
        <v>1</v>
      </c>
    </row>
    <row r="155" spans="1:5">
      <c r="A155" t="s">
        <v>482</v>
      </c>
      <c r="B155" t="s">
        <v>483</v>
      </c>
      <c r="E155" t="b">
        <v>1</v>
      </c>
    </row>
    <row r="156" spans="1:5">
      <c r="A156" t="s">
        <v>484</v>
      </c>
      <c r="B156" t="s">
        <v>485</v>
      </c>
      <c r="E156" t="b">
        <v>1</v>
      </c>
    </row>
    <row r="157" spans="1:5">
      <c r="A157" t="s">
        <v>486</v>
      </c>
      <c r="B157" t="s">
        <v>487</v>
      </c>
      <c r="E157" t="b">
        <v>1</v>
      </c>
    </row>
    <row r="158" spans="1:5">
      <c r="A158" t="s">
        <v>488</v>
      </c>
      <c r="B158" t="s">
        <v>489</v>
      </c>
      <c r="E158" t="b">
        <v>1</v>
      </c>
    </row>
    <row r="159" spans="1:5">
      <c r="A159" t="s">
        <v>490</v>
      </c>
      <c r="B159" t="s">
        <v>491</v>
      </c>
      <c r="E159" t="b">
        <v>1</v>
      </c>
    </row>
    <row r="160" spans="1:5">
      <c r="A160" t="s">
        <v>492</v>
      </c>
      <c r="B160" t="s">
        <v>493</v>
      </c>
      <c r="E160" t="b">
        <v>1</v>
      </c>
    </row>
    <row r="161" spans="1:5">
      <c r="A161" t="s">
        <v>494</v>
      </c>
      <c r="B161" t="s">
        <v>495</v>
      </c>
      <c r="E161" t="b">
        <v>1</v>
      </c>
    </row>
    <row r="162" spans="1:5">
      <c r="A162" t="s">
        <v>496</v>
      </c>
      <c r="B162" t="s">
        <v>497</v>
      </c>
      <c r="E162" t="b">
        <v>1</v>
      </c>
    </row>
    <row r="163" spans="1:5">
      <c r="A163" t="s">
        <v>498</v>
      </c>
      <c r="B163" t="s">
        <v>499</v>
      </c>
      <c r="E163" t="b">
        <v>1</v>
      </c>
    </row>
    <row r="164" spans="1:5">
      <c r="A164" t="s">
        <v>500</v>
      </c>
      <c r="B164" t="s">
        <v>501</v>
      </c>
      <c r="E164" t="b">
        <v>1</v>
      </c>
    </row>
    <row r="165" spans="1:5">
      <c r="A165" t="s">
        <v>502</v>
      </c>
      <c r="B165" t="s">
        <v>503</v>
      </c>
      <c r="E165" t="b">
        <v>1</v>
      </c>
    </row>
    <row r="166" spans="1:5">
      <c r="A166" t="s">
        <v>504</v>
      </c>
      <c r="B166" t="s">
        <v>505</v>
      </c>
      <c r="E166" t="b">
        <v>1</v>
      </c>
    </row>
    <row r="167" spans="1:5">
      <c r="A167" t="s">
        <v>506</v>
      </c>
      <c r="B167" t="s">
        <v>507</v>
      </c>
      <c r="E167" t="b">
        <v>1</v>
      </c>
    </row>
    <row r="168" spans="1:5">
      <c r="A168" t="s">
        <v>508</v>
      </c>
      <c r="B168" t="s">
        <v>509</v>
      </c>
      <c r="E168" t="b">
        <v>1</v>
      </c>
    </row>
    <row r="169" spans="1:5">
      <c r="A169" t="s">
        <v>510</v>
      </c>
      <c r="B169" t="s">
        <v>511</v>
      </c>
      <c r="E169" t="b">
        <v>1</v>
      </c>
    </row>
    <row r="170" spans="1:5">
      <c r="A170" t="s">
        <v>512</v>
      </c>
      <c r="B170" t="s">
        <v>513</v>
      </c>
      <c r="E170" t="b">
        <v>1</v>
      </c>
    </row>
    <row r="171" spans="1:5">
      <c r="A171" t="s">
        <v>514</v>
      </c>
      <c r="B171" t="s">
        <v>515</v>
      </c>
      <c r="E171" t="b">
        <v>1</v>
      </c>
    </row>
    <row r="172" spans="1:5">
      <c r="A172" t="s">
        <v>516</v>
      </c>
      <c r="B172" t="s">
        <v>517</v>
      </c>
      <c r="E172" t="b">
        <v>1</v>
      </c>
    </row>
    <row r="173" spans="1:5">
      <c r="A173" t="s">
        <v>518</v>
      </c>
      <c r="B173" t="s">
        <v>519</v>
      </c>
      <c r="E173" t="b">
        <v>1</v>
      </c>
    </row>
    <row r="174" spans="1:5">
      <c r="A174" t="s">
        <v>520</v>
      </c>
      <c r="B174" t="s">
        <v>521</v>
      </c>
      <c r="E174" t="b">
        <v>1</v>
      </c>
    </row>
    <row r="175" spans="1:5">
      <c r="A175" t="s">
        <v>522</v>
      </c>
      <c r="B175" t="s">
        <v>523</v>
      </c>
      <c r="E175" t="b">
        <v>1</v>
      </c>
    </row>
    <row r="176" spans="1:5">
      <c r="A176" t="s">
        <v>524</v>
      </c>
      <c r="B176" t="s">
        <v>525</v>
      </c>
      <c r="E176" t="b">
        <v>1</v>
      </c>
    </row>
    <row r="177" spans="1:5">
      <c r="A177" t="s">
        <v>526</v>
      </c>
      <c r="B177" t="s">
        <v>527</v>
      </c>
      <c r="E177" t="b">
        <v>1</v>
      </c>
    </row>
    <row r="178" spans="1:5">
      <c r="A178" t="s">
        <v>528</v>
      </c>
      <c r="B178" t="s">
        <v>529</v>
      </c>
      <c r="E178" t="b">
        <v>1</v>
      </c>
    </row>
    <row r="179" spans="1:5">
      <c r="A179" t="s">
        <v>530</v>
      </c>
      <c r="B179" t="s">
        <v>531</v>
      </c>
      <c r="E179" t="b">
        <v>1</v>
      </c>
    </row>
    <row r="180" spans="1:5">
      <c r="A180" t="s">
        <v>532</v>
      </c>
      <c r="B180" t="s">
        <v>533</v>
      </c>
      <c r="E180" t="b">
        <v>1</v>
      </c>
    </row>
    <row r="181" spans="1:5">
      <c r="A181" t="s">
        <v>534</v>
      </c>
      <c r="B181" t="s">
        <v>535</v>
      </c>
      <c r="E181" t="b">
        <v>1</v>
      </c>
    </row>
    <row r="182" spans="1:5">
      <c r="A182" t="s">
        <v>536</v>
      </c>
      <c r="B182" t="s">
        <v>537</v>
      </c>
      <c r="E182" t="b">
        <v>1</v>
      </c>
    </row>
    <row r="183" spans="1:5">
      <c r="A183" t="s">
        <v>538</v>
      </c>
      <c r="B183" t="s">
        <v>539</v>
      </c>
      <c r="E183" t="b">
        <v>1</v>
      </c>
    </row>
    <row r="184" spans="1:5">
      <c r="A184" t="s">
        <v>540</v>
      </c>
      <c r="B184" t="s">
        <v>541</v>
      </c>
      <c r="E184" t="b">
        <v>1</v>
      </c>
    </row>
    <row r="185" spans="1:5">
      <c r="A185" t="s">
        <v>542</v>
      </c>
      <c r="B185" t="s">
        <v>543</v>
      </c>
      <c r="E185" t="b">
        <v>1</v>
      </c>
    </row>
    <row r="186" spans="1:5">
      <c r="A186" t="s">
        <v>544</v>
      </c>
      <c r="B186" t="s">
        <v>545</v>
      </c>
      <c r="E186" t="b">
        <v>1</v>
      </c>
    </row>
    <row r="187" spans="1:5">
      <c r="A187" t="s">
        <v>546</v>
      </c>
      <c r="B187" t="s">
        <v>547</v>
      </c>
      <c r="E187" t="b">
        <v>1</v>
      </c>
    </row>
    <row r="188" spans="1:5">
      <c r="A188" t="s">
        <v>548</v>
      </c>
      <c r="B188" t="s">
        <v>549</v>
      </c>
      <c r="E188" t="b">
        <v>1</v>
      </c>
    </row>
    <row r="189" spans="1:5">
      <c r="A189" t="s">
        <v>550</v>
      </c>
      <c r="B189" t="s">
        <v>551</v>
      </c>
      <c r="E189" t="b">
        <v>1</v>
      </c>
    </row>
    <row r="190" spans="1:5">
      <c r="A190" t="s">
        <v>552</v>
      </c>
      <c r="B190" t="s">
        <v>553</v>
      </c>
      <c r="E190" t="b">
        <v>1</v>
      </c>
    </row>
    <row r="191" spans="1:5">
      <c r="A191" t="s">
        <v>554</v>
      </c>
      <c r="B191" t="s">
        <v>555</v>
      </c>
      <c r="E191" t="b">
        <v>1</v>
      </c>
    </row>
    <row r="192" spans="1:5">
      <c r="A192" t="s">
        <v>556</v>
      </c>
      <c r="B192" t="s">
        <v>557</v>
      </c>
      <c r="E192" t="b">
        <v>1</v>
      </c>
    </row>
    <row r="193" spans="1:5">
      <c r="A193" t="s">
        <v>558</v>
      </c>
      <c r="B193" t="s">
        <v>559</v>
      </c>
      <c r="E193" t="b">
        <v>1</v>
      </c>
    </row>
    <row r="194" spans="1:5">
      <c r="A194" t="s">
        <v>560</v>
      </c>
      <c r="B194" t="s">
        <v>561</v>
      </c>
      <c r="E194" t="b">
        <v>1</v>
      </c>
    </row>
    <row r="195" spans="1:5">
      <c r="A195" t="s">
        <v>562</v>
      </c>
      <c r="B195" t="s">
        <v>563</v>
      </c>
      <c r="E195" t="b">
        <v>1</v>
      </c>
    </row>
    <row r="196" spans="1:5">
      <c r="A196" t="s">
        <v>564</v>
      </c>
      <c r="B196" t="s">
        <v>565</v>
      </c>
      <c r="E196" t="b">
        <v>1</v>
      </c>
    </row>
    <row r="197" spans="1:5">
      <c r="A197" t="s">
        <v>566</v>
      </c>
      <c r="B197" t="s">
        <v>567</v>
      </c>
      <c r="E197" t="b">
        <v>1</v>
      </c>
    </row>
    <row r="198" spans="1:5">
      <c r="A198" t="s">
        <v>568</v>
      </c>
      <c r="B198" t="s">
        <v>569</v>
      </c>
      <c r="E198" t="b">
        <v>1</v>
      </c>
    </row>
    <row r="199" spans="1:5">
      <c r="A199" t="s">
        <v>570</v>
      </c>
      <c r="B199" t="s">
        <v>571</v>
      </c>
      <c r="E199" t="b">
        <v>1</v>
      </c>
    </row>
    <row r="200" spans="1:5">
      <c r="A200" t="s">
        <v>572</v>
      </c>
      <c r="B200" t="s">
        <v>573</v>
      </c>
      <c r="E200" t="b">
        <v>1</v>
      </c>
    </row>
    <row r="201" spans="1:5">
      <c r="A201" t="s">
        <v>574</v>
      </c>
      <c r="B201" t="s">
        <v>575</v>
      </c>
      <c r="E201" t="b">
        <v>1</v>
      </c>
    </row>
    <row r="202" spans="1:5">
      <c r="A202" t="s">
        <v>576</v>
      </c>
      <c r="B202" t="s">
        <v>577</v>
      </c>
      <c r="E202" t="b">
        <v>1</v>
      </c>
    </row>
    <row r="203" spans="1:5">
      <c r="A203" t="s">
        <v>578</v>
      </c>
      <c r="B203" t="s">
        <v>579</v>
      </c>
      <c r="E203" t="b">
        <v>1</v>
      </c>
    </row>
    <row r="204" spans="1:5">
      <c r="A204" t="s">
        <v>580</v>
      </c>
      <c r="B204" t="s">
        <v>581</v>
      </c>
      <c r="E204" t="b">
        <v>1</v>
      </c>
    </row>
    <row r="205" spans="1:5">
      <c r="A205" t="s">
        <v>582</v>
      </c>
      <c r="B205" t="s">
        <v>583</v>
      </c>
      <c r="E205" t="b">
        <v>1</v>
      </c>
    </row>
    <row r="206" spans="1:5">
      <c r="A206" t="s">
        <v>584</v>
      </c>
      <c r="B206" t="s">
        <v>585</v>
      </c>
      <c r="E206" t="b">
        <v>1</v>
      </c>
    </row>
    <row r="207" spans="1:5">
      <c r="A207" t="s">
        <v>586</v>
      </c>
      <c r="B207" t="s">
        <v>587</v>
      </c>
      <c r="E207" t="b">
        <v>1</v>
      </c>
    </row>
    <row r="208" spans="1:5">
      <c r="A208" t="s">
        <v>588</v>
      </c>
      <c r="B208" t="s">
        <v>589</v>
      </c>
      <c r="E208" t="b">
        <v>1</v>
      </c>
    </row>
    <row r="209" spans="1:5">
      <c r="A209" t="s">
        <v>590</v>
      </c>
      <c r="B209" t="s">
        <v>591</v>
      </c>
      <c r="E209" t="b">
        <v>1</v>
      </c>
    </row>
    <row r="210" spans="1:5">
      <c r="A210" t="s">
        <v>592</v>
      </c>
      <c r="B210" t="s">
        <v>593</v>
      </c>
      <c r="E210" t="b">
        <v>1</v>
      </c>
    </row>
    <row r="211" spans="1:5">
      <c r="A211" t="s">
        <v>594</v>
      </c>
      <c r="B211" t="s">
        <v>595</v>
      </c>
      <c r="E211" t="b">
        <v>1</v>
      </c>
    </row>
    <row r="212" spans="1:5">
      <c r="A212" t="s">
        <v>596</v>
      </c>
      <c r="B212" t="s">
        <v>597</v>
      </c>
      <c r="E212" t="b">
        <v>1</v>
      </c>
    </row>
    <row r="213" spans="1:5">
      <c r="A213" t="s">
        <v>598</v>
      </c>
      <c r="B213" t="s">
        <v>599</v>
      </c>
      <c r="E213" t="b">
        <v>1</v>
      </c>
    </row>
    <row r="214" spans="1:5">
      <c r="A214" t="s">
        <v>600</v>
      </c>
      <c r="B214" t="s">
        <v>601</v>
      </c>
      <c r="E214" t="b">
        <v>1</v>
      </c>
    </row>
    <row r="215" spans="1:5">
      <c r="A215" t="s">
        <v>602</v>
      </c>
      <c r="B215" t="s">
        <v>603</v>
      </c>
      <c r="E215" t="b">
        <v>1</v>
      </c>
    </row>
    <row r="216" spans="1:5">
      <c r="A216" t="s">
        <v>604</v>
      </c>
      <c r="B216" t="s">
        <v>605</v>
      </c>
      <c r="E216" t="b">
        <v>1</v>
      </c>
    </row>
    <row r="217" spans="1:5">
      <c r="A217" t="s">
        <v>606</v>
      </c>
      <c r="B217" t="s">
        <v>607</v>
      </c>
      <c r="E217" t="b">
        <v>1</v>
      </c>
    </row>
    <row r="218" spans="1:5">
      <c r="A218" t="s">
        <v>608</v>
      </c>
      <c r="B218" t="s">
        <v>609</v>
      </c>
      <c r="E218" t="b">
        <v>1</v>
      </c>
    </row>
    <row r="219" spans="1:5">
      <c r="A219" t="s">
        <v>610</v>
      </c>
      <c r="B219" t="s">
        <v>611</v>
      </c>
      <c r="E219" t="b">
        <v>1</v>
      </c>
    </row>
    <row r="220" spans="1:5">
      <c r="A220" t="s">
        <v>612</v>
      </c>
      <c r="B220" t="s">
        <v>613</v>
      </c>
      <c r="E220" t="b">
        <v>1</v>
      </c>
    </row>
    <row r="221" spans="1:5">
      <c r="A221" t="s">
        <v>614</v>
      </c>
      <c r="B221" t="s">
        <v>615</v>
      </c>
      <c r="E221" t="b">
        <v>1</v>
      </c>
    </row>
    <row r="222" spans="1:5">
      <c r="A222" t="s">
        <v>616</v>
      </c>
      <c r="B222" t="s">
        <v>617</v>
      </c>
      <c r="E222" t="b">
        <v>1</v>
      </c>
    </row>
    <row r="223" spans="1:5">
      <c r="A223" t="s">
        <v>618</v>
      </c>
      <c r="B223" t="s">
        <v>619</v>
      </c>
      <c r="E223" t="b">
        <v>1</v>
      </c>
    </row>
    <row r="224" spans="1:5">
      <c r="A224" t="s">
        <v>620</v>
      </c>
      <c r="B224" t="s">
        <v>621</v>
      </c>
      <c r="E224" t="b">
        <v>1</v>
      </c>
    </row>
    <row r="225" spans="1:5">
      <c r="A225" t="s">
        <v>622</v>
      </c>
      <c r="B225" t="s">
        <v>623</v>
      </c>
      <c r="E225" t="b">
        <v>1</v>
      </c>
    </row>
    <row r="226" spans="1:5">
      <c r="A226" t="s">
        <v>624</v>
      </c>
      <c r="B226" t="s">
        <v>625</v>
      </c>
      <c r="E226" t="b">
        <v>1</v>
      </c>
    </row>
    <row r="227" spans="1:5">
      <c r="A227" t="s">
        <v>626</v>
      </c>
      <c r="B227" t="s">
        <v>627</v>
      </c>
      <c r="E227" t="b">
        <v>1</v>
      </c>
    </row>
    <row r="228" spans="1:5">
      <c r="A228" t="s">
        <v>628</v>
      </c>
      <c r="B228" t="s">
        <v>629</v>
      </c>
      <c r="E228" t="b">
        <v>1</v>
      </c>
    </row>
    <row r="229" spans="1:5">
      <c r="A229" t="s">
        <v>630</v>
      </c>
      <c r="B229" t="s">
        <v>631</v>
      </c>
      <c r="E229" t="b">
        <v>1</v>
      </c>
    </row>
    <row r="230" spans="1:5">
      <c r="A230" t="s">
        <v>632</v>
      </c>
      <c r="B230" t="s">
        <v>633</v>
      </c>
      <c r="E230" t="b">
        <v>1</v>
      </c>
    </row>
    <row r="231" spans="1:5">
      <c r="A231" t="s">
        <v>634</v>
      </c>
      <c r="B231" t="s">
        <v>635</v>
      </c>
      <c r="E231" t="b">
        <v>1</v>
      </c>
    </row>
    <row r="232" spans="1:5">
      <c r="A232" t="s">
        <v>636</v>
      </c>
      <c r="B232" t="s">
        <v>637</v>
      </c>
      <c r="E232" t="b">
        <v>1</v>
      </c>
    </row>
    <row r="233" spans="1:5">
      <c r="A233" t="s">
        <v>638</v>
      </c>
      <c r="B233" t="s">
        <v>639</v>
      </c>
      <c r="E233" t="b">
        <v>1</v>
      </c>
    </row>
    <row r="234" spans="1:5">
      <c r="A234" t="s">
        <v>640</v>
      </c>
      <c r="B234" t="s">
        <v>641</v>
      </c>
      <c r="E234" t="b">
        <v>1</v>
      </c>
    </row>
    <row r="235" spans="1:5">
      <c r="A235" t="s">
        <v>642</v>
      </c>
      <c r="B235" t="s">
        <v>643</v>
      </c>
      <c r="E235" t="b">
        <v>1</v>
      </c>
    </row>
    <row r="236" spans="1:5">
      <c r="A236" t="s">
        <v>644</v>
      </c>
      <c r="B236" t="s">
        <v>645</v>
      </c>
      <c r="E236" t="b">
        <v>1</v>
      </c>
    </row>
    <row r="237" spans="1:5">
      <c r="A237" t="s">
        <v>646</v>
      </c>
      <c r="B237" t="s">
        <v>647</v>
      </c>
      <c r="E237" t="b">
        <v>1</v>
      </c>
    </row>
    <row r="238" spans="1:5">
      <c r="A238" t="s">
        <v>648</v>
      </c>
      <c r="B238" t="s">
        <v>649</v>
      </c>
      <c r="E238" t="b">
        <v>1</v>
      </c>
    </row>
    <row r="239" spans="1:5">
      <c r="A239" t="s">
        <v>650</v>
      </c>
      <c r="B239" t="s">
        <v>651</v>
      </c>
      <c r="E239" t="b">
        <v>1</v>
      </c>
    </row>
    <row r="240" spans="1:5">
      <c r="A240" t="s">
        <v>652</v>
      </c>
      <c r="B240" t="s">
        <v>653</v>
      </c>
      <c r="E240" t="b">
        <v>1</v>
      </c>
    </row>
    <row r="241" spans="1:5">
      <c r="A241" t="s">
        <v>654</v>
      </c>
      <c r="B241" t="s">
        <v>655</v>
      </c>
      <c r="E241" t="b">
        <v>1</v>
      </c>
    </row>
    <row r="242" spans="1:5">
      <c r="A242" t="s">
        <v>656</v>
      </c>
      <c r="B242" t="s">
        <v>657</v>
      </c>
      <c r="E242" t="b">
        <v>1</v>
      </c>
    </row>
    <row r="243" spans="1:5">
      <c r="A243" t="s">
        <v>658</v>
      </c>
      <c r="B243" t="s">
        <v>659</v>
      </c>
      <c r="E243" t="b">
        <v>1</v>
      </c>
    </row>
    <row r="244" spans="1:5">
      <c r="A244" t="s">
        <v>660</v>
      </c>
      <c r="B244" t="s">
        <v>661</v>
      </c>
      <c r="E244" t="b">
        <v>1</v>
      </c>
    </row>
    <row r="245" spans="1:5">
      <c r="A245" t="s">
        <v>662</v>
      </c>
      <c r="B245" t="s">
        <v>663</v>
      </c>
      <c r="E245" t="b">
        <v>1</v>
      </c>
    </row>
    <row r="246" spans="1:5">
      <c r="A246" t="s">
        <v>664</v>
      </c>
      <c r="B246" t="s">
        <v>665</v>
      </c>
      <c r="E246" t="b">
        <v>1</v>
      </c>
    </row>
    <row r="247" spans="1:5">
      <c r="A247" t="s">
        <v>666</v>
      </c>
      <c r="B247" t="s">
        <v>667</v>
      </c>
      <c r="E247" t="b">
        <v>1</v>
      </c>
    </row>
    <row r="248" spans="1:5">
      <c r="A248" t="s">
        <v>668</v>
      </c>
      <c r="B248" t="s">
        <v>669</v>
      </c>
      <c r="E248" t="b">
        <v>1</v>
      </c>
    </row>
    <row r="249" spans="1:5">
      <c r="A249" t="s">
        <v>670</v>
      </c>
      <c r="B249" t="s">
        <v>671</v>
      </c>
      <c r="E249" t="b">
        <v>1</v>
      </c>
    </row>
    <row r="250" spans="1:5">
      <c r="A250" t="s">
        <v>672</v>
      </c>
      <c r="B250" t="s">
        <v>673</v>
      </c>
      <c r="E250" t="b">
        <v>1</v>
      </c>
    </row>
    <row r="251" spans="1:5">
      <c r="A251" t="s">
        <v>674</v>
      </c>
      <c r="B251" t="s">
        <v>675</v>
      </c>
      <c r="E251" t="b">
        <v>1</v>
      </c>
    </row>
    <row r="252" spans="1:5">
      <c r="A252" t="s">
        <v>676</v>
      </c>
      <c r="B252" t="s">
        <v>677</v>
      </c>
      <c r="E252" t="b">
        <v>1</v>
      </c>
    </row>
    <row r="253" spans="1:5">
      <c r="A253" t="s">
        <v>678</v>
      </c>
      <c r="B253" t="s">
        <v>679</v>
      </c>
      <c r="E253" t="b">
        <v>1</v>
      </c>
    </row>
    <row r="254" spans="1:5">
      <c r="A254" t="s">
        <v>680</v>
      </c>
      <c r="B254" t="s">
        <v>681</v>
      </c>
      <c r="E254" t="b">
        <v>1</v>
      </c>
    </row>
    <row r="255" spans="1:5">
      <c r="A255" t="s">
        <v>682</v>
      </c>
      <c r="B255" t="s">
        <v>683</v>
      </c>
      <c r="E255" t="b">
        <v>1</v>
      </c>
    </row>
    <row r="256" spans="1:5">
      <c r="A256" t="s">
        <v>684</v>
      </c>
      <c r="B256" t="s">
        <v>685</v>
      </c>
      <c r="E256" t="b">
        <v>1</v>
      </c>
    </row>
    <row r="257" spans="1:5">
      <c r="A257" t="s">
        <v>686</v>
      </c>
      <c r="B257" t="s">
        <v>687</v>
      </c>
      <c r="E257" t="b">
        <v>1</v>
      </c>
    </row>
    <row r="258" spans="1:5">
      <c r="A258" t="s">
        <v>688</v>
      </c>
      <c r="B258" t="s">
        <v>689</v>
      </c>
      <c r="E258" t="b">
        <v>1</v>
      </c>
    </row>
    <row r="259" spans="1:5">
      <c r="A259" t="s">
        <v>690</v>
      </c>
      <c r="B259" t="s">
        <v>691</v>
      </c>
      <c r="E259" t="b">
        <v>1</v>
      </c>
    </row>
    <row r="260" spans="1:5">
      <c r="A260" t="s">
        <v>692</v>
      </c>
      <c r="B260" t="s">
        <v>693</v>
      </c>
      <c r="E260" t="b">
        <v>1</v>
      </c>
    </row>
    <row r="261" spans="1:5">
      <c r="A261" t="s">
        <v>694</v>
      </c>
      <c r="B261" t="s">
        <v>695</v>
      </c>
      <c r="E261" t="b">
        <v>1</v>
      </c>
    </row>
    <row r="262" spans="1:5">
      <c r="A262" t="s">
        <v>696</v>
      </c>
      <c r="B262" t="s">
        <v>697</v>
      </c>
      <c r="E262" t="b">
        <v>1</v>
      </c>
    </row>
    <row r="263" spans="1:5">
      <c r="A263" t="s">
        <v>698</v>
      </c>
      <c r="B263" t="s">
        <v>699</v>
      </c>
      <c r="E263" t="b">
        <v>1</v>
      </c>
    </row>
    <row r="264" spans="1:5">
      <c r="A264" t="s">
        <v>700</v>
      </c>
      <c r="B264" t="s">
        <v>701</v>
      </c>
      <c r="E264" t="b">
        <v>1</v>
      </c>
    </row>
    <row r="265" spans="1:5">
      <c r="A265" t="s">
        <v>702</v>
      </c>
      <c r="B265" t="s">
        <v>703</v>
      </c>
      <c r="E265" t="b">
        <v>1</v>
      </c>
    </row>
    <row r="266" spans="1:5">
      <c r="A266" t="s">
        <v>704</v>
      </c>
      <c r="B266" t="s">
        <v>705</v>
      </c>
      <c r="E266" t="b">
        <v>1</v>
      </c>
    </row>
    <row r="267" spans="1:5">
      <c r="A267" t="s">
        <v>706</v>
      </c>
      <c r="B267" t="s">
        <v>707</v>
      </c>
      <c r="E267" t="b">
        <v>1</v>
      </c>
    </row>
    <row r="268" spans="1:5">
      <c r="A268" t="s">
        <v>708</v>
      </c>
      <c r="B268" t="s">
        <v>709</v>
      </c>
      <c r="E268" t="b">
        <v>1</v>
      </c>
    </row>
    <row r="269" spans="1:5">
      <c r="A269" t="s">
        <v>710</v>
      </c>
      <c r="B269" t="s">
        <v>711</v>
      </c>
      <c r="E269" t="b">
        <v>1</v>
      </c>
    </row>
    <row r="270" spans="1:5">
      <c r="A270" t="s">
        <v>712</v>
      </c>
      <c r="B270" t="s">
        <v>713</v>
      </c>
      <c r="E270" t="b">
        <v>1</v>
      </c>
    </row>
    <row r="271" spans="1:5">
      <c r="A271" t="s">
        <v>714</v>
      </c>
      <c r="B271" t="s">
        <v>715</v>
      </c>
      <c r="E271" t="b">
        <v>1</v>
      </c>
    </row>
    <row r="272" spans="1:5">
      <c r="A272" t="s">
        <v>716</v>
      </c>
      <c r="B272" t="s">
        <v>717</v>
      </c>
      <c r="E272" t="b">
        <v>1</v>
      </c>
    </row>
    <row r="273" spans="1:5">
      <c r="A273" t="s">
        <v>718</v>
      </c>
      <c r="B273" t="s">
        <v>719</v>
      </c>
      <c r="E273" t="b">
        <v>1</v>
      </c>
    </row>
    <row r="274" spans="1:5">
      <c r="A274" t="s">
        <v>720</v>
      </c>
      <c r="B274" t="s">
        <v>721</v>
      </c>
      <c r="E274" t="b">
        <v>1</v>
      </c>
    </row>
    <row r="275" spans="1:5">
      <c r="A275" t="s">
        <v>722</v>
      </c>
      <c r="B275" t="s">
        <v>723</v>
      </c>
      <c r="E275" t="b">
        <v>1</v>
      </c>
    </row>
    <row r="276" spans="1:5">
      <c r="A276" t="s">
        <v>724</v>
      </c>
      <c r="B276" t="s">
        <v>725</v>
      </c>
      <c r="E276" t="b">
        <v>1</v>
      </c>
    </row>
    <row r="277" spans="1:5">
      <c r="A277" t="s">
        <v>726</v>
      </c>
      <c r="B277" t="s">
        <v>727</v>
      </c>
      <c r="E277" t="b">
        <v>1</v>
      </c>
    </row>
    <row r="278" spans="1:5">
      <c r="A278" t="s">
        <v>728</v>
      </c>
      <c r="B278" t="s">
        <v>729</v>
      </c>
      <c r="E278" t="b">
        <v>1</v>
      </c>
    </row>
    <row r="279" spans="1:5">
      <c r="A279" t="s">
        <v>730</v>
      </c>
      <c r="B279" t="s">
        <v>731</v>
      </c>
      <c r="E279" t="b">
        <v>1</v>
      </c>
    </row>
    <row r="280" spans="1:5">
      <c r="A280" t="s">
        <v>732</v>
      </c>
      <c r="B280" t="s">
        <v>733</v>
      </c>
      <c r="E280" t="b">
        <v>1</v>
      </c>
    </row>
    <row r="281" spans="1:5">
      <c r="A281" t="s">
        <v>734</v>
      </c>
      <c r="B281" t="s">
        <v>735</v>
      </c>
      <c r="E281" t="b">
        <v>1</v>
      </c>
    </row>
    <row r="282" spans="1:5">
      <c r="A282" t="s">
        <v>736</v>
      </c>
      <c r="B282" t="s">
        <v>737</v>
      </c>
      <c r="E282" t="b">
        <v>1</v>
      </c>
    </row>
    <row r="283" spans="1:5">
      <c r="A283" t="s">
        <v>738</v>
      </c>
      <c r="B283" t="s">
        <v>739</v>
      </c>
      <c r="E283" t="b">
        <v>1</v>
      </c>
    </row>
    <row r="284" spans="1:5">
      <c r="A284" t="s">
        <v>740</v>
      </c>
      <c r="B284" t="s">
        <v>741</v>
      </c>
      <c r="E284" t="b">
        <v>1</v>
      </c>
    </row>
    <row r="285" spans="1:5">
      <c r="A285" t="s">
        <v>742</v>
      </c>
      <c r="B285" t="s">
        <v>743</v>
      </c>
      <c r="E285" t="b">
        <v>1</v>
      </c>
    </row>
    <row r="286" spans="1:5">
      <c r="A286" t="s">
        <v>744</v>
      </c>
      <c r="B286" t="s">
        <v>745</v>
      </c>
      <c r="E286" t="b">
        <v>1</v>
      </c>
    </row>
    <row r="287" spans="1:5">
      <c r="A287" t="s">
        <v>746</v>
      </c>
      <c r="B287" t="s">
        <v>747</v>
      </c>
      <c r="E287" t="b">
        <v>1</v>
      </c>
    </row>
    <row r="288" spans="1:5">
      <c r="A288" t="s">
        <v>748</v>
      </c>
      <c r="B288" t="s">
        <v>749</v>
      </c>
      <c r="E288" t="b">
        <v>1</v>
      </c>
    </row>
    <row r="289" spans="1:5">
      <c r="A289" t="s">
        <v>750</v>
      </c>
      <c r="B289" t="s">
        <v>751</v>
      </c>
      <c r="E289" t="b">
        <v>1</v>
      </c>
    </row>
    <row r="290" spans="1:5">
      <c r="A290" t="s">
        <v>752</v>
      </c>
      <c r="B290" t="s">
        <v>753</v>
      </c>
      <c r="E290" t="b">
        <v>1</v>
      </c>
    </row>
    <row r="291" spans="1:5">
      <c r="A291" t="s">
        <v>754</v>
      </c>
      <c r="B291" t="s">
        <v>755</v>
      </c>
      <c r="E291" t="b">
        <v>1</v>
      </c>
    </row>
    <row r="292" spans="1:5">
      <c r="A292" t="s">
        <v>756</v>
      </c>
      <c r="B292" t="s">
        <v>757</v>
      </c>
      <c r="E292" t="b">
        <v>1</v>
      </c>
    </row>
    <row r="293" spans="1:5">
      <c r="A293" t="s">
        <v>758</v>
      </c>
      <c r="B293" t="s">
        <v>759</v>
      </c>
      <c r="E293" t="b">
        <v>1</v>
      </c>
    </row>
    <row r="294" spans="1:5">
      <c r="A294" t="s">
        <v>760</v>
      </c>
      <c r="B294" t="s">
        <v>761</v>
      </c>
      <c r="E294" t="b">
        <v>1</v>
      </c>
    </row>
    <row r="295" spans="1:5">
      <c r="A295" t="s">
        <v>762</v>
      </c>
      <c r="B295" t="s">
        <v>763</v>
      </c>
      <c r="E295" t="b">
        <v>1</v>
      </c>
    </row>
    <row r="296" spans="1:5">
      <c r="A296" t="s">
        <v>764</v>
      </c>
      <c r="B296" t="s">
        <v>765</v>
      </c>
      <c r="E296" t="b">
        <v>1</v>
      </c>
    </row>
    <row r="297" spans="1:5">
      <c r="A297" t="s">
        <v>766</v>
      </c>
      <c r="B297" t="s">
        <v>767</v>
      </c>
      <c r="E297" t="b">
        <v>1</v>
      </c>
    </row>
    <row r="298" spans="1:5">
      <c r="A298" t="s">
        <v>768</v>
      </c>
      <c r="B298" t="s">
        <v>769</v>
      </c>
      <c r="E298" t="b">
        <v>1</v>
      </c>
    </row>
    <row r="299" spans="1:5">
      <c r="A299" t="s">
        <v>770</v>
      </c>
      <c r="B299" t="s">
        <v>771</v>
      </c>
      <c r="E299" t="b">
        <v>1</v>
      </c>
    </row>
    <row r="300" spans="1:5">
      <c r="A300" t="s">
        <v>772</v>
      </c>
      <c r="B300" t="s">
        <v>773</v>
      </c>
      <c r="E300" t="b">
        <v>1</v>
      </c>
    </row>
    <row r="301" spans="1:5">
      <c r="A301" t="s">
        <v>774</v>
      </c>
      <c r="B301" t="s">
        <v>775</v>
      </c>
      <c r="E301" t="b">
        <v>1</v>
      </c>
    </row>
    <row r="302" spans="1:5">
      <c r="A302" t="s">
        <v>776</v>
      </c>
      <c r="B302" t="s">
        <v>777</v>
      </c>
      <c r="E302" t="b">
        <v>1</v>
      </c>
    </row>
    <row r="303" spans="1:5">
      <c r="A303" t="s">
        <v>778</v>
      </c>
      <c r="B303" t="s">
        <v>779</v>
      </c>
      <c r="E303" t="b">
        <v>1</v>
      </c>
    </row>
    <row r="304" spans="1:5">
      <c r="A304" t="s">
        <v>780</v>
      </c>
      <c r="B304" t="s">
        <v>781</v>
      </c>
      <c r="E304" t="b">
        <v>1</v>
      </c>
    </row>
    <row r="305" spans="1:5">
      <c r="A305" t="s">
        <v>782</v>
      </c>
      <c r="B305" t="s">
        <v>783</v>
      </c>
      <c r="E305" t="b">
        <v>1</v>
      </c>
    </row>
    <row r="306" spans="1:5">
      <c r="A306" t="s">
        <v>784</v>
      </c>
      <c r="B306" t="s">
        <v>785</v>
      </c>
      <c r="E306" t="b">
        <v>1</v>
      </c>
    </row>
    <row r="307" spans="1:5">
      <c r="A307" t="s">
        <v>786</v>
      </c>
      <c r="B307" t="s">
        <v>787</v>
      </c>
      <c r="E307" t="b">
        <v>1</v>
      </c>
    </row>
    <row r="308" spans="1:5">
      <c r="A308" t="s">
        <v>788</v>
      </c>
      <c r="B308" t="s">
        <v>789</v>
      </c>
      <c r="E308" t="b">
        <v>1</v>
      </c>
    </row>
    <row r="309" spans="1:5">
      <c r="A309" t="s">
        <v>790</v>
      </c>
      <c r="B309" t="s">
        <v>791</v>
      </c>
      <c r="E309" t="b">
        <v>1</v>
      </c>
    </row>
    <row r="310" spans="1:5">
      <c r="A310" t="s">
        <v>792</v>
      </c>
      <c r="B310" t="s">
        <v>793</v>
      </c>
      <c r="E310" t="b">
        <v>1</v>
      </c>
    </row>
    <row r="311" spans="1:5">
      <c r="A311" t="s">
        <v>794</v>
      </c>
      <c r="B311" t="s">
        <v>795</v>
      </c>
      <c r="E311" t="b">
        <v>1</v>
      </c>
    </row>
    <row r="312" spans="1:5">
      <c r="A312" t="s">
        <v>796</v>
      </c>
      <c r="B312" t="s">
        <v>797</v>
      </c>
      <c r="E312" t="b">
        <v>1</v>
      </c>
    </row>
    <row r="313" spans="1:5">
      <c r="A313" t="s">
        <v>798</v>
      </c>
      <c r="B313" t="s">
        <v>799</v>
      </c>
      <c r="E313" t="b">
        <v>1</v>
      </c>
    </row>
    <row r="314" spans="1:5">
      <c r="A314" t="s">
        <v>800</v>
      </c>
      <c r="B314" t="s">
        <v>801</v>
      </c>
      <c r="E314" t="b">
        <v>1</v>
      </c>
    </row>
    <row r="315" spans="1:5">
      <c r="A315" t="s">
        <v>802</v>
      </c>
      <c r="B315" t="s">
        <v>803</v>
      </c>
      <c r="E315" t="b">
        <v>1</v>
      </c>
    </row>
    <row r="316" spans="1:5">
      <c r="A316" t="s">
        <v>804</v>
      </c>
      <c r="B316" t="s">
        <v>805</v>
      </c>
      <c r="E316" t="b">
        <v>1</v>
      </c>
    </row>
    <row r="317" spans="1:5">
      <c r="A317" t="s">
        <v>806</v>
      </c>
      <c r="B317" t="s">
        <v>807</v>
      </c>
      <c r="E317" t="b">
        <v>1</v>
      </c>
    </row>
    <row r="318" spans="1:5">
      <c r="A318" t="s">
        <v>808</v>
      </c>
      <c r="B318" t="s">
        <v>809</v>
      </c>
      <c r="E318" t="b">
        <v>1</v>
      </c>
    </row>
    <row r="319" spans="1:5">
      <c r="A319" t="s">
        <v>810</v>
      </c>
      <c r="B319" t="s">
        <v>811</v>
      </c>
      <c r="E319" t="b">
        <v>1</v>
      </c>
    </row>
    <row r="320" spans="1:5">
      <c r="A320" t="s">
        <v>812</v>
      </c>
      <c r="B320" t="s">
        <v>813</v>
      </c>
      <c r="E320" t="b">
        <v>1</v>
      </c>
    </row>
    <row r="321" spans="1:5">
      <c r="A321" t="s">
        <v>814</v>
      </c>
      <c r="B321" t="s">
        <v>815</v>
      </c>
      <c r="E321" t="b">
        <v>1</v>
      </c>
    </row>
    <row r="322" spans="1:5">
      <c r="A322" t="s">
        <v>816</v>
      </c>
      <c r="B322" t="s">
        <v>817</v>
      </c>
      <c r="E322" t="b">
        <v>1</v>
      </c>
    </row>
    <row r="323" spans="1:5">
      <c r="A323" t="s">
        <v>818</v>
      </c>
      <c r="B323" t="s">
        <v>819</v>
      </c>
      <c r="E323" t="b">
        <v>1</v>
      </c>
    </row>
    <row r="324" spans="1:5">
      <c r="A324" t="s">
        <v>820</v>
      </c>
      <c r="B324" t="s">
        <v>821</v>
      </c>
      <c r="E324" t="b">
        <v>1</v>
      </c>
    </row>
    <row r="325" spans="1:5">
      <c r="A325" t="s">
        <v>822</v>
      </c>
      <c r="B325" t="s">
        <v>823</v>
      </c>
      <c r="E325" t="b">
        <v>1</v>
      </c>
    </row>
    <row r="326" spans="1:5">
      <c r="A326" t="s">
        <v>824</v>
      </c>
      <c r="B326" t="s">
        <v>825</v>
      </c>
      <c r="E326" t="b">
        <v>1</v>
      </c>
    </row>
    <row r="327" spans="1:5">
      <c r="A327" t="s">
        <v>826</v>
      </c>
      <c r="B327" t="s">
        <v>827</v>
      </c>
      <c r="E327" t="b">
        <v>1</v>
      </c>
    </row>
    <row r="328" spans="1:5">
      <c r="A328" t="s">
        <v>828</v>
      </c>
      <c r="B328" t="s">
        <v>829</v>
      </c>
      <c r="E328" t="b">
        <v>1</v>
      </c>
    </row>
    <row r="329" spans="1:5">
      <c r="A329" t="s">
        <v>830</v>
      </c>
      <c r="B329" t="s">
        <v>831</v>
      </c>
      <c r="E329" t="b">
        <v>1</v>
      </c>
    </row>
    <row r="330" spans="1:5">
      <c r="A330" t="s">
        <v>832</v>
      </c>
      <c r="B330" t="s">
        <v>833</v>
      </c>
      <c r="E330" t="b">
        <v>1</v>
      </c>
    </row>
    <row r="331" spans="1:5">
      <c r="A331" t="s">
        <v>834</v>
      </c>
      <c r="B331" t="s">
        <v>835</v>
      </c>
      <c r="E331" t="b">
        <v>1</v>
      </c>
    </row>
    <row r="332" spans="1:5">
      <c r="A332" t="s">
        <v>836</v>
      </c>
      <c r="B332" t="s">
        <v>837</v>
      </c>
      <c r="E332" t="b">
        <v>1</v>
      </c>
    </row>
    <row r="333" spans="1:5">
      <c r="A333" t="s">
        <v>838</v>
      </c>
      <c r="B333" t="s">
        <v>839</v>
      </c>
      <c r="E333" t="b">
        <v>1</v>
      </c>
    </row>
    <row r="334" spans="1:5">
      <c r="A334" t="s">
        <v>840</v>
      </c>
      <c r="B334" t="s">
        <v>841</v>
      </c>
      <c r="E334" t="b">
        <v>1</v>
      </c>
    </row>
    <row r="335" spans="1:5">
      <c r="A335" t="s">
        <v>842</v>
      </c>
      <c r="B335" t="s">
        <v>843</v>
      </c>
      <c r="E335" t="b">
        <v>1</v>
      </c>
    </row>
    <row r="336" spans="1:5">
      <c r="A336" t="s">
        <v>844</v>
      </c>
      <c r="B336" t="s">
        <v>845</v>
      </c>
      <c r="E336" t="b">
        <v>1</v>
      </c>
    </row>
    <row r="337" spans="1:5">
      <c r="A337" t="s">
        <v>846</v>
      </c>
      <c r="B337" t="s">
        <v>847</v>
      </c>
      <c r="E337" t="b">
        <v>1</v>
      </c>
    </row>
    <row r="338" spans="1:5">
      <c r="A338" t="s">
        <v>848</v>
      </c>
      <c r="B338" t="s">
        <v>849</v>
      </c>
      <c r="E338" t="b">
        <v>1</v>
      </c>
    </row>
    <row r="339" spans="1:5">
      <c r="A339" t="s">
        <v>850</v>
      </c>
      <c r="B339" t="s">
        <v>851</v>
      </c>
      <c r="E339" t="b">
        <v>1</v>
      </c>
    </row>
    <row r="340" spans="1:5">
      <c r="A340" t="s">
        <v>852</v>
      </c>
      <c r="B340" t="s">
        <v>853</v>
      </c>
      <c r="E340" t="b">
        <v>1</v>
      </c>
    </row>
    <row r="341" spans="1:5">
      <c r="A341" t="s">
        <v>854</v>
      </c>
      <c r="B341" t="s">
        <v>855</v>
      </c>
      <c r="E341" t="b">
        <v>1</v>
      </c>
    </row>
    <row r="342" spans="1:5">
      <c r="A342" t="s">
        <v>856</v>
      </c>
      <c r="B342" t="s">
        <v>857</v>
      </c>
      <c r="E342" t="b">
        <v>1</v>
      </c>
    </row>
    <row r="343" spans="1:5">
      <c r="A343" t="s">
        <v>858</v>
      </c>
      <c r="B343" t="s">
        <v>859</v>
      </c>
      <c r="E343" t="b">
        <v>1</v>
      </c>
    </row>
    <row r="344" spans="1:5">
      <c r="A344" t="s">
        <v>860</v>
      </c>
      <c r="B344" t="s">
        <v>861</v>
      </c>
      <c r="E344" t="b">
        <v>1</v>
      </c>
    </row>
    <row r="345" spans="1:5">
      <c r="A345" t="s">
        <v>862</v>
      </c>
      <c r="B345" t="s">
        <v>863</v>
      </c>
      <c r="E345" t="b">
        <v>1</v>
      </c>
    </row>
    <row r="346" spans="1:5">
      <c r="A346" t="s">
        <v>864</v>
      </c>
      <c r="B346" t="s">
        <v>865</v>
      </c>
      <c r="E346" t="b">
        <v>1</v>
      </c>
    </row>
    <row r="347" spans="1:5">
      <c r="A347" t="s">
        <v>866</v>
      </c>
      <c r="B347" t="s">
        <v>867</v>
      </c>
      <c r="E347" t="b">
        <v>1</v>
      </c>
    </row>
    <row r="348" spans="1:5">
      <c r="A348" t="s">
        <v>868</v>
      </c>
      <c r="B348" t="s">
        <v>869</v>
      </c>
      <c r="E348" t="b">
        <v>1</v>
      </c>
    </row>
    <row r="349" spans="1:5">
      <c r="A349" t="s">
        <v>870</v>
      </c>
      <c r="B349" t="s">
        <v>871</v>
      </c>
      <c r="E349" t="b">
        <v>1</v>
      </c>
    </row>
    <row r="350" spans="1:5">
      <c r="A350" t="s">
        <v>872</v>
      </c>
      <c r="B350" t="s">
        <v>873</v>
      </c>
      <c r="E350" t="b">
        <v>1</v>
      </c>
    </row>
    <row r="351" spans="1:5">
      <c r="A351" t="s">
        <v>874</v>
      </c>
      <c r="B351" t="s">
        <v>875</v>
      </c>
      <c r="E351" t="b">
        <v>1</v>
      </c>
    </row>
    <row r="352" spans="1:5">
      <c r="A352" t="s">
        <v>876</v>
      </c>
      <c r="B352" t="s">
        <v>877</v>
      </c>
      <c r="E352" t="b">
        <v>1</v>
      </c>
    </row>
    <row r="353" spans="1:5">
      <c r="A353" t="s">
        <v>878</v>
      </c>
      <c r="B353" t="s">
        <v>879</v>
      </c>
      <c r="E353" t="b">
        <v>1</v>
      </c>
    </row>
    <row r="354" spans="1:5">
      <c r="A354" t="s">
        <v>880</v>
      </c>
      <c r="B354" t="s">
        <v>881</v>
      </c>
      <c r="E354" t="b">
        <v>1</v>
      </c>
    </row>
    <row r="355" spans="1:5">
      <c r="A355" t="s">
        <v>882</v>
      </c>
      <c r="B355" t="s">
        <v>883</v>
      </c>
      <c r="E355" t="b">
        <v>1</v>
      </c>
    </row>
    <row r="356" spans="1:5">
      <c r="A356" t="s">
        <v>884</v>
      </c>
      <c r="B356" t="s">
        <v>885</v>
      </c>
      <c r="E356" t="b">
        <v>1</v>
      </c>
    </row>
    <row r="357" spans="1:5">
      <c r="A357" t="s">
        <v>886</v>
      </c>
      <c r="B357" t="s">
        <v>887</v>
      </c>
      <c r="E357" t="b">
        <v>1</v>
      </c>
    </row>
    <row r="358" spans="1:5">
      <c r="A358" t="s">
        <v>888</v>
      </c>
      <c r="B358" t="s">
        <v>889</v>
      </c>
      <c r="E358" t="b">
        <v>1</v>
      </c>
    </row>
    <row r="359" spans="1:5">
      <c r="A359" t="s">
        <v>890</v>
      </c>
      <c r="B359" t="s">
        <v>891</v>
      </c>
      <c r="E359" t="b">
        <v>1</v>
      </c>
    </row>
    <row r="360" spans="1:5">
      <c r="A360" t="s">
        <v>892</v>
      </c>
      <c r="B360" t="s">
        <v>893</v>
      </c>
      <c r="E360" t="b">
        <v>1</v>
      </c>
    </row>
    <row r="361" spans="1:5">
      <c r="A361" t="s">
        <v>894</v>
      </c>
      <c r="B361" t="s">
        <v>895</v>
      </c>
      <c r="E361" t="b">
        <v>1</v>
      </c>
    </row>
    <row r="362" spans="1:5">
      <c r="A362" t="s">
        <v>896</v>
      </c>
      <c r="B362" t="s">
        <v>897</v>
      </c>
      <c r="E362" t="b">
        <v>1</v>
      </c>
    </row>
    <row r="363" spans="1:5">
      <c r="A363" t="s">
        <v>898</v>
      </c>
      <c r="B363" t="s">
        <v>899</v>
      </c>
      <c r="E363" t="b">
        <v>1</v>
      </c>
    </row>
    <row r="364" spans="1:5">
      <c r="A364" t="s">
        <v>900</v>
      </c>
      <c r="B364" t="s">
        <v>901</v>
      </c>
      <c r="E364" t="b">
        <v>1</v>
      </c>
    </row>
    <row r="365" spans="1:5">
      <c r="A365" t="s">
        <v>902</v>
      </c>
      <c r="B365" t="s">
        <v>903</v>
      </c>
      <c r="E365" t="b">
        <v>1</v>
      </c>
    </row>
    <row r="366" spans="1:5">
      <c r="A366" t="s">
        <v>904</v>
      </c>
      <c r="B366" t="s">
        <v>905</v>
      </c>
      <c r="E366" t="b">
        <v>1</v>
      </c>
    </row>
    <row r="367" spans="1:5">
      <c r="A367" t="s">
        <v>906</v>
      </c>
      <c r="B367" t="s">
        <v>907</v>
      </c>
      <c r="E367" t="b">
        <v>1</v>
      </c>
    </row>
    <row r="368" spans="1:5">
      <c r="A368" t="s">
        <v>908</v>
      </c>
      <c r="B368" t="s">
        <v>909</v>
      </c>
      <c r="E368" t="b">
        <v>1</v>
      </c>
    </row>
    <row r="369" spans="1:5">
      <c r="A369" t="s">
        <v>910</v>
      </c>
      <c r="B369" t="s">
        <v>911</v>
      </c>
      <c r="E369" t="b">
        <v>1</v>
      </c>
    </row>
    <row r="370" spans="1:5">
      <c r="A370" t="s">
        <v>912</v>
      </c>
      <c r="B370" t="s">
        <v>913</v>
      </c>
      <c r="E370" t="b">
        <v>1</v>
      </c>
    </row>
    <row r="371" spans="1:5">
      <c r="A371" t="s">
        <v>914</v>
      </c>
      <c r="B371" t="s">
        <v>915</v>
      </c>
      <c r="E371" t="b">
        <v>1</v>
      </c>
    </row>
    <row r="372" spans="1:5">
      <c r="A372" t="s">
        <v>916</v>
      </c>
      <c r="B372" t="s">
        <v>917</v>
      </c>
      <c r="E372" t="b">
        <v>1</v>
      </c>
    </row>
    <row r="373" spans="1:5">
      <c r="A373" t="s">
        <v>918</v>
      </c>
      <c r="B373" t="s">
        <v>919</v>
      </c>
      <c r="E373" t="b">
        <v>1</v>
      </c>
    </row>
    <row r="374" spans="1:5">
      <c r="A374" t="s">
        <v>920</v>
      </c>
      <c r="B374" t="s">
        <v>921</v>
      </c>
      <c r="E374" t="b">
        <v>1</v>
      </c>
    </row>
    <row r="375" spans="1:5">
      <c r="A375" t="s">
        <v>922</v>
      </c>
      <c r="B375" t="s">
        <v>923</v>
      </c>
      <c r="E375" t="b">
        <v>1</v>
      </c>
    </row>
    <row r="376" spans="1:5">
      <c r="A376" t="s">
        <v>924</v>
      </c>
      <c r="B376" t="s">
        <v>925</v>
      </c>
      <c r="E376" t="b">
        <v>1</v>
      </c>
    </row>
    <row r="377" spans="1:5">
      <c r="A377" t="s">
        <v>926</v>
      </c>
      <c r="B377" t="s">
        <v>927</v>
      </c>
      <c r="E377" t="b">
        <v>1</v>
      </c>
    </row>
    <row r="378" spans="1:5">
      <c r="A378" t="s">
        <v>928</v>
      </c>
      <c r="B378" t="s">
        <v>929</v>
      </c>
      <c r="E378" t="b">
        <v>1</v>
      </c>
    </row>
    <row r="379" spans="1:5">
      <c r="A379" t="s">
        <v>930</v>
      </c>
      <c r="B379" t="s">
        <v>931</v>
      </c>
      <c r="E379" t="b">
        <v>1</v>
      </c>
    </row>
    <row r="380" spans="1:5">
      <c r="A380" t="s">
        <v>932</v>
      </c>
      <c r="B380" t="s">
        <v>933</v>
      </c>
      <c r="E380" t="b">
        <v>1</v>
      </c>
    </row>
    <row r="381" spans="1:5">
      <c r="A381" t="s">
        <v>934</v>
      </c>
      <c r="B381" t="s">
        <v>935</v>
      </c>
      <c r="E381" t="b">
        <v>1</v>
      </c>
    </row>
    <row r="382" spans="1:5">
      <c r="A382" t="s">
        <v>936</v>
      </c>
      <c r="B382" t="s">
        <v>937</v>
      </c>
      <c r="E382" t="b">
        <v>1</v>
      </c>
    </row>
    <row r="383" spans="1:5">
      <c r="A383" t="s">
        <v>938</v>
      </c>
      <c r="B383" t="s">
        <v>939</v>
      </c>
      <c r="E383" t="b">
        <v>1</v>
      </c>
    </row>
    <row r="384" spans="1:5">
      <c r="A384" t="s">
        <v>940</v>
      </c>
      <c r="B384" t="s">
        <v>941</v>
      </c>
      <c r="E384" t="b">
        <v>1</v>
      </c>
    </row>
    <row r="385" spans="1:5">
      <c r="A385" t="s">
        <v>942</v>
      </c>
      <c r="B385" t="s">
        <v>943</v>
      </c>
      <c r="E385" t="b">
        <v>1</v>
      </c>
    </row>
    <row r="386" spans="1:5">
      <c r="A386" t="s">
        <v>944</v>
      </c>
      <c r="B386" t="s">
        <v>945</v>
      </c>
      <c r="E386" t="b">
        <v>1</v>
      </c>
    </row>
    <row r="387" spans="1:5">
      <c r="A387" t="s">
        <v>946</v>
      </c>
      <c r="B387" t="s">
        <v>947</v>
      </c>
      <c r="E387" t="b">
        <v>1</v>
      </c>
    </row>
    <row r="388" spans="1:5">
      <c r="A388" t="s">
        <v>948</v>
      </c>
      <c r="B388" t="s">
        <v>949</v>
      </c>
      <c r="E388" t="b">
        <v>1</v>
      </c>
    </row>
    <row r="389" spans="1:5">
      <c r="A389" t="s">
        <v>950</v>
      </c>
      <c r="B389" t="s">
        <v>951</v>
      </c>
      <c r="E389" t="b">
        <v>1</v>
      </c>
    </row>
    <row r="390" spans="1:5">
      <c r="A390" t="s">
        <v>952</v>
      </c>
      <c r="B390" t="s">
        <v>953</v>
      </c>
      <c r="E390" t="b">
        <v>1</v>
      </c>
    </row>
    <row r="391" spans="1:5">
      <c r="A391" t="s">
        <v>954</v>
      </c>
      <c r="B391" t="s">
        <v>955</v>
      </c>
      <c r="E391" t="b">
        <v>1</v>
      </c>
    </row>
    <row r="392" spans="1:5">
      <c r="A392" t="s">
        <v>956</v>
      </c>
      <c r="B392" t="s">
        <v>957</v>
      </c>
      <c r="E392" t="b">
        <v>1</v>
      </c>
    </row>
    <row r="393" spans="1:5">
      <c r="A393" t="s">
        <v>958</v>
      </c>
      <c r="B393" t="s">
        <v>959</v>
      </c>
      <c r="E393" t="b">
        <v>1</v>
      </c>
    </row>
    <row r="394" spans="1:5">
      <c r="A394" t="s">
        <v>960</v>
      </c>
      <c r="B394" t="s">
        <v>961</v>
      </c>
      <c r="E394" t="b">
        <v>1</v>
      </c>
    </row>
    <row r="395" spans="1:5">
      <c r="A395" t="s">
        <v>962</v>
      </c>
      <c r="B395" t="s">
        <v>963</v>
      </c>
      <c r="E395" t="b">
        <v>1</v>
      </c>
    </row>
    <row r="396" spans="1:5">
      <c r="A396" t="s">
        <v>964</v>
      </c>
      <c r="B396" t="s">
        <v>965</v>
      </c>
      <c r="E396" t="b">
        <v>1</v>
      </c>
    </row>
    <row r="397" spans="1:5">
      <c r="A397" t="s">
        <v>966</v>
      </c>
      <c r="B397" t="s">
        <v>967</v>
      </c>
      <c r="E397" t="b">
        <v>1</v>
      </c>
    </row>
    <row r="398" spans="1:5">
      <c r="A398" t="s">
        <v>968</v>
      </c>
      <c r="B398" t="s">
        <v>969</v>
      </c>
      <c r="E398" t="b">
        <v>1</v>
      </c>
    </row>
    <row r="399" spans="1:5">
      <c r="A399" t="s">
        <v>970</v>
      </c>
      <c r="B399" t="s">
        <v>971</v>
      </c>
      <c r="E399" t="b">
        <v>1</v>
      </c>
    </row>
    <row r="400" spans="1:5">
      <c r="A400" t="s">
        <v>972</v>
      </c>
      <c r="B400" t="s">
        <v>973</v>
      </c>
      <c r="E400" t="b">
        <v>1</v>
      </c>
    </row>
    <row r="401" spans="1:5">
      <c r="A401" t="s">
        <v>974</v>
      </c>
      <c r="B401" t="s">
        <v>975</v>
      </c>
      <c r="E401" t="b">
        <v>1</v>
      </c>
    </row>
    <row r="402" spans="1:5">
      <c r="A402" t="s">
        <v>976</v>
      </c>
      <c r="B402" t="s">
        <v>977</v>
      </c>
      <c r="E402" t="b">
        <v>1</v>
      </c>
    </row>
    <row r="403" spans="1:5">
      <c r="A403" t="s">
        <v>978</v>
      </c>
      <c r="B403" t="s">
        <v>979</v>
      </c>
      <c r="E403" t="b">
        <v>1</v>
      </c>
    </row>
    <row r="404" spans="1:5">
      <c r="A404" t="s">
        <v>980</v>
      </c>
      <c r="B404" t="s">
        <v>981</v>
      </c>
      <c r="E404" t="b">
        <v>1</v>
      </c>
    </row>
    <row r="405" spans="1:5">
      <c r="A405" t="s">
        <v>982</v>
      </c>
      <c r="B405" t="s">
        <v>983</v>
      </c>
      <c r="E405" t="b">
        <v>1</v>
      </c>
    </row>
    <row r="406" spans="1:5">
      <c r="A406" t="s">
        <v>984</v>
      </c>
      <c r="B406" t="s">
        <v>985</v>
      </c>
      <c r="E406" t="b">
        <v>1</v>
      </c>
    </row>
    <row r="407" spans="1:5">
      <c r="A407" t="s">
        <v>986</v>
      </c>
      <c r="B407" t="s">
        <v>987</v>
      </c>
      <c r="E407" t="b">
        <v>1</v>
      </c>
    </row>
    <row r="408" spans="1:5">
      <c r="A408" t="s">
        <v>988</v>
      </c>
      <c r="B408" t="s">
        <v>989</v>
      </c>
      <c r="E408" t="b">
        <v>1</v>
      </c>
    </row>
    <row r="409" spans="1:5">
      <c r="A409" t="s">
        <v>990</v>
      </c>
      <c r="B409" t="s">
        <v>991</v>
      </c>
      <c r="E409" t="b">
        <v>1</v>
      </c>
    </row>
    <row r="410" spans="1:5">
      <c r="A410" t="s">
        <v>992</v>
      </c>
      <c r="B410" t="s">
        <v>993</v>
      </c>
      <c r="E410" t="b">
        <v>1</v>
      </c>
    </row>
    <row r="411" spans="1:5">
      <c r="A411" t="s">
        <v>994</v>
      </c>
      <c r="B411" t="s">
        <v>995</v>
      </c>
      <c r="E411" t="b">
        <v>1</v>
      </c>
    </row>
    <row r="412" spans="1:5">
      <c r="A412" t="s">
        <v>996</v>
      </c>
      <c r="B412" t="s">
        <v>997</v>
      </c>
      <c r="E412" t="b">
        <v>1</v>
      </c>
    </row>
    <row r="413" spans="1:5">
      <c r="A413" t="s">
        <v>998</v>
      </c>
      <c r="B413" t="s">
        <v>999</v>
      </c>
      <c r="E413" t="b">
        <v>1</v>
      </c>
    </row>
    <row r="414" spans="1:5">
      <c r="A414" t="s">
        <v>1000</v>
      </c>
      <c r="B414" t="s">
        <v>1001</v>
      </c>
      <c r="E414" t="b">
        <v>1</v>
      </c>
    </row>
    <row r="415" spans="1:5">
      <c r="A415" t="s">
        <v>1002</v>
      </c>
      <c r="B415" t="s">
        <v>1003</v>
      </c>
      <c r="E415" t="b">
        <v>1</v>
      </c>
    </row>
    <row r="416" spans="1:5">
      <c r="A416" t="s">
        <v>1004</v>
      </c>
      <c r="B416" t="s">
        <v>1005</v>
      </c>
      <c r="E416" t="b">
        <v>1</v>
      </c>
    </row>
    <row r="417" spans="1:5">
      <c r="A417" t="s">
        <v>1006</v>
      </c>
      <c r="B417" t="s">
        <v>1007</v>
      </c>
      <c r="E417" t="b">
        <v>1</v>
      </c>
    </row>
    <row r="418" spans="1:5">
      <c r="A418" t="s">
        <v>1008</v>
      </c>
      <c r="B418" t="s">
        <v>1009</v>
      </c>
      <c r="E418" t="b">
        <v>1</v>
      </c>
    </row>
    <row r="419" spans="1:5">
      <c r="A419" t="s">
        <v>1010</v>
      </c>
      <c r="B419" t="s">
        <v>1011</v>
      </c>
      <c r="E419" t="b">
        <v>1</v>
      </c>
    </row>
    <row r="420" spans="1:5">
      <c r="A420" t="s">
        <v>1012</v>
      </c>
      <c r="B420" t="s">
        <v>1013</v>
      </c>
      <c r="E420" t="b">
        <v>1</v>
      </c>
    </row>
    <row r="421" spans="1:5">
      <c r="A421" t="s">
        <v>1014</v>
      </c>
      <c r="B421" t="s">
        <v>1015</v>
      </c>
      <c r="E421" t="b">
        <v>1</v>
      </c>
    </row>
    <row r="422" spans="1:5">
      <c r="A422" t="s">
        <v>1016</v>
      </c>
      <c r="B422" t="s">
        <v>1017</v>
      </c>
      <c r="E422" t="b">
        <v>1</v>
      </c>
    </row>
    <row r="423" spans="1:5">
      <c r="A423" t="s">
        <v>1018</v>
      </c>
      <c r="B423" t="s">
        <v>1019</v>
      </c>
      <c r="E423" t="b">
        <v>1</v>
      </c>
    </row>
    <row r="424" spans="1:5">
      <c r="A424" t="s">
        <v>1020</v>
      </c>
      <c r="B424" t="s">
        <v>1021</v>
      </c>
      <c r="E424" t="b">
        <v>1</v>
      </c>
    </row>
    <row r="425" spans="1:5">
      <c r="A425" t="s">
        <v>1022</v>
      </c>
      <c r="B425" t="s">
        <v>1023</v>
      </c>
      <c r="E425" t="b">
        <v>1</v>
      </c>
    </row>
    <row r="426" spans="1:5">
      <c r="A426" t="s">
        <v>1024</v>
      </c>
      <c r="B426" t="s">
        <v>1025</v>
      </c>
      <c r="E426" t="b">
        <v>1</v>
      </c>
    </row>
    <row r="427" spans="1:5">
      <c r="A427" t="s">
        <v>1026</v>
      </c>
      <c r="B427" t="s">
        <v>1027</v>
      </c>
      <c r="E427" t="b">
        <v>1</v>
      </c>
    </row>
    <row r="428" spans="1:5">
      <c r="A428" t="s">
        <v>1028</v>
      </c>
      <c r="B428" t="s">
        <v>1029</v>
      </c>
      <c r="E428" t="b">
        <v>1</v>
      </c>
    </row>
    <row r="429" spans="1:5">
      <c r="A429" t="s">
        <v>1030</v>
      </c>
      <c r="B429" t="s">
        <v>1031</v>
      </c>
      <c r="E429" t="b">
        <v>1</v>
      </c>
    </row>
    <row r="430" spans="1:5">
      <c r="A430" t="s">
        <v>1032</v>
      </c>
      <c r="B430" t="s">
        <v>1033</v>
      </c>
      <c r="E430" t="b">
        <v>1</v>
      </c>
    </row>
    <row r="431" spans="1:5">
      <c r="A431" t="s">
        <v>1034</v>
      </c>
      <c r="B431" t="s">
        <v>1035</v>
      </c>
      <c r="E431" t="b">
        <v>1</v>
      </c>
    </row>
    <row r="432" spans="1:5">
      <c r="A432" t="s">
        <v>1036</v>
      </c>
      <c r="B432" t="s">
        <v>1037</v>
      </c>
      <c r="E432" t="b">
        <v>1</v>
      </c>
    </row>
    <row r="433" spans="1:5">
      <c r="A433" t="s">
        <v>1038</v>
      </c>
      <c r="B433" t="s">
        <v>1039</v>
      </c>
      <c r="E433" t="b">
        <v>1</v>
      </c>
    </row>
    <row r="434" spans="1:5">
      <c r="A434" t="s">
        <v>1040</v>
      </c>
      <c r="B434" t="s">
        <v>1041</v>
      </c>
      <c r="E434" t="b">
        <v>1</v>
      </c>
    </row>
    <row r="435" spans="1:5">
      <c r="A435" t="s">
        <v>1042</v>
      </c>
      <c r="B435" t="s">
        <v>1043</v>
      </c>
      <c r="E435" t="b">
        <v>1</v>
      </c>
    </row>
    <row r="436" spans="1:5">
      <c r="A436" t="s">
        <v>1044</v>
      </c>
      <c r="B436" t="s">
        <v>1045</v>
      </c>
      <c r="E436" t="b">
        <v>1</v>
      </c>
    </row>
    <row r="437" spans="1:5">
      <c r="A437" t="s">
        <v>1046</v>
      </c>
      <c r="B437" t="s">
        <v>1047</v>
      </c>
      <c r="E437" t="b">
        <v>1</v>
      </c>
    </row>
    <row r="438" spans="1:5">
      <c r="A438" t="s">
        <v>1048</v>
      </c>
      <c r="B438" t="s">
        <v>1049</v>
      </c>
      <c r="E438" t="b">
        <v>1</v>
      </c>
    </row>
    <row r="439" spans="1:5">
      <c r="A439" t="s">
        <v>1050</v>
      </c>
      <c r="B439" t="s">
        <v>1051</v>
      </c>
      <c r="E439" t="b">
        <v>1</v>
      </c>
    </row>
    <row r="440" spans="1:5">
      <c r="A440" t="s">
        <v>1052</v>
      </c>
      <c r="B440" t="s">
        <v>1053</v>
      </c>
      <c r="E440" t="b">
        <v>1</v>
      </c>
    </row>
    <row r="441" spans="1:5">
      <c r="A441" t="s">
        <v>1054</v>
      </c>
      <c r="B441" t="s">
        <v>1055</v>
      </c>
      <c r="E441" t="b">
        <v>1</v>
      </c>
    </row>
    <row r="442" spans="1:5">
      <c r="A442" t="s">
        <v>1056</v>
      </c>
      <c r="B442" t="s">
        <v>1057</v>
      </c>
      <c r="E442" t="b">
        <v>1</v>
      </c>
    </row>
    <row r="443" spans="1:5">
      <c r="A443" t="s">
        <v>1058</v>
      </c>
      <c r="B443" t="s">
        <v>1059</v>
      </c>
      <c r="E443" t="b">
        <v>1</v>
      </c>
    </row>
    <row r="444" spans="1:5">
      <c r="A444" t="s">
        <v>1060</v>
      </c>
      <c r="B444" t="s">
        <v>1061</v>
      </c>
      <c r="E444" t="b">
        <v>1</v>
      </c>
    </row>
    <row r="445" spans="1:5">
      <c r="A445" t="s">
        <v>1062</v>
      </c>
      <c r="B445" t="s">
        <v>1063</v>
      </c>
      <c r="E445" t="b">
        <v>1</v>
      </c>
    </row>
    <row r="446" spans="1:5">
      <c r="A446" t="s">
        <v>1064</v>
      </c>
      <c r="B446" t="s">
        <v>1065</v>
      </c>
      <c r="E446" t="b">
        <v>1</v>
      </c>
    </row>
    <row r="447" spans="1:5">
      <c r="A447" t="s">
        <v>1066</v>
      </c>
      <c r="B447" t="s">
        <v>1067</v>
      </c>
      <c r="E447" t="b">
        <v>1</v>
      </c>
    </row>
    <row r="448" spans="1:5">
      <c r="A448" t="s">
        <v>1068</v>
      </c>
      <c r="B448" t="s">
        <v>1069</v>
      </c>
      <c r="E448" t="b">
        <v>1</v>
      </c>
    </row>
    <row r="449" spans="1:5">
      <c r="A449" t="s">
        <v>1070</v>
      </c>
      <c r="B449" t="s">
        <v>1071</v>
      </c>
      <c r="E449" t="b">
        <v>1</v>
      </c>
    </row>
    <row r="450" spans="1:5">
      <c r="A450" t="s">
        <v>1072</v>
      </c>
      <c r="B450" t="s">
        <v>1073</v>
      </c>
      <c r="E450" t="b">
        <v>1</v>
      </c>
    </row>
    <row r="451" spans="1:5">
      <c r="A451" t="s">
        <v>1074</v>
      </c>
      <c r="B451" t="s">
        <v>1075</v>
      </c>
      <c r="E451" t="b">
        <v>1</v>
      </c>
    </row>
    <row r="452" spans="1:5">
      <c r="A452" t="s">
        <v>1076</v>
      </c>
      <c r="B452" t="s">
        <v>1077</v>
      </c>
      <c r="E452" t="b">
        <v>1</v>
      </c>
    </row>
    <row r="453" spans="1:5">
      <c r="A453" t="s">
        <v>1078</v>
      </c>
      <c r="B453" t="s">
        <v>1079</v>
      </c>
      <c r="E453" t="b">
        <v>1</v>
      </c>
    </row>
    <row r="454" spans="1:5">
      <c r="A454" t="s">
        <v>1080</v>
      </c>
      <c r="B454" t="s">
        <v>1081</v>
      </c>
      <c r="E454" t="b">
        <v>1</v>
      </c>
    </row>
    <row r="455" spans="1:5">
      <c r="A455" t="s">
        <v>1082</v>
      </c>
      <c r="B455" t="s">
        <v>1083</v>
      </c>
      <c r="E455" t="b">
        <v>1</v>
      </c>
    </row>
    <row r="456" spans="1:5">
      <c r="A456" t="s">
        <v>1084</v>
      </c>
      <c r="B456" t="s">
        <v>1085</v>
      </c>
      <c r="E456" t="b">
        <v>1</v>
      </c>
    </row>
    <row r="457" spans="1:5">
      <c r="A457" t="s">
        <v>1086</v>
      </c>
      <c r="B457" t="s">
        <v>1087</v>
      </c>
      <c r="E457" t="b">
        <v>1</v>
      </c>
    </row>
    <row r="458" spans="1:5">
      <c r="A458" t="s">
        <v>1088</v>
      </c>
      <c r="B458" t="s">
        <v>1089</v>
      </c>
      <c r="E458" t="b">
        <v>1</v>
      </c>
    </row>
    <row r="459" spans="1:5">
      <c r="A459" t="s">
        <v>1090</v>
      </c>
      <c r="B459" t="s">
        <v>1091</v>
      </c>
      <c r="E459" t="b">
        <v>1</v>
      </c>
    </row>
    <row r="460" spans="1:5">
      <c r="A460" t="s">
        <v>1092</v>
      </c>
      <c r="B460" t="s">
        <v>1093</v>
      </c>
      <c r="E460" t="b">
        <v>1</v>
      </c>
    </row>
    <row r="461" spans="1:5">
      <c r="A461" t="s">
        <v>1094</v>
      </c>
      <c r="B461" t="s">
        <v>1095</v>
      </c>
      <c r="E461" t="b">
        <v>1</v>
      </c>
    </row>
    <row r="462" spans="1:5">
      <c r="A462" t="s">
        <v>1096</v>
      </c>
      <c r="B462" t="s">
        <v>1097</v>
      </c>
      <c r="E462" t="b">
        <v>1</v>
      </c>
    </row>
    <row r="463" spans="1:5">
      <c r="A463" t="s">
        <v>1098</v>
      </c>
      <c r="B463" t="s">
        <v>1099</v>
      </c>
      <c r="E463" t="b">
        <v>1</v>
      </c>
    </row>
    <row r="464" spans="1:5">
      <c r="A464" t="s">
        <v>1100</v>
      </c>
      <c r="B464" t="s">
        <v>1101</v>
      </c>
      <c r="E464" t="b">
        <v>1</v>
      </c>
    </row>
    <row r="465" spans="1:5">
      <c r="A465" t="s">
        <v>1102</v>
      </c>
      <c r="B465" t="s">
        <v>1103</v>
      </c>
      <c r="E465" t="b">
        <v>1</v>
      </c>
    </row>
    <row r="466" spans="1:5">
      <c r="A466" t="s">
        <v>1104</v>
      </c>
      <c r="B466" t="s">
        <v>1105</v>
      </c>
      <c r="E466" t="b">
        <v>1</v>
      </c>
    </row>
    <row r="467" spans="1:5">
      <c r="A467" t="s">
        <v>1106</v>
      </c>
      <c r="B467" t="s">
        <v>1107</v>
      </c>
      <c r="E467" t="b">
        <v>1</v>
      </c>
    </row>
    <row r="468" spans="1:5">
      <c r="A468" t="s">
        <v>1108</v>
      </c>
      <c r="B468" t="s">
        <v>1109</v>
      </c>
      <c r="E468" t="b">
        <v>1</v>
      </c>
    </row>
    <row r="469" spans="1:5">
      <c r="A469" t="s">
        <v>1110</v>
      </c>
      <c r="B469" t="s">
        <v>1111</v>
      </c>
      <c r="E469" t="b">
        <v>1</v>
      </c>
    </row>
    <row r="470" spans="1:5">
      <c r="A470" t="s">
        <v>1112</v>
      </c>
      <c r="B470" t="s">
        <v>1113</v>
      </c>
      <c r="E470" t="b">
        <v>1</v>
      </c>
    </row>
    <row r="471" spans="1:5">
      <c r="A471" t="s">
        <v>1114</v>
      </c>
      <c r="B471" t="s">
        <v>1115</v>
      </c>
      <c r="E471" t="b">
        <v>1</v>
      </c>
    </row>
    <row r="472" spans="1:5">
      <c r="A472" t="s">
        <v>1116</v>
      </c>
      <c r="B472" t="s">
        <v>1117</v>
      </c>
      <c r="E472" t="b">
        <v>1</v>
      </c>
    </row>
    <row r="473" spans="1:5">
      <c r="A473" t="s">
        <v>1118</v>
      </c>
      <c r="B473" t="s">
        <v>1119</v>
      </c>
      <c r="E473" t="b">
        <v>1</v>
      </c>
    </row>
    <row r="474" spans="1:5">
      <c r="A474" t="s">
        <v>1120</v>
      </c>
      <c r="B474" t="s">
        <v>1121</v>
      </c>
      <c r="E474" t="b">
        <v>1</v>
      </c>
    </row>
    <row r="475" spans="1:5">
      <c r="A475" t="s">
        <v>1122</v>
      </c>
      <c r="B475" t="s">
        <v>1123</v>
      </c>
      <c r="E475" t="b">
        <v>1</v>
      </c>
    </row>
    <row r="476" spans="1:5">
      <c r="A476" t="s">
        <v>1124</v>
      </c>
      <c r="B476" t="s">
        <v>1125</v>
      </c>
      <c r="E476" t="b">
        <v>1</v>
      </c>
    </row>
    <row r="477" spans="1:5">
      <c r="A477" t="s">
        <v>1126</v>
      </c>
      <c r="B477" t="s">
        <v>1127</v>
      </c>
      <c r="E477" t="b">
        <v>1</v>
      </c>
    </row>
    <row r="478" spans="1:5">
      <c r="A478" t="s">
        <v>1128</v>
      </c>
      <c r="B478" t="s">
        <v>1129</v>
      </c>
      <c r="E478" t="b">
        <v>1</v>
      </c>
    </row>
    <row r="479" spans="1:5">
      <c r="A479" t="s">
        <v>1130</v>
      </c>
      <c r="B479" t="s">
        <v>1131</v>
      </c>
      <c r="E479" t="b">
        <v>1</v>
      </c>
    </row>
    <row r="480" spans="1:5">
      <c r="A480" t="s">
        <v>1132</v>
      </c>
      <c r="B480" t="s">
        <v>1133</v>
      </c>
      <c r="E480" t="b">
        <v>1</v>
      </c>
    </row>
    <row r="481" spans="1:5">
      <c r="A481" t="s">
        <v>1134</v>
      </c>
      <c r="B481" t="s">
        <v>1135</v>
      </c>
      <c r="E481" t="b">
        <v>1</v>
      </c>
    </row>
    <row r="482" spans="1:5">
      <c r="A482" t="s">
        <v>1136</v>
      </c>
      <c r="B482" t="s">
        <v>1137</v>
      </c>
      <c r="E482" t="b">
        <v>1</v>
      </c>
    </row>
    <row r="483" spans="1:5">
      <c r="A483" t="s">
        <v>1138</v>
      </c>
      <c r="B483" t="s">
        <v>1139</v>
      </c>
      <c r="E483" t="b">
        <v>1</v>
      </c>
    </row>
    <row r="484" spans="1:5">
      <c r="A484" t="s">
        <v>1140</v>
      </c>
      <c r="B484" t="s">
        <v>1141</v>
      </c>
      <c r="E484" t="b">
        <v>1</v>
      </c>
    </row>
    <row r="485" spans="1:5">
      <c r="A485" t="s">
        <v>1142</v>
      </c>
      <c r="B485" t="s">
        <v>1143</v>
      </c>
      <c r="E485" t="b">
        <v>1</v>
      </c>
    </row>
    <row r="486" spans="1:5">
      <c r="A486" t="s">
        <v>1144</v>
      </c>
      <c r="B486" t="s">
        <v>1145</v>
      </c>
      <c r="E486" t="b">
        <v>1</v>
      </c>
    </row>
    <row r="487" spans="1:5">
      <c r="A487" t="s">
        <v>1146</v>
      </c>
      <c r="B487" t="s">
        <v>1147</v>
      </c>
      <c r="E487" t="b">
        <v>1</v>
      </c>
    </row>
    <row r="488" spans="1:5">
      <c r="A488" t="s">
        <v>1148</v>
      </c>
      <c r="B488" t="s">
        <v>1149</v>
      </c>
      <c r="E488" t="b">
        <v>1</v>
      </c>
    </row>
    <row r="489" spans="1:5">
      <c r="A489" t="s">
        <v>1150</v>
      </c>
      <c r="B489" t="s">
        <v>1151</v>
      </c>
      <c r="E489" t="b">
        <v>1</v>
      </c>
    </row>
    <row r="490" spans="1:5">
      <c r="A490" t="s">
        <v>1152</v>
      </c>
      <c r="B490" t="s">
        <v>1153</v>
      </c>
      <c r="E490" t="b">
        <v>1</v>
      </c>
    </row>
    <row r="491" spans="1:5">
      <c r="A491" t="s">
        <v>1154</v>
      </c>
      <c r="B491" t="s">
        <v>1155</v>
      </c>
      <c r="E491" t="b">
        <v>1</v>
      </c>
    </row>
    <row r="492" spans="1:5">
      <c r="A492" t="s">
        <v>1156</v>
      </c>
      <c r="B492" t="s">
        <v>1157</v>
      </c>
      <c r="E492" t="b">
        <v>1</v>
      </c>
    </row>
    <row r="493" spans="1:5">
      <c r="A493" t="s">
        <v>1158</v>
      </c>
      <c r="B493" t="s">
        <v>1159</v>
      </c>
      <c r="E493" t="b">
        <v>1</v>
      </c>
    </row>
    <row r="494" spans="1:5">
      <c r="A494" t="s">
        <v>1160</v>
      </c>
      <c r="B494" t="s">
        <v>1161</v>
      </c>
      <c r="E494" t="b">
        <v>1</v>
      </c>
    </row>
    <row r="495" spans="1:5">
      <c r="A495" t="s">
        <v>1162</v>
      </c>
      <c r="B495" t="s">
        <v>1163</v>
      </c>
      <c r="E495" t="b">
        <v>1</v>
      </c>
    </row>
    <row r="496" spans="1:5">
      <c r="A496" t="s">
        <v>1164</v>
      </c>
      <c r="B496" t="s">
        <v>1165</v>
      </c>
      <c r="E496" t="b">
        <v>1</v>
      </c>
    </row>
    <row r="497" spans="1:5">
      <c r="A497" t="s">
        <v>1166</v>
      </c>
      <c r="B497" t="s">
        <v>1167</v>
      </c>
      <c r="E497" t="b">
        <v>1</v>
      </c>
    </row>
    <row r="498" spans="1:5">
      <c r="A498" t="s">
        <v>1168</v>
      </c>
      <c r="B498" t="s">
        <v>1169</v>
      </c>
      <c r="E498" t="b">
        <v>1</v>
      </c>
    </row>
    <row r="499" spans="1:5">
      <c r="A499" t="s">
        <v>1170</v>
      </c>
      <c r="B499" t="s">
        <v>1171</v>
      </c>
      <c r="E499" t="b">
        <v>1</v>
      </c>
    </row>
    <row r="500" spans="1:5">
      <c r="A500" t="s">
        <v>1172</v>
      </c>
      <c r="B500" t="s">
        <v>1173</v>
      </c>
      <c r="E500" t="b">
        <v>1</v>
      </c>
    </row>
    <row r="501" spans="1:5">
      <c r="A501" t="s">
        <v>1174</v>
      </c>
      <c r="B501" t="s">
        <v>1175</v>
      </c>
      <c r="E501" t="b">
        <v>1</v>
      </c>
    </row>
    <row r="502" spans="1:5">
      <c r="A502" t="s">
        <v>1176</v>
      </c>
      <c r="B502" t="s">
        <v>1177</v>
      </c>
      <c r="E502" t="b">
        <v>1</v>
      </c>
    </row>
    <row r="503" spans="1:5">
      <c r="A503" t="s">
        <v>1178</v>
      </c>
      <c r="B503" t="s">
        <v>1179</v>
      </c>
      <c r="E503" t="b">
        <v>1</v>
      </c>
    </row>
    <row r="504" spans="1:5">
      <c r="A504" t="s">
        <v>1180</v>
      </c>
      <c r="B504" t="s">
        <v>1181</v>
      </c>
      <c r="E504" t="b">
        <v>1</v>
      </c>
    </row>
    <row r="505" spans="1:5">
      <c r="A505" t="s">
        <v>1182</v>
      </c>
      <c r="B505" t="s">
        <v>1183</v>
      </c>
      <c r="E505" t="b">
        <v>1</v>
      </c>
    </row>
    <row r="506" spans="1:5">
      <c r="A506" t="s">
        <v>1184</v>
      </c>
      <c r="B506" t="s">
        <v>1185</v>
      </c>
      <c r="E506" t="b">
        <v>1</v>
      </c>
    </row>
    <row r="507" spans="1:5">
      <c r="A507" t="s">
        <v>1186</v>
      </c>
      <c r="B507" t="s">
        <v>1187</v>
      </c>
      <c r="E507" t="b">
        <v>1</v>
      </c>
    </row>
    <row r="508" spans="1:5">
      <c r="A508" t="s">
        <v>1188</v>
      </c>
      <c r="B508" t="s">
        <v>1189</v>
      </c>
      <c r="E508" t="b">
        <v>1</v>
      </c>
    </row>
    <row r="509" spans="1:5">
      <c r="A509" t="s">
        <v>1190</v>
      </c>
      <c r="B509" t="s">
        <v>1191</v>
      </c>
      <c r="E509" t="b">
        <v>1</v>
      </c>
    </row>
    <row r="510" spans="1:5">
      <c r="A510" t="s">
        <v>1192</v>
      </c>
      <c r="B510" t="s">
        <v>1193</v>
      </c>
      <c r="E510" t="b">
        <v>1</v>
      </c>
    </row>
    <row r="511" spans="1:5">
      <c r="A511" t="s">
        <v>1194</v>
      </c>
      <c r="B511" t="s">
        <v>1195</v>
      </c>
      <c r="E511" t="b">
        <v>1</v>
      </c>
    </row>
    <row r="512" spans="1:5">
      <c r="A512" t="s">
        <v>1196</v>
      </c>
      <c r="B512" t="s">
        <v>1197</v>
      </c>
      <c r="E512" t="b">
        <v>1</v>
      </c>
    </row>
    <row r="513" spans="1:5">
      <c r="A513" t="s">
        <v>1198</v>
      </c>
      <c r="B513" t="s">
        <v>1199</v>
      </c>
      <c r="E513" t="b">
        <v>1</v>
      </c>
    </row>
    <row r="514" spans="1:5">
      <c r="A514" t="s">
        <v>1200</v>
      </c>
      <c r="B514" t="s">
        <v>1201</v>
      </c>
      <c r="E514" t="b">
        <v>1</v>
      </c>
    </row>
    <row r="515" spans="1:5">
      <c r="A515" t="s">
        <v>1202</v>
      </c>
      <c r="B515" t="s">
        <v>1203</v>
      </c>
      <c r="E515" t="b">
        <v>1</v>
      </c>
    </row>
    <row r="516" spans="1:5">
      <c r="A516" t="s">
        <v>1204</v>
      </c>
      <c r="B516" t="s">
        <v>1205</v>
      </c>
      <c r="E516" t="b">
        <v>1</v>
      </c>
    </row>
    <row r="517" spans="1:5">
      <c r="A517" t="s">
        <v>1206</v>
      </c>
      <c r="B517" t="s">
        <v>1207</v>
      </c>
      <c r="E517" t="b">
        <v>1</v>
      </c>
    </row>
    <row r="518" spans="1:5">
      <c r="A518" t="s">
        <v>1208</v>
      </c>
      <c r="B518" t="s">
        <v>1209</v>
      </c>
      <c r="E518" t="b">
        <v>1</v>
      </c>
    </row>
    <row r="519" spans="1:5">
      <c r="A519" t="s">
        <v>1210</v>
      </c>
      <c r="B519" t="s">
        <v>1211</v>
      </c>
      <c r="E519" t="b">
        <v>1</v>
      </c>
    </row>
    <row r="520" spans="1:5">
      <c r="A520" t="s">
        <v>1212</v>
      </c>
      <c r="B520" t="s">
        <v>1213</v>
      </c>
      <c r="E520" t="b">
        <v>1</v>
      </c>
    </row>
    <row r="521" spans="1:5">
      <c r="A521" t="s">
        <v>1214</v>
      </c>
      <c r="B521" t="s">
        <v>1215</v>
      </c>
      <c r="E521" t="b">
        <v>1</v>
      </c>
    </row>
    <row r="522" spans="1:5">
      <c r="A522" t="s">
        <v>1216</v>
      </c>
      <c r="B522" t="s">
        <v>1217</v>
      </c>
      <c r="E522" t="b">
        <v>1</v>
      </c>
    </row>
    <row r="523" spans="1:5">
      <c r="A523" t="s">
        <v>1218</v>
      </c>
      <c r="B523" t="s">
        <v>1219</v>
      </c>
      <c r="E523" t="b">
        <v>1</v>
      </c>
    </row>
    <row r="524" spans="1:5">
      <c r="A524" t="s">
        <v>1220</v>
      </c>
      <c r="B524" t="s">
        <v>1221</v>
      </c>
      <c r="E524" t="b">
        <v>1</v>
      </c>
    </row>
    <row r="525" spans="1:5">
      <c r="A525" t="s">
        <v>1222</v>
      </c>
      <c r="B525" t="s">
        <v>1223</v>
      </c>
      <c r="E525" t="b">
        <v>1</v>
      </c>
    </row>
    <row r="526" spans="1:5">
      <c r="A526" t="s">
        <v>1224</v>
      </c>
      <c r="B526" t="s">
        <v>1225</v>
      </c>
      <c r="E526" t="b">
        <v>1</v>
      </c>
    </row>
    <row r="527" spans="1:5">
      <c r="A527" t="s">
        <v>1226</v>
      </c>
      <c r="B527" t="s">
        <v>1227</v>
      </c>
      <c r="E527" t="b">
        <v>1</v>
      </c>
    </row>
    <row r="528" spans="1:5">
      <c r="A528" t="s">
        <v>1228</v>
      </c>
      <c r="B528" t="s">
        <v>1229</v>
      </c>
      <c r="E528" t="b">
        <v>1</v>
      </c>
    </row>
    <row r="529" spans="1:5">
      <c r="A529" t="s">
        <v>1230</v>
      </c>
      <c r="B529" t="s">
        <v>1231</v>
      </c>
      <c r="E529" t="b">
        <v>1</v>
      </c>
    </row>
    <row r="530" spans="1:5">
      <c r="A530" t="s">
        <v>1232</v>
      </c>
      <c r="B530" t="s">
        <v>1233</v>
      </c>
      <c r="E530" t="b">
        <v>1</v>
      </c>
    </row>
    <row r="531" spans="1:5">
      <c r="A531" t="s">
        <v>1234</v>
      </c>
      <c r="B531" t="s">
        <v>1235</v>
      </c>
      <c r="E531" t="b">
        <v>1</v>
      </c>
    </row>
    <row r="532" spans="1:5">
      <c r="A532" t="s">
        <v>1236</v>
      </c>
      <c r="B532" t="s">
        <v>1237</v>
      </c>
      <c r="E532" t="b">
        <v>1</v>
      </c>
    </row>
    <row r="533" spans="1:5">
      <c r="A533" t="s">
        <v>1238</v>
      </c>
      <c r="B533" t="s">
        <v>1239</v>
      </c>
      <c r="E533" t="b">
        <v>1</v>
      </c>
    </row>
    <row r="534" spans="1:5">
      <c r="A534" t="s">
        <v>1240</v>
      </c>
      <c r="B534" t="s">
        <v>1241</v>
      </c>
      <c r="E534" t="b">
        <v>1</v>
      </c>
    </row>
    <row r="535" spans="1:5">
      <c r="A535" t="s">
        <v>1242</v>
      </c>
      <c r="B535" t="s">
        <v>1243</v>
      </c>
      <c r="E535" t="b">
        <v>1</v>
      </c>
    </row>
    <row r="536" spans="1:5">
      <c r="A536" t="s">
        <v>1244</v>
      </c>
      <c r="B536" t="s">
        <v>1245</v>
      </c>
      <c r="E536" t="b">
        <v>1</v>
      </c>
    </row>
    <row r="537" spans="1:5">
      <c r="A537" t="s">
        <v>1246</v>
      </c>
      <c r="B537" t="s">
        <v>1247</v>
      </c>
      <c r="E537" t="b">
        <v>1</v>
      </c>
    </row>
    <row r="538" spans="1:5">
      <c r="A538" t="s">
        <v>1248</v>
      </c>
      <c r="B538" t="s">
        <v>1249</v>
      </c>
      <c r="E538" t="b">
        <v>1</v>
      </c>
    </row>
    <row r="539" spans="1:5">
      <c r="A539" t="s">
        <v>1250</v>
      </c>
      <c r="B539" t="s">
        <v>1251</v>
      </c>
      <c r="E539" t="b">
        <v>1</v>
      </c>
    </row>
    <row r="540" spans="1:5">
      <c r="A540" t="s">
        <v>1252</v>
      </c>
      <c r="B540" t="s">
        <v>1253</v>
      </c>
      <c r="E540" t="b">
        <v>1</v>
      </c>
    </row>
    <row r="541" spans="1:5">
      <c r="A541" t="s">
        <v>1254</v>
      </c>
      <c r="B541" t="s">
        <v>1255</v>
      </c>
      <c r="E541" t="b">
        <v>1</v>
      </c>
    </row>
    <row r="542" spans="1:5">
      <c r="A542" t="s">
        <v>1256</v>
      </c>
      <c r="B542" t="s">
        <v>1257</v>
      </c>
      <c r="E542" t="b">
        <v>1</v>
      </c>
    </row>
    <row r="543" spans="1:5">
      <c r="A543" t="s">
        <v>1258</v>
      </c>
      <c r="B543" t="s">
        <v>1259</v>
      </c>
      <c r="E543" t="b">
        <v>1</v>
      </c>
    </row>
    <row r="544" spans="1:5">
      <c r="A544" t="s">
        <v>1260</v>
      </c>
      <c r="B544" t="s">
        <v>1261</v>
      </c>
      <c r="E544" t="b">
        <v>1</v>
      </c>
    </row>
    <row r="545" spans="1:5">
      <c r="A545" t="s">
        <v>1262</v>
      </c>
      <c r="B545" t="s">
        <v>1263</v>
      </c>
      <c r="E545" t="b">
        <v>1</v>
      </c>
    </row>
    <row r="546" spans="1:5">
      <c r="A546" t="s">
        <v>1264</v>
      </c>
      <c r="B546" t="s">
        <v>1265</v>
      </c>
      <c r="E546" t="b">
        <v>1</v>
      </c>
    </row>
    <row r="547" spans="1:5">
      <c r="A547" t="s">
        <v>1266</v>
      </c>
      <c r="B547" t="s">
        <v>1267</v>
      </c>
      <c r="E547" t="b">
        <v>1</v>
      </c>
    </row>
    <row r="548" spans="1:5">
      <c r="A548" t="s">
        <v>1268</v>
      </c>
      <c r="B548" t="s">
        <v>1269</v>
      </c>
      <c r="E548" t="b">
        <v>1</v>
      </c>
    </row>
    <row r="549" spans="1:5">
      <c r="A549" t="s">
        <v>1270</v>
      </c>
      <c r="B549" t="s">
        <v>1271</v>
      </c>
      <c r="E549" t="b">
        <v>1</v>
      </c>
    </row>
    <row r="550" spans="1:5">
      <c r="A550" t="s">
        <v>1272</v>
      </c>
      <c r="B550" t="s">
        <v>1273</v>
      </c>
      <c r="E550" t="b">
        <v>1</v>
      </c>
    </row>
    <row r="551" spans="1:5">
      <c r="A551" t="s">
        <v>1274</v>
      </c>
      <c r="B551" t="s">
        <v>1275</v>
      </c>
      <c r="E551" t="b">
        <v>1</v>
      </c>
    </row>
    <row r="552" spans="1:5">
      <c r="A552" t="s">
        <v>1276</v>
      </c>
      <c r="B552" t="s">
        <v>1277</v>
      </c>
      <c r="E552" t="b">
        <v>1</v>
      </c>
    </row>
    <row r="553" spans="1:5">
      <c r="A553" t="s">
        <v>1278</v>
      </c>
      <c r="B553" t="s">
        <v>1279</v>
      </c>
      <c r="E553" t="b">
        <v>1</v>
      </c>
    </row>
    <row r="554" spans="1:5">
      <c r="A554" t="s">
        <v>1280</v>
      </c>
      <c r="B554" t="s">
        <v>1281</v>
      </c>
      <c r="E554" t="b">
        <v>1</v>
      </c>
    </row>
    <row r="555" spans="1:5">
      <c r="A555" t="s">
        <v>1282</v>
      </c>
      <c r="B555" t="s">
        <v>1283</v>
      </c>
      <c r="E555" t="b">
        <v>1</v>
      </c>
    </row>
    <row r="556" spans="1:5">
      <c r="A556" t="s">
        <v>1284</v>
      </c>
      <c r="B556" t="s">
        <v>1285</v>
      </c>
      <c r="E556" t="b">
        <v>1</v>
      </c>
    </row>
    <row r="557" spans="1:5">
      <c r="A557" t="s">
        <v>1286</v>
      </c>
      <c r="B557" t="s">
        <v>1287</v>
      </c>
      <c r="E557" t="b">
        <v>1</v>
      </c>
    </row>
    <row r="558" spans="1:5">
      <c r="A558" t="s">
        <v>1288</v>
      </c>
      <c r="B558" t="s">
        <v>1289</v>
      </c>
      <c r="E558" t="b">
        <v>1</v>
      </c>
    </row>
    <row r="559" spans="1:5">
      <c r="A559" t="s">
        <v>1290</v>
      </c>
      <c r="B559" t="s">
        <v>1291</v>
      </c>
      <c r="E559" t="b">
        <v>1</v>
      </c>
    </row>
    <row r="560" spans="1:5">
      <c r="A560" t="s">
        <v>1292</v>
      </c>
      <c r="B560" t="s">
        <v>1293</v>
      </c>
      <c r="E560" t="b">
        <v>1</v>
      </c>
    </row>
    <row r="561" spans="1:5">
      <c r="A561" t="s">
        <v>1294</v>
      </c>
      <c r="B561" t="s">
        <v>1295</v>
      </c>
      <c r="E561" t="b">
        <v>1</v>
      </c>
    </row>
    <row r="562" spans="1:5">
      <c r="A562" t="s">
        <v>1296</v>
      </c>
      <c r="B562" t="s">
        <v>1297</v>
      </c>
      <c r="E562" t="b">
        <v>1</v>
      </c>
    </row>
    <row r="563" spans="1:5">
      <c r="A563" t="s">
        <v>1298</v>
      </c>
      <c r="B563" t="s">
        <v>1299</v>
      </c>
      <c r="E563" t="b">
        <v>1</v>
      </c>
    </row>
    <row r="564" spans="1:5">
      <c r="A564" t="s">
        <v>1300</v>
      </c>
      <c r="B564" t="s">
        <v>1301</v>
      </c>
      <c r="E564" t="b">
        <v>1</v>
      </c>
    </row>
    <row r="565" spans="1:5">
      <c r="A565" t="s">
        <v>1302</v>
      </c>
      <c r="B565" t="s">
        <v>1303</v>
      </c>
      <c r="E565" t="b">
        <v>1</v>
      </c>
    </row>
    <row r="566" spans="1:5">
      <c r="A566" t="s">
        <v>1304</v>
      </c>
      <c r="B566" t="s">
        <v>1305</v>
      </c>
      <c r="E566" t="b">
        <v>1</v>
      </c>
    </row>
    <row r="567" spans="1:5">
      <c r="A567" t="s">
        <v>1306</v>
      </c>
      <c r="B567" t="s">
        <v>1307</v>
      </c>
      <c r="E567" t="b">
        <v>1</v>
      </c>
    </row>
    <row r="568" spans="1:5">
      <c r="A568" t="s">
        <v>1308</v>
      </c>
      <c r="B568" t="s">
        <v>1309</v>
      </c>
      <c r="E568" t="b">
        <v>1</v>
      </c>
    </row>
    <row r="569" spans="1:5">
      <c r="A569" t="s">
        <v>1310</v>
      </c>
      <c r="B569" t="s">
        <v>1311</v>
      </c>
      <c r="E569" t="b">
        <v>1</v>
      </c>
    </row>
    <row r="570" spans="1:5">
      <c r="A570" t="s">
        <v>1312</v>
      </c>
      <c r="B570" t="s">
        <v>1313</v>
      </c>
      <c r="E570" t="b">
        <v>1</v>
      </c>
    </row>
    <row r="571" spans="1:5">
      <c r="A571" t="s">
        <v>1314</v>
      </c>
      <c r="B571" t="s">
        <v>1315</v>
      </c>
      <c r="E571" t="b">
        <v>1</v>
      </c>
    </row>
    <row r="572" spans="1:5">
      <c r="A572" t="s">
        <v>1316</v>
      </c>
      <c r="B572" t="s">
        <v>1317</v>
      </c>
      <c r="E572" t="b">
        <v>1</v>
      </c>
    </row>
    <row r="573" spans="1:5">
      <c r="A573" t="s">
        <v>1318</v>
      </c>
      <c r="B573" t="s">
        <v>1319</v>
      </c>
      <c r="E573" t="b">
        <v>1</v>
      </c>
    </row>
    <row r="574" spans="1:5">
      <c r="A574" t="s">
        <v>1320</v>
      </c>
      <c r="B574" t="s">
        <v>1321</v>
      </c>
      <c r="E574" t="b">
        <v>1</v>
      </c>
    </row>
    <row r="575" spans="1:5">
      <c r="A575" t="s">
        <v>1322</v>
      </c>
      <c r="B575" t="s">
        <v>1323</v>
      </c>
      <c r="E575" t="b">
        <v>1</v>
      </c>
    </row>
    <row r="576" spans="1:5">
      <c r="A576" t="s">
        <v>1324</v>
      </c>
      <c r="B576" t="s">
        <v>1325</v>
      </c>
      <c r="E576" t="b">
        <v>1</v>
      </c>
    </row>
    <row r="577" spans="1:5">
      <c r="A577" t="s">
        <v>1326</v>
      </c>
      <c r="B577" t="s">
        <v>1327</v>
      </c>
      <c r="E577" t="b">
        <v>1</v>
      </c>
    </row>
    <row r="578" spans="1:5">
      <c r="A578" t="s">
        <v>1328</v>
      </c>
      <c r="B578" t="s">
        <v>1329</v>
      </c>
      <c r="E578" t="b">
        <v>1</v>
      </c>
    </row>
    <row r="579" spans="1:5">
      <c r="A579" t="s">
        <v>1330</v>
      </c>
      <c r="B579" t="s">
        <v>1331</v>
      </c>
      <c r="E579" t="b">
        <v>1</v>
      </c>
    </row>
    <row r="580" spans="1:5">
      <c r="A580" t="s">
        <v>1332</v>
      </c>
      <c r="B580" t="s">
        <v>1333</v>
      </c>
      <c r="E580" t="b">
        <v>1</v>
      </c>
    </row>
    <row r="581" spans="1:5">
      <c r="A581" t="s">
        <v>1334</v>
      </c>
      <c r="B581" t="s">
        <v>1335</v>
      </c>
      <c r="E581" t="b">
        <v>1</v>
      </c>
    </row>
    <row r="582" spans="1:5">
      <c r="A582" t="s">
        <v>1336</v>
      </c>
      <c r="B582" t="s">
        <v>1337</v>
      </c>
      <c r="E582" t="b">
        <v>1</v>
      </c>
    </row>
    <row r="583" spans="1:5">
      <c r="A583" t="s">
        <v>1338</v>
      </c>
      <c r="B583" t="s">
        <v>1339</v>
      </c>
      <c r="E583" t="b">
        <v>1</v>
      </c>
    </row>
    <row r="584" spans="1:5">
      <c r="A584" t="s">
        <v>1340</v>
      </c>
      <c r="B584" t="s">
        <v>1341</v>
      </c>
      <c r="E584" t="b">
        <v>1</v>
      </c>
    </row>
    <row r="585" spans="1:5">
      <c r="A585" t="s">
        <v>1342</v>
      </c>
      <c r="B585" t="s">
        <v>1343</v>
      </c>
      <c r="E585" t="b">
        <v>1</v>
      </c>
    </row>
    <row r="586" spans="1:5">
      <c r="A586" t="s">
        <v>1344</v>
      </c>
      <c r="B586" t="s">
        <v>1345</v>
      </c>
      <c r="E586" t="b">
        <v>1</v>
      </c>
    </row>
    <row r="587" spans="1:5">
      <c r="A587" t="s">
        <v>1346</v>
      </c>
      <c r="B587" t="s">
        <v>1347</v>
      </c>
      <c r="E587" t="b">
        <v>1</v>
      </c>
    </row>
    <row r="588" spans="1:5">
      <c r="A588" t="s">
        <v>1348</v>
      </c>
      <c r="B588" t="s">
        <v>1349</v>
      </c>
      <c r="E588" t="b">
        <v>1</v>
      </c>
    </row>
    <row r="589" spans="1:5">
      <c r="A589" t="s">
        <v>1350</v>
      </c>
      <c r="B589" t="s">
        <v>1351</v>
      </c>
      <c r="E589" t="b">
        <v>1</v>
      </c>
    </row>
    <row r="590" spans="1:5">
      <c r="A590" t="s">
        <v>1352</v>
      </c>
      <c r="B590" t="s">
        <v>1353</v>
      </c>
      <c r="E590" t="b">
        <v>1</v>
      </c>
    </row>
    <row r="591" spans="1:5">
      <c r="A591" t="s">
        <v>1354</v>
      </c>
      <c r="B591" t="s">
        <v>1355</v>
      </c>
      <c r="E591" t="b">
        <v>1</v>
      </c>
    </row>
    <row r="592" spans="1:5">
      <c r="A592" t="s">
        <v>1356</v>
      </c>
      <c r="B592" t="s">
        <v>1357</v>
      </c>
      <c r="E592" t="b">
        <v>1</v>
      </c>
    </row>
    <row r="593" spans="1:5">
      <c r="A593" t="s">
        <v>1358</v>
      </c>
      <c r="B593" t="s">
        <v>1359</v>
      </c>
      <c r="E593" t="b">
        <v>1</v>
      </c>
    </row>
    <row r="594" spans="1:5">
      <c r="A594" t="s">
        <v>1360</v>
      </c>
      <c r="B594" t="s">
        <v>1361</v>
      </c>
      <c r="E594" t="b">
        <v>1</v>
      </c>
    </row>
    <row r="595" spans="1:5">
      <c r="A595" t="s">
        <v>1362</v>
      </c>
      <c r="B595" t="s">
        <v>1363</v>
      </c>
      <c r="E595" t="b">
        <v>1</v>
      </c>
    </row>
    <row r="596" spans="1:5">
      <c r="A596" t="s">
        <v>1364</v>
      </c>
      <c r="B596" t="s">
        <v>1365</v>
      </c>
      <c r="E596" t="b">
        <v>1</v>
      </c>
    </row>
    <row r="597" spans="1:5">
      <c r="A597" t="s">
        <v>1366</v>
      </c>
      <c r="B597" t="s">
        <v>1367</v>
      </c>
      <c r="E597" t="b">
        <v>1</v>
      </c>
    </row>
    <row r="598" spans="1:5">
      <c r="A598" t="s">
        <v>1368</v>
      </c>
      <c r="B598" t="s">
        <v>1369</v>
      </c>
      <c r="E598" t="b">
        <v>1</v>
      </c>
    </row>
    <row r="599" spans="1:5">
      <c r="A599" t="s">
        <v>1370</v>
      </c>
      <c r="B599" t="s">
        <v>1371</v>
      </c>
      <c r="E599" t="b">
        <v>1</v>
      </c>
    </row>
    <row r="600" spans="1:5">
      <c r="A600" t="s">
        <v>1372</v>
      </c>
      <c r="B600" t="s">
        <v>1373</v>
      </c>
      <c r="E600" t="b">
        <v>1</v>
      </c>
    </row>
    <row r="601" spans="1:5">
      <c r="A601" t="s">
        <v>1374</v>
      </c>
      <c r="B601" t="s">
        <v>1375</v>
      </c>
      <c r="E601" t="b">
        <v>1</v>
      </c>
    </row>
    <row r="602" spans="1:5">
      <c r="A602" t="s">
        <v>1376</v>
      </c>
      <c r="B602" t="s">
        <v>1377</v>
      </c>
      <c r="E602" t="b">
        <v>1</v>
      </c>
    </row>
    <row r="603" spans="1:5">
      <c r="A603" t="s">
        <v>1378</v>
      </c>
      <c r="B603" t="s">
        <v>1379</v>
      </c>
      <c r="E603" t="b">
        <v>1</v>
      </c>
    </row>
    <row r="604" spans="1:5">
      <c r="A604" t="s">
        <v>1380</v>
      </c>
      <c r="B604" t="s">
        <v>1381</v>
      </c>
      <c r="E604" t="b">
        <v>1</v>
      </c>
    </row>
    <row r="605" spans="1:5">
      <c r="A605" t="s">
        <v>1382</v>
      </c>
      <c r="B605" t="s">
        <v>1383</v>
      </c>
      <c r="E605" t="b">
        <v>1</v>
      </c>
    </row>
    <row r="606" spans="1:5">
      <c r="A606" t="s">
        <v>1384</v>
      </c>
      <c r="B606" t="s">
        <v>1385</v>
      </c>
      <c r="E606" t="b">
        <v>1</v>
      </c>
    </row>
    <row r="607" spans="1:5">
      <c r="A607" t="s">
        <v>1386</v>
      </c>
      <c r="B607" t="s">
        <v>1387</v>
      </c>
      <c r="E607" t="b">
        <v>1</v>
      </c>
    </row>
    <row r="608" spans="1:5">
      <c r="A608" t="s">
        <v>1388</v>
      </c>
      <c r="B608" t="s">
        <v>1389</v>
      </c>
      <c r="E608" t="b">
        <v>1</v>
      </c>
    </row>
    <row r="609" spans="1:5">
      <c r="A609" t="s">
        <v>1390</v>
      </c>
      <c r="B609" t="s">
        <v>1391</v>
      </c>
      <c r="E609" t="b">
        <v>1</v>
      </c>
    </row>
    <row r="610" spans="1:5">
      <c r="A610" t="s">
        <v>1392</v>
      </c>
      <c r="B610" t="s">
        <v>1393</v>
      </c>
      <c r="E610" t="b">
        <v>1</v>
      </c>
    </row>
    <row r="611" spans="1:5">
      <c r="A611" t="s">
        <v>1394</v>
      </c>
      <c r="B611" t="s">
        <v>1395</v>
      </c>
      <c r="E611" t="b">
        <v>1</v>
      </c>
    </row>
    <row r="612" spans="1:5">
      <c r="A612" t="s">
        <v>1396</v>
      </c>
      <c r="B612" t="s">
        <v>1397</v>
      </c>
      <c r="E612" t="b">
        <v>1</v>
      </c>
    </row>
    <row r="613" spans="1:5">
      <c r="A613" t="s">
        <v>1398</v>
      </c>
      <c r="B613" t="s">
        <v>1399</v>
      </c>
      <c r="E613" t="b">
        <v>1</v>
      </c>
    </row>
    <row r="614" spans="1:5">
      <c r="A614" t="s">
        <v>1400</v>
      </c>
      <c r="B614" t="s">
        <v>1401</v>
      </c>
      <c r="E614" t="b">
        <v>1</v>
      </c>
    </row>
    <row r="615" spans="1:5">
      <c r="A615" t="s">
        <v>1402</v>
      </c>
      <c r="B615" t="s">
        <v>1403</v>
      </c>
      <c r="E615" t="b">
        <v>1</v>
      </c>
    </row>
    <row r="616" spans="1:5">
      <c r="A616" t="s">
        <v>1404</v>
      </c>
      <c r="B616" t="s">
        <v>1405</v>
      </c>
      <c r="E616" t="b">
        <v>1</v>
      </c>
    </row>
    <row r="617" spans="1:5">
      <c r="A617" t="s">
        <v>1406</v>
      </c>
      <c r="B617" t="s">
        <v>1407</v>
      </c>
      <c r="E617" t="b">
        <v>1</v>
      </c>
    </row>
    <row r="618" spans="1:5">
      <c r="A618" t="s">
        <v>1408</v>
      </c>
      <c r="B618" t="s">
        <v>1409</v>
      </c>
      <c r="E618" t="b">
        <v>1</v>
      </c>
    </row>
    <row r="619" spans="1:5">
      <c r="A619" t="s">
        <v>1410</v>
      </c>
      <c r="B619" t="s">
        <v>1411</v>
      </c>
      <c r="E619" t="b">
        <v>1</v>
      </c>
    </row>
    <row r="620" spans="1:5">
      <c r="A620" t="s">
        <v>1412</v>
      </c>
      <c r="B620" t="s">
        <v>1413</v>
      </c>
      <c r="E620" t="b">
        <v>1</v>
      </c>
    </row>
    <row r="621" spans="1:5">
      <c r="A621" t="s">
        <v>1414</v>
      </c>
      <c r="B621" t="s">
        <v>1415</v>
      </c>
      <c r="E621" t="b">
        <v>1</v>
      </c>
    </row>
    <row r="622" spans="1:5">
      <c r="A622" t="s">
        <v>1416</v>
      </c>
      <c r="B622" t="s">
        <v>1417</v>
      </c>
      <c r="E622" t="b">
        <v>1</v>
      </c>
    </row>
    <row r="623" spans="1:5">
      <c r="A623" t="s">
        <v>1418</v>
      </c>
      <c r="B623" t="s">
        <v>1419</v>
      </c>
      <c r="E623" t="b">
        <v>1</v>
      </c>
    </row>
    <row r="624" spans="1:5">
      <c r="A624" t="s">
        <v>1420</v>
      </c>
      <c r="B624" t="s">
        <v>1421</v>
      </c>
      <c r="E624" t="b">
        <v>1</v>
      </c>
    </row>
    <row r="625" spans="1:5">
      <c r="A625" t="s">
        <v>1422</v>
      </c>
      <c r="B625" t="s">
        <v>1423</v>
      </c>
      <c r="E625" t="b">
        <v>1</v>
      </c>
    </row>
    <row r="626" spans="1:5">
      <c r="A626" t="s">
        <v>1424</v>
      </c>
      <c r="B626" t="s">
        <v>1425</v>
      </c>
      <c r="E626" t="b">
        <v>1</v>
      </c>
    </row>
    <row r="627" spans="1:5">
      <c r="A627" t="s">
        <v>1426</v>
      </c>
      <c r="B627" t="s">
        <v>1427</v>
      </c>
      <c r="E627" t="b">
        <v>1</v>
      </c>
    </row>
    <row r="628" spans="1:5">
      <c r="A628" t="s">
        <v>1428</v>
      </c>
      <c r="B628" t="s">
        <v>1429</v>
      </c>
      <c r="E628" t="b">
        <v>1</v>
      </c>
    </row>
    <row r="629" spans="1:5">
      <c r="A629" t="s">
        <v>1430</v>
      </c>
      <c r="B629" t="s">
        <v>1431</v>
      </c>
      <c r="E629" t="b">
        <v>1</v>
      </c>
    </row>
    <row r="630" spans="1:5">
      <c r="A630" t="s">
        <v>1432</v>
      </c>
      <c r="B630" t="s">
        <v>1433</v>
      </c>
      <c r="E630" t="b">
        <v>1</v>
      </c>
    </row>
    <row r="631" spans="1:5">
      <c r="A631" t="s">
        <v>1434</v>
      </c>
      <c r="B631" t="s">
        <v>1435</v>
      </c>
      <c r="E631" t="b">
        <v>1</v>
      </c>
    </row>
    <row r="632" spans="1:5">
      <c r="A632" t="s">
        <v>1436</v>
      </c>
      <c r="B632" t="s">
        <v>1437</v>
      </c>
      <c r="E632" t="b">
        <v>1</v>
      </c>
    </row>
    <row r="633" spans="1:5">
      <c r="A633" t="s">
        <v>1438</v>
      </c>
      <c r="B633" t="s">
        <v>1439</v>
      </c>
      <c r="E633" t="b">
        <v>1</v>
      </c>
    </row>
    <row r="634" spans="1:5">
      <c r="A634" t="s">
        <v>1440</v>
      </c>
      <c r="B634" t="s">
        <v>1441</v>
      </c>
      <c r="E634" t="b">
        <v>1</v>
      </c>
    </row>
    <row r="635" spans="1:5">
      <c r="A635" t="s">
        <v>1442</v>
      </c>
      <c r="B635" t="s">
        <v>1443</v>
      </c>
      <c r="E635" t="b">
        <v>1</v>
      </c>
    </row>
    <row r="636" spans="1:5">
      <c r="A636" t="s">
        <v>1444</v>
      </c>
      <c r="B636" t="s">
        <v>1445</v>
      </c>
      <c r="E636" t="b">
        <v>1</v>
      </c>
    </row>
    <row r="637" spans="1:5">
      <c r="A637" t="s">
        <v>1446</v>
      </c>
      <c r="B637" t="s">
        <v>1447</v>
      </c>
      <c r="E637" t="b">
        <v>1</v>
      </c>
    </row>
    <row r="638" spans="1:5">
      <c r="A638" t="s">
        <v>1448</v>
      </c>
      <c r="B638" t="s">
        <v>1449</v>
      </c>
      <c r="E638" t="b">
        <v>1</v>
      </c>
    </row>
    <row r="639" spans="1:5">
      <c r="A639" t="s">
        <v>1450</v>
      </c>
      <c r="B639" t="s">
        <v>1451</v>
      </c>
      <c r="E639" t="b">
        <v>1</v>
      </c>
    </row>
    <row r="640" spans="1:5">
      <c r="A640" t="s">
        <v>1452</v>
      </c>
      <c r="B640" t="s">
        <v>1453</v>
      </c>
      <c r="E640" t="b">
        <v>1</v>
      </c>
    </row>
    <row r="641" spans="1:5">
      <c r="A641" t="s">
        <v>1454</v>
      </c>
      <c r="B641" t="s">
        <v>1455</v>
      </c>
      <c r="E641" t="b">
        <v>1</v>
      </c>
    </row>
    <row r="642" spans="1:5">
      <c r="A642" t="s">
        <v>1456</v>
      </c>
      <c r="B642" t="s">
        <v>1457</v>
      </c>
      <c r="E642" t="b">
        <v>1</v>
      </c>
    </row>
    <row r="643" spans="1:5">
      <c r="A643" t="s">
        <v>1458</v>
      </c>
      <c r="B643" t="s">
        <v>1459</v>
      </c>
      <c r="E643" t="b">
        <v>1</v>
      </c>
    </row>
    <row r="644" spans="1:5">
      <c r="A644" t="s">
        <v>1460</v>
      </c>
      <c r="B644" t="s">
        <v>1461</v>
      </c>
      <c r="E644" t="b">
        <v>1</v>
      </c>
    </row>
    <row r="645" spans="1:5">
      <c r="A645" t="s">
        <v>1462</v>
      </c>
      <c r="B645" t="s">
        <v>1463</v>
      </c>
      <c r="E645" t="b">
        <v>1</v>
      </c>
    </row>
    <row r="646" spans="1:5">
      <c r="A646" t="s">
        <v>1464</v>
      </c>
      <c r="B646" t="s">
        <v>1465</v>
      </c>
      <c r="E646" t="b">
        <v>1</v>
      </c>
    </row>
    <row r="647" spans="1:5">
      <c r="A647" t="s">
        <v>1466</v>
      </c>
      <c r="B647" t="s">
        <v>1467</v>
      </c>
      <c r="E647" t="b">
        <v>1</v>
      </c>
    </row>
    <row r="648" spans="1:5">
      <c r="A648" t="s">
        <v>1468</v>
      </c>
      <c r="B648" t="s">
        <v>1469</v>
      </c>
      <c r="E648" t="b">
        <v>1</v>
      </c>
    </row>
    <row r="649" spans="1:5">
      <c r="A649" t="s">
        <v>1470</v>
      </c>
      <c r="B649" t="s">
        <v>1471</v>
      </c>
      <c r="E649" t="b">
        <v>1</v>
      </c>
    </row>
    <row r="650" spans="1:5">
      <c r="A650" t="s">
        <v>1472</v>
      </c>
      <c r="B650" t="s">
        <v>1473</v>
      </c>
      <c r="E650" t="b">
        <v>1</v>
      </c>
    </row>
    <row r="651" spans="1:5">
      <c r="A651" t="s">
        <v>1474</v>
      </c>
      <c r="B651" t="s">
        <v>1475</v>
      </c>
      <c r="E651" t="b">
        <v>1</v>
      </c>
    </row>
    <row r="652" spans="1:5">
      <c r="A652" t="s">
        <v>1476</v>
      </c>
      <c r="B652" t="s">
        <v>1477</v>
      </c>
      <c r="E652" t="b">
        <v>1</v>
      </c>
    </row>
    <row r="653" spans="1:5">
      <c r="A653" t="s">
        <v>1478</v>
      </c>
      <c r="B653" t="s">
        <v>1479</v>
      </c>
      <c r="E653" t="b">
        <v>1</v>
      </c>
    </row>
    <row r="654" spans="1:5">
      <c r="A654" t="s">
        <v>1480</v>
      </c>
      <c r="B654" t="s">
        <v>1481</v>
      </c>
      <c r="E654" t="b">
        <v>1</v>
      </c>
    </row>
    <row r="655" spans="1:5">
      <c r="A655" t="s">
        <v>1482</v>
      </c>
      <c r="B655" t="s">
        <v>1483</v>
      </c>
      <c r="E655" t="b">
        <v>1</v>
      </c>
    </row>
    <row r="656" spans="1:5">
      <c r="A656" t="s">
        <v>1484</v>
      </c>
      <c r="B656" t="s">
        <v>1485</v>
      </c>
      <c r="E656" t="b">
        <v>1</v>
      </c>
    </row>
    <row r="657" spans="1:5">
      <c r="A657" t="s">
        <v>1486</v>
      </c>
      <c r="B657" t="s">
        <v>1487</v>
      </c>
      <c r="E657" t="b">
        <v>1</v>
      </c>
    </row>
    <row r="658" spans="1:5">
      <c r="A658" t="s">
        <v>1488</v>
      </c>
      <c r="B658" t="s">
        <v>1489</v>
      </c>
      <c r="E658" t="b">
        <v>1</v>
      </c>
    </row>
    <row r="659" spans="1:5">
      <c r="A659" t="s">
        <v>1490</v>
      </c>
      <c r="B659" t="s">
        <v>1491</v>
      </c>
      <c r="E659" t="b">
        <v>1</v>
      </c>
    </row>
    <row r="660" spans="1:5">
      <c r="A660" t="s">
        <v>1492</v>
      </c>
      <c r="B660" t="s">
        <v>1493</v>
      </c>
      <c r="E660" t="b">
        <v>1</v>
      </c>
    </row>
    <row r="661" spans="1:5">
      <c r="A661" t="s">
        <v>1494</v>
      </c>
      <c r="B661" t="s">
        <v>1495</v>
      </c>
      <c r="E661" t="b">
        <v>1</v>
      </c>
    </row>
    <row r="662" spans="1:5">
      <c r="A662" t="s">
        <v>1496</v>
      </c>
      <c r="B662" t="s">
        <v>1497</v>
      </c>
      <c r="E662" t="b">
        <v>1</v>
      </c>
    </row>
    <row r="663" spans="1:5">
      <c r="A663" t="s">
        <v>1498</v>
      </c>
      <c r="B663" t="s">
        <v>1499</v>
      </c>
      <c r="E663" t="b">
        <v>1</v>
      </c>
    </row>
    <row r="664" spans="1:5">
      <c r="A664" t="s">
        <v>1500</v>
      </c>
      <c r="B664" t="s">
        <v>1501</v>
      </c>
      <c r="E664" t="b">
        <v>1</v>
      </c>
    </row>
    <row r="665" spans="1:5">
      <c r="A665" t="s">
        <v>1502</v>
      </c>
      <c r="B665" t="s">
        <v>1503</v>
      </c>
      <c r="E665" t="b">
        <v>1</v>
      </c>
    </row>
    <row r="666" spans="1:5">
      <c r="A666" t="s">
        <v>1504</v>
      </c>
      <c r="B666" t="s">
        <v>1505</v>
      </c>
      <c r="E666" t="b">
        <v>1</v>
      </c>
    </row>
    <row r="667" spans="1:5">
      <c r="A667" t="s">
        <v>1506</v>
      </c>
      <c r="B667" t="s">
        <v>1507</v>
      </c>
      <c r="E667" t="b">
        <v>1</v>
      </c>
    </row>
    <row r="668" spans="1:5">
      <c r="A668" t="s">
        <v>1508</v>
      </c>
      <c r="B668" t="s">
        <v>1509</v>
      </c>
      <c r="E668" t="b">
        <v>1</v>
      </c>
    </row>
    <row r="669" spans="1:5">
      <c r="A669" t="s">
        <v>1510</v>
      </c>
      <c r="B669" t="s">
        <v>1511</v>
      </c>
      <c r="E669" t="b">
        <v>1</v>
      </c>
    </row>
    <row r="670" spans="1:5">
      <c r="A670" t="s">
        <v>1512</v>
      </c>
      <c r="B670" t="s">
        <v>1513</v>
      </c>
      <c r="E670" t="b">
        <v>1</v>
      </c>
    </row>
    <row r="671" spans="1:5">
      <c r="A671" t="s">
        <v>1514</v>
      </c>
      <c r="B671" t="s">
        <v>1515</v>
      </c>
      <c r="E671" t="b">
        <v>1</v>
      </c>
    </row>
    <row r="672" spans="1:5">
      <c r="A672" t="s">
        <v>1516</v>
      </c>
      <c r="B672" t="s">
        <v>1517</v>
      </c>
      <c r="E672" t="b">
        <v>1</v>
      </c>
    </row>
    <row r="673" spans="1:5">
      <c r="A673" t="s">
        <v>1518</v>
      </c>
      <c r="B673" t="s">
        <v>1519</v>
      </c>
      <c r="E673" t="b">
        <v>1</v>
      </c>
    </row>
    <row r="674" spans="1:5">
      <c r="A674" t="s">
        <v>1520</v>
      </c>
      <c r="B674" t="s">
        <v>1521</v>
      </c>
      <c r="E674" t="b">
        <v>1</v>
      </c>
    </row>
    <row r="675" spans="1:5">
      <c r="A675" t="s">
        <v>1522</v>
      </c>
      <c r="B675" t="s">
        <v>1523</v>
      </c>
      <c r="E675" t="b">
        <v>1</v>
      </c>
    </row>
    <row r="676" spans="1:5">
      <c r="A676" t="s">
        <v>1524</v>
      </c>
      <c r="B676" t="s">
        <v>1525</v>
      </c>
      <c r="E676" t="b">
        <v>1</v>
      </c>
    </row>
    <row r="677" spans="1:5">
      <c r="A677" t="s">
        <v>1526</v>
      </c>
      <c r="B677" t="s">
        <v>1527</v>
      </c>
      <c r="E677" t="b">
        <v>1</v>
      </c>
    </row>
    <row r="678" spans="1:5">
      <c r="A678" t="s">
        <v>1528</v>
      </c>
      <c r="B678" t="s">
        <v>1529</v>
      </c>
      <c r="E678" t="b">
        <v>1</v>
      </c>
    </row>
    <row r="679" spans="1:5">
      <c r="A679" t="s">
        <v>1530</v>
      </c>
      <c r="B679" t="s">
        <v>1531</v>
      </c>
      <c r="E679" t="b">
        <v>1</v>
      </c>
    </row>
    <row r="680" spans="1:5">
      <c r="A680" t="s">
        <v>1532</v>
      </c>
      <c r="B680" t="s">
        <v>1533</v>
      </c>
      <c r="E680" t="b">
        <v>1</v>
      </c>
    </row>
    <row r="681" spans="1:5">
      <c r="A681" t="s">
        <v>1534</v>
      </c>
      <c r="B681" t="s">
        <v>1535</v>
      </c>
      <c r="E681" t="b">
        <v>1</v>
      </c>
    </row>
    <row r="682" spans="1:5">
      <c r="A682" t="s">
        <v>1536</v>
      </c>
      <c r="B682" t="s">
        <v>1537</v>
      </c>
      <c r="E682" t="b">
        <v>1</v>
      </c>
    </row>
    <row r="683" spans="1:5">
      <c r="A683" t="s">
        <v>1538</v>
      </c>
      <c r="B683" t="s">
        <v>1539</v>
      </c>
      <c r="E683" t="b">
        <v>1</v>
      </c>
    </row>
    <row r="684" spans="1:5">
      <c r="A684" t="s">
        <v>1540</v>
      </c>
      <c r="B684" t="s">
        <v>1541</v>
      </c>
      <c r="E684" t="b">
        <v>1</v>
      </c>
    </row>
    <row r="685" spans="1:5">
      <c r="A685" t="s">
        <v>1542</v>
      </c>
      <c r="B685" t="s">
        <v>1543</v>
      </c>
      <c r="E685" t="b">
        <v>1</v>
      </c>
    </row>
    <row r="686" spans="1:5">
      <c r="A686" t="s">
        <v>1544</v>
      </c>
      <c r="B686" t="s">
        <v>1545</v>
      </c>
      <c r="E686" t="b">
        <v>1</v>
      </c>
    </row>
    <row r="687" spans="1:5">
      <c r="A687" t="s">
        <v>1546</v>
      </c>
      <c r="B687" t="s">
        <v>1547</v>
      </c>
      <c r="E687" t="b">
        <v>1</v>
      </c>
    </row>
    <row r="688" spans="1:5">
      <c r="A688" t="s">
        <v>1548</v>
      </c>
      <c r="B688" t="s">
        <v>1549</v>
      </c>
      <c r="E688" t="b">
        <v>1</v>
      </c>
    </row>
    <row r="689" spans="1:5">
      <c r="A689" t="s">
        <v>1550</v>
      </c>
      <c r="B689" t="s">
        <v>1551</v>
      </c>
      <c r="E689" t="b">
        <v>1</v>
      </c>
    </row>
    <row r="690" spans="1:5">
      <c r="A690" t="s">
        <v>1552</v>
      </c>
      <c r="B690" t="s">
        <v>1553</v>
      </c>
      <c r="E690" t="b">
        <v>1</v>
      </c>
    </row>
    <row r="691" spans="1:5">
      <c r="A691" t="s">
        <v>1554</v>
      </c>
      <c r="B691" t="s">
        <v>1555</v>
      </c>
      <c r="E691" t="b">
        <v>1</v>
      </c>
    </row>
    <row r="692" spans="1:5">
      <c r="A692" t="s">
        <v>1556</v>
      </c>
      <c r="B692" t="s">
        <v>1557</v>
      </c>
      <c r="E692" t="b">
        <v>1</v>
      </c>
    </row>
    <row r="693" spans="1:5">
      <c r="A693" t="s">
        <v>1558</v>
      </c>
      <c r="B693" t="s">
        <v>1559</v>
      </c>
      <c r="E693" t="b">
        <v>1</v>
      </c>
    </row>
    <row r="694" spans="1:5">
      <c r="A694" t="s">
        <v>1560</v>
      </c>
      <c r="B694" t="s">
        <v>1561</v>
      </c>
      <c r="E694" t="b">
        <v>1</v>
      </c>
    </row>
    <row r="695" spans="1:5">
      <c r="A695" t="s">
        <v>1562</v>
      </c>
      <c r="B695" t="s">
        <v>1563</v>
      </c>
      <c r="E695" t="b">
        <v>1</v>
      </c>
    </row>
    <row r="696" spans="1:5">
      <c r="A696" t="s">
        <v>1564</v>
      </c>
      <c r="B696" t="s">
        <v>1565</v>
      </c>
      <c r="E696" t="b">
        <v>1</v>
      </c>
    </row>
    <row r="697" spans="1:5">
      <c r="A697" t="s">
        <v>1566</v>
      </c>
      <c r="B697" t="s">
        <v>1567</v>
      </c>
      <c r="E697" t="b">
        <v>1</v>
      </c>
    </row>
    <row r="698" spans="1:5">
      <c r="A698" t="s">
        <v>1568</v>
      </c>
      <c r="B698" t="s">
        <v>1569</v>
      </c>
      <c r="E698" t="b">
        <v>1</v>
      </c>
    </row>
    <row r="699" spans="1:5">
      <c r="A699" t="s">
        <v>1570</v>
      </c>
      <c r="B699" t="s">
        <v>1571</v>
      </c>
      <c r="E699" t="b">
        <v>1</v>
      </c>
    </row>
    <row r="700" spans="1:5">
      <c r="A700" t="s">
        <v>1572</v>
      </c>
      <c r="B700" t="s">
        <v>1573</v>
      </c>
      <c r="E700" t="b">
        <v>1</v>
      </c>
    </row>
    <row r="701" spans="1:5">
      <c r="A701" t="s">
        <v>1574</v>
      </c>
      <c r="B701" t="s">
        <v>1575</v>
      </c>
      <c r="E701" t="b">
        <v>1</v>
      </c>
    </row>
    <row r="702" spans="1:5">
      <c r="A702" t="s">
        <v>1576</v>
      </c>
      <c r="B702" t="s">
        <v>1577</v>
      </c>
      <c r="E702" t="b">
        <v>1</v>
      </c>
    </row>
    <row r="703" spans="1:5">
      <c r="A703" t="s">
        <v>1578</v>
      </c>
      <c r="B703" t="s">
        <v>1579</v>
      </c>
      <c r="E703" t="b">
        <v>1</v>
      </c>
    </row>
    <row r="704" spans="1:5">
      <c r="A704" t="s">
        <v>1580</v>
      </c>
      <c r="B704" t="s">
        <v>1581</v>
      </c>
      <c r="E704" t="b">
        <v>1</v>
      </c>
    </row>
    <row r="705" spans="1:5">
      <c r="A705" t="s">
        <v>1582</v>
      </c>
      <c r="B705" t="s">
        <v>1583</v>
      </c>
      <c r="E705" t="b">
        <v>1</v>
      </c>
    </row>
    <row r="706" spans="1:5">
      <c r="A706" t="s">
        <v>1584</v>
      </c>
      <c r="B706" t="s">
        <v>1585</v>
      </c>
      <c r="E706" t="b">
        <v>1</v>
      </c>
    </row>
    <row r="707" spans="1:5">
      <c r="A707" t="s">
        <v>1586</v>
      </c>
      <c r="B707" t="s">
        <v>1587</v>
      </c>
      <c r="E707" t="b">
        <v>1</v>
      </c>
    </row>
    <row r="708" spans="1:5">
      <c r="A708" t="s">
        <v>1588</v>
      </c>
      <c r="B708" t="s">
        <v>1589</v>
      </c>
      <c r="E708" t="b">
        <v>1</v>
      </c>
    </row>
    <row r="709" spans="1:5">
      <c r="A709" t="s">
        <v>1590</v>
      </c>
      <c r="B709" t="s">
        <v>1591</v>
      </c>
      <c r="E709" t="b">
        <v>1</v>
      </c>
    </row>
    <row r="710" spans="1:5">
      <c r="A710" t="s">
        <v>1592</v>
      </c>
      <c r="B710" t="s">
        <v>1593</v>
      </c>
      <c r="E710" t="b">
        <v>1</v>
      </c>
    </row>
    <row r="711" spans="1:5">
      <c r="A711" t="s">
        <v>1594</v>
      </c>
      <c r="B711" t="s">
        <v>1595</v>
      </c>
      <c r="E711" t="b">
        <v>1</v>
      </c>
    </row>
    <row r="712" spans="1:5">
      <c r="A712" t="s">
        <v>1596</v>
      </c>
      <c r="B712" t="s">
        <v>1597</v>
      </c>
      <c r="E712" t="b">
        <v>1</v>
      </c>
    </row>
    <row r="713" spans="1:5">
      <c r="A713" t="s">
        <v>1598</v>
      </c>
      <c r="B713" t="s">
        <v>1599</v>
      </c>
      <c r="E713" t="b">
        <v>1</v>
      </c>
    </row>
    <row r="714" spans="1:5">
      <c r="A714" t="s">
        <v>1600</v>
      </c>
      <c r="B714" t="s">
        <v>1601</v>
      </c>
      <c r="E714" t="b">
        <v>1</v>
      </c>
    </row>
    <row r="715" spans="1:5">
      <c r="A715" t="s">
        <v>1602</v>
      </c>
      <c r="B715" t="s">
        <v>1603</v>
      </c>
      <c r="E715" t="b">
        <v>1</v>
      </c>
    </row>
    <row r="716" spans="1:5">
      <c r="A716" t="s">
        <v>1604</v>
      </c>
      <c r="B716" t="s">
        <v>1605</v>
      </c>
      <c r="E716" t="b">
        <v>1</v>
      </c>
    </row>
    <row r="717" spans="1:5">
      <c r="A717" t="s">
        <v>1606</v>
      </c>
      <c r="B717" t="s">
        <v>1607</v>
      </c>
      <c r="E717" t="b">
        <v>1</v>
      </c>
    </row>
    <row r="718" spans="1:5">
      <c r="A718" t="s">
        <v>1608</v>
      </c>
      <c r="B718" t="s">
        <v>1609</v>
      </c>
      <c r="E718" t="b">
        <v>1</v>
      </c>
    </row>
    <row r="719" spans="1:5">
      <c r="A719" t="s">
        <v>1610</v>
      </c>
      <c r="B719" t="s">
        <v>1611</v>
      </c>
      <c r="E719" t="b">
        <v>1</v>
      </c>
    </row>
    <row r="720" spans="1:5">
      <c r="A720" t="s">
        <v>1612</v>
      </c>
      <c r="B720" t="s">
        <v>1613</v>
      </c>
      <c r="E720" t="b">
        <v>1</v>
      </c>
    </row>
    <row r="721" spans="1:5">
      <c r="A721" t="s">
        <v>1614</v>
      </c>
      <c r="B721" t="s">
        <v>1615</v>
      </c>
      <c r="E721" t="b">
        <v>1</v>
      </c>
    </row>
    <row r="722" spans="1:5">
      <c r="A722" t="s">
        <v>1616</v>
      </c>
      <c r="B722" t="s">
        <v>1617</v>
      </c>
      <c r="E722" t="b">
        <v>1</v>
      </c>
    </row>
    <row r="723" spans="1:5">
      <c r="A723" t="s">
        <v>1618</v>
      </c>
      <c r="B723" t="s">
        <v>1619</v>
      </c>
      <c r="E723" t="b">
        <v>1</v>
      </c>
    </row>
    <row r="724" spans="1:5">
      <c r="A724" t="s">
        <v>1620</v>
      </c>
      <c r="B724" t="s">
        <v>1621</v>
      </c>
      <c r="E724" t="b">
        <v>1</v>
      </c>
    </row>
    <row r="725" spans="1:5">
      <c r="A725" t="s">
        <v>1622</v>
      </c>
      <c r="B725" t="s">
        <v>1623</v>
      </c>
      <c r="E725" t="b">
        <v>1</v>
      </c>
    </row>
    <row r="726" spans="1:5">
      <c r="A726" t="s">
        <v>1624</v>
      </c>
      <c r="B726" t="s">
        <v>1625</v>
      </c>
      <c r="E726" t="b">
        <v>1</v>
      </c>
    </row>
    <row r="727" spans="1:5">
      <c r="A727" t="s">
        <v>1626</v>
      </c>
      <c r="B727" t="s">
        <v>1627</v>
      </c>
      <c r="E727" t="b">
        <v>1</v>
      </c>
    </row>
    <row r="728" spans="1:5">
      <c r="A728" t="s">
        <v>1628</v>
      </c>
      <c r="B728" t="s">
        <v>1629</v>
      </c>
      <c r="E728" t="b">
        <v>1</v>
      </c>
    </row>
    <row r="729" spans="1:5">
      <c r="A729" t="s">
        <v>1630</v>
      </c>
      <c r="B729" t="s">
        <v>1631</v>
      </c>
      <c r="E729" t="b">
        <v>1</v>
      </c>
    </row>
    <row r="730" spans="1:5">
      <c r="A730" t="s">
        <v>1632</v>
      </c>
      <c r="B730" t="s">
        <v>1633</v>
      </c>
      <c r="E730" t="b">
        <v>1</v>
      </c>
    </row>
    <row r="731" spans="1:5">
      <c r="A731" t="s">
        <v>1634</v>
      </c>
      <c r="B731" t="s">
        <v>1635</v>
      </c>
      <c r="E731" t="b">
        <v>1</v>
      </c>
    </row>
    <row r="732" spans="1:5">
      <c r="A732" t="s">
        <v>1636</v>
      </c>
      <c r="B732" t="s">
        <v>1637</v>
      </c>
      <c r="E732" t="b">
        <v>1</v>
      </c>
    </row>
    <row r="733" spans="1:5">
      <c r="A733" t="s">
        <v>1638</v>
      </c>
      <c r="B733" t="s">
        <v>1639</v>
      </c>
      <c r="E733" t="b">
        <v>1</v>
      </c>
    </row>
    <row r="734" spans="1:5">
      <c r="A734" t="s">
        <v>1640</v>
      </c>
      <c r="B734" t="s">
        <v>1641</v>
      </c>
      <c r="E734" t="b">
        <v>1</v>
      </c>
    </row>
    <row r="735" spans="1:5">
      <c r="A735" t="s">
        <v>1642</v>
      </c>
      <c r="B735" t="s">
        <v>1643</v>
      </c>
      <c r="E735" t="b">
        <v>1</v>
      </c>
    </row>
    <row r="736" spans="1:5">
      <c r="A736" t="s">
        <v>1644</v>
      </c>
      <c r="B736" t="s">
        <v>1645</v>
      </c>
      <c r="E736" t="b">
        <v>1</v>
      </c>
    </row>
    <row r="737" spans="1:5">
      <c r="A737" t="s">
        <v>1646</v>
      </c>
      <c r="B737" t="s">
        <v>1647</v>
      </c>
      <c r="E737" t="b">
        <v>1</v>
      </c>
    </row>
    <row r="738" spans="1:5">
      <c r="A738" t="s">
        <v>1648</v>
      </c>
      <c r="B738" t="s">
        <v>1649</v>
      </c>
      <c r="E738" t="b">
        <v>1</v>
      </c>
    </row>
    <row r="739" spans="1:5">
      <c r="A739" t="s">
        <v>1650</v>
      </c>
      <c r="B739" t="s">
        <v>1651</v>
      </c>
      <c r="E739" t="b">
        <v>1</v>
      </c>
    </row>
    <row r="740" spans="1:5">
      <c r="A740" t="s">
        <v>1652</v>
      </c>
      <c r="B740" t="s">
        <v>1653</v>
      </c>
      <c r="E740" t="b">
        <v>1</v>
      </c>
    </row>
    <row r="741" spans="1:5">
      <c r="A741" t="s">
        <v>1654</v>
      </c>
      <c r="B741" t="s">
        <v>1655</v>
      </c>
      <c r="E741" t="b">
        <v>1</v>
      </c>
    </row>
    <row r="742" spans="1:5">
      <c r="A742" t="s">
        <v>1656</v>
      </c>
      <c r="B742" t="s">
        <v>1657</v>
      </c>
      <c r="E742" t="b">
        <v>1</v>
      </c>
    </row>
    <row r="743" spans="1:5">
      <c r="A743" t="s">
        <v>1658</v>
      </c>
      <c r="B743" t="s">
        <v>1659</v>
      </c>
      <c r="E743" t="b">
        <v>1</v>
      </c>
    </row>
    <row r="744" spans="1:5">
      <c r="A744" t="s">
        <v>1660</v>
      </c>
      <c r="B744" t="s">
        <v>1661</v>
      </c>
      <c r="E744" t="b">
        <v>1</v>
      </c>
    </row>
    <row r="745" spans="1:5">
      <c r="A745" t="s">
        <v>1662</v>
      </c>
      <c r="B745" t="s">
        <v>1663</v>
      </c>
      <c r="E745" t="b">
        <v>1</v>
      </c>
    </row>
    <row r="746" spans="1:5">
      <c r="A746" t="s">
        <v>1664</v>
      </c>
      <c r="B746" t="s">
        <v>1665</v>
      </c>
      <c r="E746" t="b">
        <v>1</v>
      </c>
    </row>
    <row r="747" spans="1:5">
      <c r="A747" t="s">
        <v>1666</v>
      </c>
      <c r="B747" t="s">
        <v>1667</v>
      </c>
      <c r="E747" t="b">
        <v>1</v>
      </c>
    </row>
    <row r="748" spans="1:5">
      <c r="A748" t="s">
        <v>1668</v>
      </c>
      <c r="B748" t="s">
        <v>1669</v>
      </c>
      <c r="E748" t="b">
        <v>1</v>
      </c>
    </row>
    <row r="749" spans="1:5">
      <c r="A749" t="s">
        <v>1670</v>
      </c>
      <c r="B749" t="s">
        <v>1671</v>
      </c>
      <c r="E749" t="b">
        <v>1</v>
      </c>
    </row>
    <row r="750" spans="1:5">
      <c r="A750" t="s">
        <v>1672</v>
      </c>
      <c r="B750" t="s">
        <v>1673</v>
      </c>
      <c r="E750" t="b">
        <v>1</v>
      </c>
    </row>
    <row r="751" spans="1:5">
      <c r="A751" t="s">
        <v>1674</v>
      </c>
      <c r="B751" t="s">
        <v>1675</v>
      </c>
      <c r="E751" t="b">
        <v>1</v>
      </c>
    </row>
    <row r="752" spans="1:5">
      <c r="A752" t="s">
        <v>1676</v>
      </c>
      <c r="B752" t="s">
        <v>1677</v>
      </c>
      <c r="E752" t="b">
        <v>1</v>
      </c>
    </row>
    <row r="753" spans="1:5">
      <c r="A753" t="s">
        <v>1678</v>
      </c>
      <c r="B753" t="s">
        <v>1679</v>
      </c>
      <c r="E753" t="b">
        <v>1</v>
      </c>
    </row>
    <row r="754" spans="1:5">
      <c r="A754" t="s">
        <v>1680</v>
      </c>
      <c r="B754" t="s">
        <v>1681</v>
      </c>
      <c r="E754" t="b">
        <v>1</v>
      </c>
    </row>
    <row r="755" spans="1:5">
      <c r="A755" t="s">
        <v>1682</v>
      </c>
      <c r="B755" t="s">
        <v>1683</v>
      </c>
      <c r="E755" t="b">
        <v>1</v>
      </c>
    </row>
    <row r="756" spans="1:5">
      <c r="A756" t="s">
        <v>1684</v>
      </c>
      <c r="B756" t="s">
        <v>1685</v>
      </c>
      <c r="E756" t="b">
        <v>1</v>
      </c>
    </row>
    <row r="757" spans="1:5">
      <c r="A757" t="s">
        <v>1686</v>
      </c>
      <c r="B757" t="s">
        <v>1687</v>
      </c>
      <c r="E757" t="b">
        <v>1</v>
      </c>
    </row>
    <row r="758" spans="1:5">
      <c r="A758" t="s">
        <v>1688</v>
      </c>
      <c r="B758" t="s">
        <v>1689</v>
      </c>
      <c r="E758" t="b">
        <v>1</v>
      </c>
    </row>
    <row r="759" spans="1:5">
      <c r="A759" t="s">
        <v>1690</v>
      </c>
      <c r="B759" t="s">
        <v>1691</v>
      </c>
      <c r="E759" t="b">
        <v>1</v>
      </c>
    </row>
    <row r="760" spans="1:5">
      <c r="A760" t="s">
        <v>1692</v>
      </c>
      <c r="B760" t="s">
        <v>1693</v>
      </c>
      <c r="E760" t="b">
        <v>1</v>
      </c>
    </row>
    <row r="761" spans="1:5">
      <c r="A761" t="s">
        <v>1694</v>
      </c>
      <c r="B761" t="s">
        <v>1695</v>
      </c>
      <c r="E761" t="b">
        <v>1</v>
      </c>
    </row>
    <row r="762" spans="1:5">
      <c r="A762" t="s">
        <v>1696</v>
      </c>
      <c r="B762" t="s">
        <v>1697</v>
      </c>
      <c r="E762" t="b">
        <v>1</v>
      </c>
    </row>
    <row r="763" spans="1:5">
      <c r="A763" t="s">
        <v>1698</v>
      </c>
      <c r="B763" t="s">
        <v>1699</v>
      </c>
      <c r="E763" t="b">
        <v>1</v>
      </c>
    </row>
    <row r="764" spans="1:5">
      <c r="A764" t="s">
        <v>1700</v>
      </c>
      <c r="B764" t="s">
        <v>1701</v>
      </c>
      <c r="E764" t="b">
        <v>1</v>
      </c>
    </row>
    <row r="765" spans="1:5">
      <c r="A765" t="s">
        <v>1702</v>
      </c>
      <c r="B765" t="s">
        <v>1703</v>
      </c>
      <c r="E765" t="b">
        <v>1</v>
      </c>
    </row>
    <row r="766" spans="1:5">
      <c r="A766" t="s">
        <v>1704</v>
      </c>
      <c r="B766" t="s">
        <v>1705</v>
      </c>
      <c r="E766" t="b">
        <v>1</v>
      </c>
    </row>
    <row r="767" spans="1:5">
      <c r="A767" t="s">
        <v>1706</v>
      </c>
      <c r="B767" t="s">
        <v>1707</v>
      </c>
      <c r="E767" t="b">
        <v>1</v>
      </c>
    </row>
    <row r="768" spans="1:5">
      <c r="A768" t="s">
        <v>1708</v>
      </c>
      <c r="B768" t="s">
        <v>1709</v>
      </c>
      <c r="E768" t="b">
        <v>1</v>
      </c>
    </row>
    <row r="769" spans="1:5">
      <c r="A769" t="s">
        <v>1710</v>
      </c>
      <c r="B769" t="s">
        <v>1711</v>
      </c>
      <c r="E769" t="b">
        <v>1</v>
      </c>
    </row>
    <row r="770" spans="1:5">
      <c r="A770" t="s">
        <v>1712</v>
      </c>
      <c r="B770" t="s">
        <v>1713</v>
      </c>
      <c r="E770" t="b">
        <v>1</v>
      </c>
    </row>
    <row r="771" spans="1:5">
      <c r="A771" t="s">
        <v>1714</v>
      </c>
      <c r="B771" t="s">
        <v>1715</v>
      </c>
      <c r="E771" t="b">
        <v>1</v>
      </c>
    </row>
    <row r="772" spans="1:5">
      <c r="A772" t="s">
        <v>1716</v>
      </c>
      <c r="B772" t="s">
        <v>1717</v>
      </c>
      <c r="E772" t="b">
        <v>1</v>
      </c>
    </row>
    <row r="773" spans="1:5">
      <c r="A773" t="s">
        <v>1718</v>
      </c>
      <c r="B773" t="s">
        <v>1719</v>
      </c>
      <c r="E773" t="b">
        <v>1</v>
      </c>
    </row>
    <row r="774" spans="1:5">
      <c r="A774" t="s">
        <v>1720</v>
      </c>
      <c r="B774" t="s">
        <v>1721</v>
      </c>
      <c r="E774" t="b">
        <v>1</v>
      </c>
    </row>
    <row r="775" spans="1:5">
      <c r="A775" t="s">
        <v>1722</v>
      </c>
      <c r="B775" t="s">
        <v>1723</v>
      </c>
      <c r="E775" t="b">
        <v>1</v>
      </c>
    </row>
    <row r="776" spans="1:5">
      <c r="A776" t="s">
        <v>1724</v>
      </c>
      <c r="B776" t="s">
        <v>1725</v>
      </c>
      <c r="E776" t="b">
        <v>1</v>
      </c>
    </row>
    <row r="777" spans="1:5">
      <c r="A777" t="s">
        <v>1726</v>
      </c>
      <c r="B777" t="s">
        <v>1727</v>
      </c>
      <c r="E777" t="b">
        <v>1</v>
      </c>
    </row>
    <row r="778" spans="1:5">
      <c r="A778" t="s">
        <v>1728</v>
      </c>
      <c r="B778" t="s">
        <v>1729</v>
      </c>
      <c r="E778" t="b">
        <v>1</v>
      </c>
    </row>
    <row r="779" spans="1:5">
      <c r="A779" t="s">
        <v>1730</v>
      </c>
      <c r="B779" t="s">
        <v>1731</v>
      </c>
      <c r="E779" t="b">
        <v>1</v>
      </c>
    </row>
    <row r="780" spans="1:5">
      <c r="A780" t="s">
        <v>1732</v>
      </c>
      <c r="B780" t="s">
        <v>1733</v>
      </c>
      <c r="E780" t="b">
        <v>1</v>
      </c>
    </row>
    <row r="781" spans="1:5">
      <c r="A781" t="s">
        <v>1734</v>
      </c>
      <c r="B781" t="s">
        <v>1735</v>
      </c>
      <c r="E781" t="b">
        <v>1</v>
      </c>
    </row>
    <row r="782" spans="1:5">
      <c r="A782" t="s">
        <v>1736</v>
      </c>
      <c r="B782" t="s">
        <v>1737</v>
      </c>
      <c r="E782" t="b">
        <v>1</v>
      </c>
    </row>
    <row r="783" spans="1:5">
      <c r="A783" t="s">
        <v>1738</v>
      </c>
      <c r="B783" t="s">
        <v>1739</v>
      </c>
      <c r="E783" t="b">
        <v>1</v>
      </c>
    </row>
    <row r="784" spans="1:5">
      <c r="A784" t="s">
        <v>1740</v>
      </c>
      <c r="B784" t="s">
        <v>1741</v>
      </c>
      <c r="E784" t="b">
        <v>1</v>
      </c>
    </row>
    <row r="785" spans="1:5">
      <c r="A785" t="s">
        <v>1742</v>
      </c>
      <c r="B785" t="s">
        <v>1743</v>
      </c>
      <c r="E785" t="b">
        <v>1</v>
      </c>
    </row>
    <row r="786" spans="1:5">
      <c r="A786" t="s">
        <v>1744</v>
      </c>
      <c r="B786" t="s">
        <v>1745</v>
      </c>
      <c r="E786" t="b">
        <v>1</v>
      </c>
    </row>
    <row r="787" spans="1:5">
      <c r="A787" t="s">
        <v>1746</v>
      </c>
      <c r="B787" t="s">
        <v>1747</v>
      </c>
      <c r="E787" t="b">
        <v>1</v>
      </c>
    </row>
    <row r="788" spans="1:5">
      <c r="A788" t="s">
        <v>1748</v>
      </c>
      <c r="B788" t="s">
        <v>1749</v>
      </c>
      <c r="E788" t="b">
        <v>1</v>
      </c>
    </row>
    <row r="789" spans="1:5">
      <c r="A789" t="s">
        <v>1750</v>
      </c>
      <c r="B789" t="s">
        <v>1751</v>
      </c>
      <c r="E789" t="b">
        <v>1</v>
      </c>
    </row>
    <row r="790" spans="1:5">
      <c r="A790" t="s">
        <v>1752</v>
      </c>
      <c r="B790" t="s">
        <v>1753</v>
      </c>
      <c r="E790" t="b">
        <v>1</v>
      </c>
    </row>
    <row r="791" spans="1:5">
      <c r="A791" t="s">
        <v>1754</v>
      </c>
      <c r="B791" t="s">
        <v>1755</v>
      </c>
      <c r="E791" t="b">
        <v>1</v>
      </c>
    </row>
    <row r="792" spans="1:5">
      <c r="A792" t="s">
        <v>1756</v>
      </c>
      <c r="B792" t="s">
        <v>1757</v>
      </c>
      <c r="E792" t="b">
        <v>1</v>
      </c>
    </row>
    <row r="793" spans="1:5">
      <c r="A793" t="s">
        <v>1758</v>
      </c>
      <c r="B793" t="s">
        <v>1759</v>
      </c>
      <c r="E793" t="b">
        <v>1</v>
      </c>
    </row>
    <row r="794" spans="1:5">
      <c r="A794" t="s">
        <v>1760</v>
      </c>
      <c r="B794" t="s">
        <v>1761</v>
      </c>
      <c r="E794" t="b">
        <v>1</v>
      </c>
    </row>
    <row r="795" spans="1:5">
      <c r="A795" t="s">
        <v>1762</v>
      </c>
      <c r="B795" t="s">
        <v>1763</v>
      </c>
      <c r="E795" t="b">
        <v>1</v>
      </c>
    </row>
    <row r="796" spans="1:5">
      <c r="A796" t="s">
        <v>1764</v>
      </c>
      <c r="B796" t="s">
        <v>1765</v>
      </c>
      <c r="E796" t="b">
        <v>1</v>
      </c>
    </row>
    <row r="797" spans="1:5">
      <c r="A797" t="s">
        <v>1766</v>
      </c>
      <c r="B797" t="s">
        <v>1767</v>
      </c>
      <c r="E797" t="b">
        <v>1</v>
      </c>
    </row>
    <row r="798" spans="1:5">
      <c r="A798" t="s">
        <v>1768</v>
      </c>
      <c r="B798" t="s">
        <v>1769</v>
      </c>
      <c r="E798" t="b">
        <v>1</v>
      </c>
    </row>
    <row r="799" spans="1:5">
      <c r="A799" t="s">
        <v>1770</v>
      </c>
      <c r="B799" t="s">
        <v>1771</v>
      </c>
      <c r="E799" t="b">
        <v>1</v>
      </c>
    </row>
    <row r="800" spans="1:5">
      <c r="A800" t="s">
        <v>1772</v>
      </c>
      <c r="B800" t="s">
        <v>1773</v>
      </c>
      <c r="E800" t="b">
        <v>1</v>
      </c>
    </row>
    <row r="801" spans="1:5">
      <c r="A801" t="s">
        <v>1774</v>
      </c>
      <c r="B801" t="s">
        <v>1775</v>
      </c>
      <c r="E801" t="b">
        <v>1</v>
      </c>
    </row>
    <row r="802" spans="1:5">
      <c r="A802" t="s">
        <v>1776</v>
      </c>
      <c r="B802" t="s">
        <v>1777</v>
      </c>
      <c r="E802" t="b">
        <v>1</v>
      </c>
    </row>
    <row r="803" spans="1:5">
      <c r="A803" t="s">
        <v>1778</v>
      </c>
      <c r="B803" t="s">
        <v>1779</v>
      </c>
      <c r="E803" t="b">
        <v>1</v>
      </c>
    </row>
    <row r="804" spans="1:5">
      <c r="A804" t="s">
        <v>1780</v>
      </c>
      <c r="B804" t="s">
        <v>1781</v>
      </c>
      <c r="E804" t="b">
        <v>1</v>
      </c>
    </row>
    <row r="805" spans="1:5">
      <c r="A805" t="s">
        <v>1782</v>
      </c>
      <c r="B805" t="s">
        <v>1783</v>
      </c>
      <c r="E805" t="b">
        <v>1</v>
      </c>
    </row>
    <row r="806" spans="1:5">
      <c r="A806" t="s">
        <v>1784</v>
      </c>
      <c r="B806" t="s">
        <v>1785</v>
      </c>
      <c r="E806" t="b">
        <v>1</v>
      </c>
    </row>
    <row r="807" spans="1:5">
      <c r="A807" t="s">
        <v>1786</v>
      </c>
      <c r="B807" t="s">
        <v>1787</v>
      </c>
      <c r="E807" t="b">
        <v>1</v>
      </c>
    </row>
    <row r="808" spans="1:5">
      <c r="A808" t="s">
        <v>1788</v>
      </c>
      <c r="B808" t="s">
        <v>1789</v>
      </c>
      <c r="E808" t="b">
        <v>1</v>
      </c>
    </row>
    <row r="809" spans="1:5">
      <c r="A809" t="s">
        <v>1790</v>
      </c>
      <c r="B809" t="s">
        <v>1791</v>
      </c>
      <c r="E809" t="b">
        <v>1</v>
      </c>
    </row>
    <row r="810" spans="1:5">
      <c r="A810" t="s">
        <v>1792</v>
      </c>
      <c r="B810" t="s">
        <v>1793</v>
      </c>
      <c r="E810" t="b">
        <v>1</v>
      </c>
    </row>
    <row r="811" spans="1:5">
      <c r="A811" t="s">
        <v>1794</v>
      </c>
      <c r="B811" t="s">
        <v>1795</v>
      </c>
      <c r="E811" t="b">
        <v>1</v>
      </c>
    </row>
    <row r="812" spans="1:5">
      <c r="A812" t="s">
        <v>1796</v>
      </c>
      <c r="B812" t="s">
        <v>1797</v>
      </c>
      <c r="E812" t="b">
        <v>1</v>
      </c>
    </row>
    <row r="813" spans="1:5">
      <c r="A813" t="s">
        <v>1798</v>
      </c>
      <c r="B813" t="s">
        <v>1799</v>
      </c>
      <c r="E813" t="b">
        <v>1</v>
      </c>
    </row>
    <row r="814" spans="1:5">
      <c r="A814" t="s">
        <v>1800</v>
      </c>
      <c r="B814" t="s">
        <v>1801</v>
      </c>
      <c r="E814" t="b">
        <v>1</v>
      </c>
    </row>
    <row r="815" spans="1:5">
      <c r="A815" t="s">
        <v>1802</v>
      </c>
      <c r="B815" t="s">
        <v>1803</v>
      </c>
      <c r="E815" t="b">
        <v>1</v>
      </c>
    </row>
    <row r="816" spans="1:5">
      <c r="A816" t="s">
        <v>1804</v>
      </c>
      <c r="B816" t="s">
        <v>1805</v>
      </c>
      <c r="E816" t="b">
        <v>1</v>
      </c>
    </row>
    <row r="817" spans="1:5">
      <c r="A817" t="s">
        <v>1806</v>
      </c>
      <c r="B817" t="s">
        <v>1807</v>
      </c>
      <c r="E817" t="b">
        <v>1</v>
      </c>
    </row>
    <row r="818" spans="1:5">
      <c r="A818" t="s">
        <v>1808</v>
      </c>
      <c r="B818" t="s">
        <v>1809</v>
      </c>
      <c r="E818" t="b">
        <v>1</v>
      </c>
    </row>
    <row r="819" spans="1:5">
      <c r="A819" t="s">
        <v>1810</v>
      </c>
      <c r="B819" t="s">
        <v>1811</v>
      </c>
      <c r="E819" t="b">
        <v>1</v>
      </c>
    </row>
    <row r="820" spans="1:5">
      <c r="A820" t="s">
        <v>1812</v>
      </c>
      <c r="B820" t="s">
        <v>1813</v>
      </c>
      <c r="E820" t="b">
        <v>1</v>
      </c>
    </row>
    <row r="821" spans="1:5">
      <c r="A821" t="s">
        <v>1814</v>
      </c>
      <c r="B821" t="s">
        <v>1815</v>
      </c>
      <c r="E821" t="b">
        <v>1</v>
      </c>
    </row>
    <row r="822" spans="1:5">
      <c r="A822" t="s">
        <v>1816</v>
      </c>
      <c r="B822" t="s">
        <v>1817</v>
      </c>
      <c r="E822" t="b">
        <v>1</v>
      </c>
    </row>
    <row r="823" spans="1:5">
      <c r="A823" t="s">
        <v>1818</v>
      </c>
      <c r="B823" t="s">
        <v>1819</v>
      </c>
      <c r="E823" t="b">
        <v>1</v>
      </c>
    </row>
    <row r="824" spans="1:5">
      <c r="A824" t="s">
        <v>1820</v>
      </c>
      <c r="B824" t="s">
        <v>1821</v>
      </c>
      <c r="E824" t="b">
        <v>1</v>
      </c>
    </row>
    <row r="825" spans="1:5">
      <c r="A825" t="s">
        <v>1822</v>
      </c>
      <c r="B825" t="s">
        <v>1823</v>
      </c>
      <c r="E825" t="b">
        <v>1</v>
      </c>
    </row>
    <row r="826" spans="1:5">
      <c r="A826" t="s">
        <v>1824</v>
      </c>
      <c r="B826" t="s">
        <v>1825</v>
      </c>
      <c r="E826" t="b">
        <v>1</v>
      </c>
    </row>
    <row r="827" spans="1:5">
      <c r="A827" t="s">
        <v>1826</v>
      </c>
      <c r="B827" t="s">
        <v>1827</v>
      </c>
      <c r="E827" t="b">
        <v>1</v>
      </c>
    </row>
    <row r="828" spans="1:5">
      <c r="A828" t="s">
        <v>1828</v>
      </c>
      <c r="B828" t="s">
        <v>1829</v>
      </c>
      <c r="E828" t="b">
        <v>1</v>
      </c>
    </row>
    <row r="829" spans="1:5">
      <c r="A829" t="s">
        <v>1830</v>
      </c>
      <c r="B829" t="s">
        <v>1831</v>
      </c>
      <c r="E829" t="b">
        <v>1</v>
      </c>
    </row>
    <row r="830" spans="1:5">
      <c r="A830" t="s">
        <v>1832</v>
      </c>
      <c r="B830" t="s">
        <v>1833</v>
      </c>
      <c r="E830" t="b">
        <v>1</v>
      </c>
    </row>
    <row r="831" spans="1:5">
      <c r="A831" t="s">
        <v>1834</v>
      </c>
      <c r="B831" t="s">
        <v>1835</v>
      </c>
      <c r="E831" t="b">
        <v>1</v>
      </c>
    </row>
    <row r="832" spans="1:5">
      <c r="A832" t="s">
        <v>1836</v>
      </c>
      <c r="B832" t="s">
        <v>1837</v>
      </c>
      <c r="E832" t="b">
        <v>1</v>
      </c>
    </row>
    <row r="833" spans="1:5">
      <c r="A833" t="s">
        <v>1838</v>
      </c>
      <c r="B833" t="s">
        <v>1839</v>
      </c>
      <c r="E833" t="b">
        <v>1</v>
      </c>
    </row>
    <row r="834" spans="1:5">
      <c r="A834" t="s">
        <v>1840</v>
      </c>
      <c r="B834" t="s">
        <v>1841</v>
      </c>
      <c r="E834" t="b">
        <v>1</v>
      </c>
    </row>
    <row r="835" spans="1:5">
      <c r="A835" t="s">
        <v>1842</v>
      </c>
      <c r="B835" t="s">
        <v>1843</v>
      </c>
      <c r="E835" t="b">
        <v>1</v>
      </c>
    </row>
    <row r="836" spans="1:5">
      <c r="A836" t="s">
        <v>1844</v>
      </c>
      <c r="B836" t="s">
        <v>1845</v>
      </c>
      <c r="E836" t="b">
        <v>1</v>
      </c>
    </row>
    <row r="837" spans="1:5">
      <c r="A837" t="s">
        <v>1846</v>
      </c>
      <c r="B837" t="s">
        <v>1847</v>
      </c>
      <c r="E837" t="b">
        <v>1</v>
      </c>
    </row>
    <row r="838" spans="1:5">
      <c r="A838" t="s">
        <v>1848</v>
      </c>
      <c r="B838" t="s">
        <v>1849</v>
      </c>
      <c r="E838" t="b">
        <v>1</v>
      </c>
    </row>
    <row r="839" spans="1:5">
      <c r="A839" t="s">
        <v>1850</v>
      </c>
      <c r="B839" t="s">
        <v>1851</v>
      </c>
      <c r="E839" t="b">
        <v>1</v>
      </c>
    </row>
    <row r="840" spans="1:5">
      <c r="A840" t="s">
        <v>1852</v>
      </c>
      <c r="B840" t="s">
        <v>1853</v>
      </c>
      <c r="E840" t="b">
        <v>1</v>
      </c>
    </row>
    <row r="841" spans="1:5">
      <c r="A841" t="s">
        <v>1854</v>
      </c>
      <c r="B841" t="s">
        <v>1855</v>
      </c>
      <c r="E841" t="b">
        <v>1</v>
      </c>
    </row>
    <row r="842" spans="1:5">
      <c r="A842" t="s">
        <v>1856</v>
      </c>
      <c r="B842" t="s">
        <v>1857</v>
      </c>
      <c r="E842" t="b">
        <v>1</v>
      </c>
    </row>
    <row r="843" spans="1:5">
      <c r="A843" t="s">
        <v>1858</v>
      </c>
      <c r="B843" t="s">
        <v>1859</v>
      </c>
      <c r="E843" t="b">
        <v>1</v>
      </c>
    </row>
    <row r="844" spans="1:5">
      <c r="A844" t="s">
        <v>1860</v>
      </c>
      <c r="B844" t="s">
        <v>1861</v>
      </c>
      <c r="E844" t="b">
        <v>1</v>
      </c>
    </row>
    <row r="845" spans="1:5">
      <c r="A845" t="s">
        <v>1862</v>
      </c>
      <c r="B845" t="s">
        <v>1863</v>
      </c>
      <c r="E845" t="b">
        <v>1</v>
      </c>
    </row>
    <row r="846" spans="1:5">
      <c r="A846" t="s">
        <v>1864</v>
      </c>
      <c r="B846" t="s">
        <v>1865</v>
      </c>
      <c r="E846" t="b">
        <v>1</v>
      </c>
    </row>
    <row r="847" spans="1:5">
      <c r="A847" t="s">
        <v>1866</v>
      </c>
      <c r="B847" t="s">
        <v>1867</v>
      </c>
      <c r="E847" t="b">
        <v>1</v>
      </c>
    </row>
    <row r="848" spans="1:5">
      <c r="A848" t="s">
        <v>1868</v>
      </c>
      <c r="B848" t="s">
        <v>1869</v>
      </c>
      <c r="E848" t="b">
        <v>1</v>
      </c>
    </row>
    <row r="849" spans="1:5">
      <c r="A849" t="s">
        <v>1870</v>
      </c>
      <c r="B849" t="s">
        <v>1871</v>
      </c>
      <c r="E849" t="b">
        <v>1</v>
      </c>
    </row>
    <row r="850" spans="1:5">
      <c r="A850" t="s">
        <v>1872</v>
      </c>
      <c r="B850" t="s">
        <v>1873</v>
      </c>
      <c r="E850" t="b">
        <v>1</v>
      </c>
    </row>
    <row r="851" spans="1:5">
      <c r="A851" t="s">
        <v>1874</v>
      </c>
      <c r="B851" t="s">
        <v>1875</v>
      </c>
      <c r="E851" t="b">
        <v>1</v>
      </c>
    </row>
    <row r="852" spans="1:5">
      <c r="A852" t="s">
        <v>1876</v>
      </c>
      <c r="B852" t="s">
        <v>1877</v>
      </c>
      <c r="E852" t="b">
        <v>1</v>
      </c>
    </row>
    <row r="853" spans="1:5">
      <c r="A853" t="s">
        <v>1878</v>
      </c>
      <c r="B853" t="s">
        <v>1879</v>
      </c>
      <c r="E853" t="b">
        <v>1</v>
      </c>
    </row>
    <row r="854" spans="1:5">
      <c r="A854" t="s">
        <v>1880</v>
      </c>
      <c r="B854" t="s">
        <v>1881</v>
      </c>
      <c r="E854" t="b">
        <v>1</v>
      </c>
    </row>
    <row r="855" spans="1:5">
      <c r="A855" t="s">
        <v>1882</v>
      </c>
      <c r="B855" t="s">
        <v>1883</v>
      </c>
      <c r="E855" t="b">
        <v>1</v>
      </c>
    </row>
    <row r="856" spans="1:5">
      <c r="A856" t="s">
        <v>1884</v>
      </c>
      <c r="B856" t="s">
        <v>1885</v>
      </c>
      <c r="E856" t="b">
        <v>1</v>
      </c>
    </row>
    <row r="857" spans="1:5">
      <c r="A857" t="s">
        <v>1886</v>
      </c>
      <c r="B857" t="s">
        <v>1887</v>
      </c>
      <c r="E857" t="b">
        <v>1</v>
      </c>
    </row>
    <row r="858" spans="1:5">
      <c r="A858" t="s">
        <v>1888</v>
      </c>
      <c r="B858" t="s">
        <v>1889</v>
      </c>
      <c r="E858" t="b">
        <v>1</v>
      </c>
    </row>
    <row r="859" spans="1:5">
      <c r="A859" t="s">
        <v>1890</v>
      </c>
      <c r="B859" t="s">
        <v>1891</v>
      </c>
      <c r="E859" t="b">
        <v>1</v>
      </c>
    </row>
    <row r="860" spans="1:5">
      <c r="A860" t="s">
        <v>1892</v>
      </c>
      <c r="B860" t="s">
        <v>1893</v>
      </c>
      <c r="E860" t="b">
        <v>1</v>
      </c>
    </row>
    <row r="861" spans="1:5">
      <c r="A861" t="s">
        <v>1894</v>
      </c>
      <c r="B861" t="s">
        <v>1895</v>
      </c>
      <c r="E861" t="b">
        <v>1</v>
      </c>
    </row>
    <row r="862" spans="1:5">
      <c r="A862" t="s">
        <v>1896</v>
      </c>
      <c r="B862" t="s">
        <v>1897</v>
      </c>
      <c r="E862" t="b">
        <v>1</v>
      </c>
    </row>
    <row r="863" spans="1:5">
      <c r="A863" t="s">
        <v>1898</v>
      </c>
      <c r="B863" t="s">
        <v>1899</v>
      </c>
      <c r="E863" t="b">
        <v>1</v>
      </c>
    </row>
    <row r="864" spans="1:5">
      <c r="A864" t="s">
        <v>1900</v>
      </c>
      <c r="B864" t="s">
        <v>1901</v>
      </c>
      <c r="E864" t="b">
        <v>1</v>
      </c>
    </row>
    <row r="865" spans="1:5">
      <c r="A865" t="s">
        <v>1902</v>
      </c>
      <c r="B865" t="s">
        <v>1903</v>
      </c>
      <c r="E865" t="b">
        <v>1</v>
      </c>
    </row>
    <row r="866" spans="1:5">
      <c r="A866" t="s">
        <v>1904</v>
      </c>
      <c r="B866" t="s">
        <v>1905</v>
      </c>
      <c r="E866" t="b">
        <v>1</v>
      </c>
    </row>
    <row r="867" spans="1:5">
      <c r="A867" t="s">
        <v>1906</v>
      </c>
      <c r="B867" t="s">
        <v>1907</v>
      </c>
      <c r="E867" t="b">
        <v>1</v>
      </c>
    </row>
    <row r="868" spans="1:5">
      <c r="A868" t="s">
        <v>1908</v>
      </c>
      <c r="B868" t="s">
        <v>1909</v>
      </c>
      <c r="E868" t="b">
        <v>1</v>
      </c>
    </row>
    <row r="869" spans="1:5">
      <c r="A869" t="s">
        <v>1910</v>
      </c>
      <c r="B869" t="s">
        <v>1911</v>
      </c>
      <c r="E869" t="b">
        <v>1</v>
      </c>
    </row>
    <row r="870" spans="1:5">
      <c r="A870" t="s">
        <v>1912</v>
      </c>
      <c r="B870" t="s">
        <v>1913</v>
      </c>
      <c r="E870" t="b">
        <v>1</v>
      </c>
    </row>
    <row r="871" spans="1:5">
      <c r="A871" t="s">
        <v>1914</v>
      </c>
      <c r="B871" t="s">
        <v>1915</v>
      </c>
      <c r="E871" t="b">
        <v>1</v>
      </c>
    </row>
    <row r="872" spans="1:5">
      <c r="A872" t="s">
        <v>1916</v>
      </c>
      <c r="B872" t="s">
        <v>1917</v>
      </c>
      <c r="E872" t="b">
        <v>1</v>
      </c>
    </row>
    <row r="873" spans="1:5">
      <c r="A873" t="s">
        <v>1918</v>
      </c>
      <c r="B873" t="s">
        <v>1919</v>
      </c>
      <c r="E873" t="b">
        <v>1</v>
      </c>
    </row>
    <row r="874" spans="1:5">
      <c r="A874" t="s">
        <v>1920</v>
      </c>
      <c r="B874" t="s">
        <v>1921</v>
      </c>
      <c r="E874" t="b">
        <v>1</v>
      </c>
    </row>
    <row r="875" spans="1:5">
      <c r="A875" t="s">
        <v>1922</v>
      </c>
      <c r="B875" t="s">
        <v>1923</v>
      </c>
      <c r="E875" t="b">
        <v>1</v>
      </c>
    </row>
    <row r="876" spans="1:5">
      <c r="A876" t="s">
        <v>1924</v>
      </c>
      <c r="B876" t="s">
        <v>1925</v>
      </c>
      <c r="E876" t="b">
        <v>1</v>
      </c>
    </row>
    <row r="877" spans="1:5">
      <c r="A877" t="s">
        <v>1926</v>
      </c>
      <c r="B877" t="s">
        <v>1927</v>
      </c>
      <c r="E877" t="b">
        <v>1</v>
      </c>
    </row>
    <row r="878" spans="1:5">
      <c r="A878" t="s">
        <v>1928</v>
      </c>
      <c r="B878" t="s">
        <v>1929</v>
      </c>
      <c r="E878" t="b">
        <v>1</v>
      </c>
    </row>
    <row r="879" spans="1:5">
      <c r="A879" t="s">
        <v>1930</v>
      </c>
      <c r="B879" t="s">
        <v>1931</v>
      </c>
      <c r="E879" t="b">
        <v>1</v>
      </c>
    </row>
    <row r="880" spans="1:5">
      <c r="A880" t="s">
        <v>1932</v>
      </c>
      <c r="B880" t="s">
        <v>1933</v>
      </c>
      <c r="E880" t="b">
        <v>1</v>
      </c>
    </row>
    <row r="881" spans="1:5">
      <c r="A881" t="s">
        <v>1934</v>
      </c>
      <c r="B881" t="s">
        <v>1935</v>
      </c>
      <c r="E881" t="b">
        <v>1</v>
      </c>
    </row>
    <row r="882" spans="1:5">
      <c r="A882" t="s">
        <v>1936</v>
      </c>
      <c r="B882" t="s">
        <v>1937</v>
      </c>
      <c r="E882" t="b">
        <v>1</v>
      </c>
    </row>
    <row r="883" spans="1:5">
      <c r="A883" t="s">
        <v>1938</v>
      </c>
      <c r="B883" t="s">
        <v>1939</v>
      </c>
      <c r="E883" t="b">
        <v>1</v>
      </c>
    </row>
    <row r="884" spans="1:5">
      <c r="A884" t="s">
        <v>1940</v>
      </c>
      <c r="B884" t="s">
        <v>1941</v>
      </c>
      <c r="E884" t="b">
        <v>1</v>
      </c>
    </row>
    <row r="885" spans="1:5">
      <c r="A885" t="s">
        <v>1942</v>
      </c>
      <c r="B885" t="s">
        <v>1943</v>
      </c>
      <c r="E885" t="b">
        <v>1</v>
      </c>
    </row>
    <row r="886" spans="1:5">
      <c r="A886" t="s">
        <v>1944</v>
      </c>
      <c r="B886" t="s">
        <v>1945</v>
      </c>
      <c r="E886" t="b">
        <v>1</v>
      </c>
    </row>
    <row r="887" spans="1:5">
      <c r="A887" t="s">
        <v>1946</v>
      </c>
      <c r="B887" t="s">
        <v>1947</v>
      </c>
      <c r="E887" t="b">
        <v>1</v>
      </c>
    </row>
    <row r="888" spans="1:5">
      <c r="A888" t="s">
        <v>1948</v>
      </c>
      <c r="B888" t="s">
        <v>1949</v>
      </c>
      <c r="E888" t="b">
        <v>1</v>
      </c>
    </row>
    <row r="889" spans="1:5">
      <c r="A889" t="s">
        <v>1950</v>
      </c>
      <c r="B889" t="s">
        <v>1951</v>
      </c>
      <c r="E889" t="b">
        <v>1</v>
      </c>
    </row>
    <row r="890" spans="1:5">
      <c r="A890" t="s">
        <v>1952</v>
      </c>
      <c r="B890" t="s">
        <v>1953</v>
      </c>
      <c r="E890" t="b">
        <v>1</v>
      </c>
    </row>
    <row r="891" spans="1:5">
      <c r="A891" t="s">
        <v>1954</v>
      </c>
      <c r="B891" t="s">
        <v>1955</v>
      </c>
      <c r="E891" t="b">
        <v>1</v>
      </c>
    </row>
    <row r="892" spans="1:5">
      <c r="A892" t="s">
        <v>1956</v>
      </c>
      <c r="B892" t="s">
        <v>1957</v>
      </c>
      <c r="E892" t="b">
        <v>1</v>
      </c>
    </row>
    <row r="893" spans="1:5">
      <c r="A893" t="s">
        <v>1958</v>
      </c>
      <c r="B893" t="s">
        <v>1959</v>
      </c>
      <c r="E893" t="b">
        <v>1</v>
      </c>
    </row>
    <row r="894" spans="1:5">
      <c r="A894" t="s">
        <v>1960</v>
      </c>
      <c r="B894" t="s">
        <v>1961</v>
      </c>
      <c r="E894" t="b">
        <v>1</v>
      </c>
    </row>
    <row r="895" spans="1:5">
      <c r="A895" t="s">
        <v>1962</v>
      </c>
      <c r="B895" t="s">
        <v>1963</v>
      </c>
      <c r="E895" t="b">
        <v>1</v>
      </c>
    </row>
    <row r="896" spans="1:5">
      <c r="A896" t="s">
        <v>1964</v>
      </c>
      <c r="B896" t="s">
        <v>1965</v>
      </c>
      <c r="E896" t="b">
        <v>1</v>
      </c>
    </row>
    <row r="897" spans="1:5">
      <c r="A897" t="s">
        <v>1966</v>
      </c>
      <c r="B897" t="s">
        <v>1967</v>
      </c>
      <c r="E897" t="b">
        <v>1</v>
      </c>
    </row>
    <row r="898" spans="1:5">
      <c r="A898" t="s">
        <v>1968</v>
      </c>
      <c r="B898" t="s">
        <v>1969</v>
      </c>
      <c r="E898" t="b">
        <v>1</v>
      </c>
    </row>
    <row r="899" spans="1:5">
      <c r="A899" t="s">
        <v>1970</v>
      </c>
      <c r="B899" t="s">
        <v>1971</v>
      </c>
      <c r="E899" t="b">
        <v>1</v>
      </c>
    </row>
    <row r="900" spans="1:5">
      <c r="A900" t="s">
        <v>1972</v>
      </c>
      <c r="B900" t="s">
        <v>1973</v>
      </c>
      <c r="E900" t="b">
        <v>1</v>
      </c>
    </row>
    <row r="901" spans="1:5">
      <c r="A901" t="s">
        <v>1974</v>
      </c>
      <c r="B901" t="s">
        <v>1975</v>
      </c>
      <c r="E901" t="b">
        <v>1</v>
      </c>
    </row>
    <row r="902" spans="1:5">
      <c r="A902" t="s">
        <v>1976</v>
      </c>
      <c r="B902" t="s">
        <v>1977</v>
      </c>
      <c r="E902" t="b">
        <v>1</v>
      </c>
    </row>
    <row r="903" spans="1:5">
      <c r="A903" t="s">
        <v>1978</v>
      </c>
      <c r="B903" t="s">
        <v>1979</v>
      </c>
      <c r="E903" t="b">
        <v>1</v>
      </c>
    </row>
    <row r="904" spans="1:5">
      <c r="A904" t="s">
        <v>1980</v>
      </c>
      <c r="B904" t="s">
        <v>1981</v>
      </c>
      <c r="E904" t="b">
        <v>1</v>
      </c>
    </row>
    <row r="905" spans="1:5">
      <c r="A905" t="s">
        <v>1982</v>
      </c>
      <c r="B905" t="s">
        <v>1983</v>
      </c>
      <c r="E905" t="b">
        <v>1</v>
      </c>
    </row>
    <row r="906" spans="1:5">
      <c r="A906" t="s">
        <v>1984</v>
      </c>
      <c r="B906" t="s">
        <v>1985</v>
      </c>
      <c r="E906" t="b">
        <v>1</v>
      </c>
    </row>
    <row r="907" spans="1:5">
      <c r="A907" t="s">
        <v>1986</v>
      </c>
      <c r="B907" t="s">
        <v>1987</v>
      </c>
      <c r="E907" t="b">
        <v>1</v>
      </c>
    </row>
    <row r="908" spans="1:5">
      <c r="A908" t="s">
        <v>1988</v>
      </c>
      <c r="B908" t="s">
        <v>1989</v>
      </c>
      <c r="E908" t="b">
        <v>1</v>
      </c>
    </row>
    <row r="909" spans="1:5">
      <c r="A909" t="s">
        <v>1990</v>
      </c>
      <c r="B909" t="s">
        <v>1991</v>
      </c>
      <c r="E909" t="b">
        <v>1</v>
      </c>
    </row>
    <row r="910" spans="1:5">
      <c r="A910" t="s">
        <v>1992</v>
      </c>
      <c r="B910" t="s">
        <v>1993</v>
      </c>
      <c r="E910" t="b">
        <v>1</v>
      </c>
    </row>
    <row r="911" spans="1:5">
      <c r="A911" t="s">
        <v>1994</v>
      </c>
      <c r="B911" t="s">
        <v>1995</v>
      </c>
      <c r="E911" t="b">
        <v>1</v>
      </c>
    </row>
    <row r="912" spans="1:5">
      <c r="A912" t="s">
        <v>1996</v>
      </c>
      <c r="B912" t="s">
        <v>1997</v>
      </c>
      <c r="E912" t="b">
        <v>1</v>
      </c>
    </row>
    <row r="913" spans="1:5">
      <c r="A913" t="s">
        <v>1998</v>
      </c>
      <c r="B913" t="s">
        <v>1999</v>
      </c>
      <c r="E913" t="b">
        <v>1</v>
      </c>
    </row>
    <row r="914" spans="1:5">
      <c r="A914" t="s">
        <v>2000</v>
      </c>
      <c r="B914" t="s">
        <v>2001</v>
      </c>
      <c r="E914" t="b">
        <v>1</v>
      </c>
    </row>
    <row r="915" spans="1:5">
      <c r="A915" t="s">
        <v>2002</v>
      </c>
      <c r="B915" t="s">
        <v>2003</v>
      </c>
      <c r="E915" t="b">
        <v>1</v>
      </c>
    </row>
    <row r="916" spans="1:5">
      <c r="A916" t="s">
        <v>2004</v>
      </c>
      <c r="B916" t="s">
        <v>2005</v>
      </c>
      <c r="E916" t="b">
        <v>1</v>
      </c>
    </row>
    <row r="917" spans="1:5">
      <c r="A917" t="s">
        <v>2006</v>
      </c>
      <c r="B917" t="s">
        <v>2007</v>
      </c>
      <c r="E917" t="b">
        <v>1</v>
      </c>
    </row>
    <row r="918" spans="1:5">
      <c r="A918" t="s">
        <v>2008</v>
      </c>
      <c r="B918" t="s">
        <v>2009</v>
      </c>
      <c r="E918" t="b">
        <v>1</v>
      </c>
    </row>
    <row r="919" spans="1:5">
      <c r="A919" t="s">
        <v>2010</v>
      </c>
      <c r="B919" t="s">
        <v>2011</v>
      </c>
      <c r="E919" t="b">
        <v>1</v>
      </c>
    </row>
    <row r="920" spans="1:5">
      <c r="A920" t="s">
        <v>2012</v>
      </c>
      <c r="B920" t="s">
        <v>2013</v>
      </c>
      <c r="E920" t="b">
        <v>1</v>
      </c>
    </row>
    <row r="921" spans="1:5">
      <c r="A921" t="s">
        <v>2014</v>
      </c>
      <c r="B921" t="s">
        <v>2015</v>
      </c>
      <c r="E921" t="b">
        <v>1</v>
      </c>
    </row>
    <row r="922" spans="1:5">
      <c r="A922" t="s">
        <v>2016</v>
      </c>
      <c r="B922" t="s">
        <v>2017</v>
      </c>
      <c r="E922" t="b">
        <v>1</v>
      </c>
    </row>
    <row r="923" spans="1:5">
      <c r="A923" t="s">
        <v>2018</v>
      </c>
      <c r="B923" t="s">
        <v>2019</v>
      </c>
      <c r="E923" t="b">
        <v>1</v>
      </c>
    </row>
    <row r="924" spans="1:5">
      <c r="A924" t="s">
        <v>2020</v>
      </c>
      <c r="B924" t="s">
        <v>2021</v>
      </c>
      <c r="E924" t="b">
        <v>1</v>
      </c>
    </row>
    <row r="925" spans="1:5">
      <c r="A925" t="s">
        <v>2022</v>
      </c>
      <c r="B925" t="s">
        <v>2023</v>
      </c>
      <c r="E925" t="b">
        <v>1</v>
      </c>
    </row>
    <row r="926" spans="1:5">
      <c r="A926" t="s">
        <v>2024</v>
      </c>
      <c r="B926" t="s">
        <v>2025</v>
      </c>
      <c r="E926" t="b">
        <v>1</v>
      </c>
    </row>
    <row r="927" spans="1:5">
      <c r="A927" t="s">
        <v>2026</v>
      </c>
      <c r="B927" t="s">
        <v>2027</v>
      </c>
      <c r="E927" t="b">
        <v>1</v>
      </c>
    </row>
    <row r="928" spans="1:5">
      <c r="A928" t="s">
        <v>2028</v>
      </c>
      <c r="B928" t="s">
        <v>2029</v>
      </c>
      <c r="E928" t="b">
        <v>1</v>
      </c>
    </row>
    <row r="929" spans="1:5">
      <c r="A929" t="s">
        <v>2030</v>
      </c>
      <c r="B929" t="s">
        <v>2031</v>
      </c>
      <c r="E929" t="b">
        <v>1</v>
      </c>
    </row>
    <row r="930" spans="1:5">
      <c r="A930" t="s">
        <v>2032</v>
      </c>
      <c r="B930" t="s">
        <v>2033</v>
      </c>
      <c r="E930" t="b">
        <v>1</v>
      </c>
    </row>
    <row r="931" spans="1:5">
      <c r="A931" t="s">
        <v>2034</v>
      </c>
      <c r="B931" t="s">
        <v>2035</v>
      </c>
      <c r="E931" t="b">
        <v>1</v>
      </c>
    </row>
    <row r="932" spans="1:5">
      <c r="A932" t="s">
        <v>2036</v>
      </c>
      <c r="B932" t="s">
        <v>2037</v>
      </c>
      <c r="E932" t="b">
        <v>1</v>
      </c>
    </row>
    <row r="933" spans="1:5">
      <c r="A933" t="s">
        <v>2038</v>
      </c>
      <c r="B933" t="s">
        <v>2039</v>
      </c>
      <c r="E933" t="b">
        <v>1</v>
      </c>
    </row>
    <row r="934" spans="1:5">
      <c r="A934" t="s">
        <v>2040</v>
      </c>
      <c r="B934" t="s">
        <v>2041</v>
      </c>
      <c r="E934" t="b">
        <v>1</v>
      </c>
    </row>
    <row r="935" spans="1:5">
      <c r="A935" t="s">
        <v>2042</v>
      </c>
      <c r="B935" t="s">
        <v>2043</v>
      </c>
      <c r="E935" t="b">
        <v>1</v>
      </c>
    </row>
    <row r="936" spans="1:5">
      <c r="A936" t="s">
        <v>2044</v>
      </c>
      <c r="B936" t="s">
        <v>2045</v>
      </c>
      <c r="E936" t="b">
        <v>1</v>
      </c>
    </row>
    <row r="937" spans="1:5">
      <c r="A937" t="s">
        <v>2046</v>
      </c>
      <c r="B937" t="s">
        <v>2047</v>
      </c>
      <c r="E937" t="b">
        <v>1</v>
      </c>
    </row>
    <row r="938" spans="1:5">
      <c r="A938" t="s">
        <v>2048</v>
      </c>
      <c r="B938" t="s">
        <v>2049</v>
      </c>
      <c r="E938" t="b">
        <v>1</v>
      </c>
    </row>
    <row r="939" spans="1:5">
      <c r="A939" t="s">
        <v>2050</v>
      </c>
      <c r="B939" t="s">
        <v>2051</v>
      </c>
      <c r="E939" t="b">
        <v>1</v>
      </c>
    </row>
    <row r="940" spans="1:5">
      <c r="A940" t="s">
        <v>2052</v>
      </c>
      <c r="B940" t="s">
        <v>2053</v>
      </c>
      <c r="E940" t="b">
        <v>1</v>
      </c>
    </row>
    <row r="941" spans="1:5">
      <c r="A941" t="s">
        <v>2054</v>
      </c>
      <c r="B941" t="s">
        <v>2055</v>
      </c>
      <c r="E941" t="b">
        <v>1</v>
      </c>
    </row>
    <row r="942" spans="1:5">
      <c r="A942" t="s">
        <v>2056</v>
      </c>
      <c r="B942" t="s">
        <v>2057</v>
      </c>
      <c r="E942" t="b">
        <v>1</v>
      </c>
    </row>
    <row r="943" spans="1:5">
      <c r="A943" t="s">
        <v>2058</v>
      </c>
      <c r="B943" t="s">
        <v>2059</v>
      </c>
      <c r="E943" t="b">
        <v>1</v>
      </c>
    </row>
    <row r="944" spans="1:5">
      <c r="A944" t="s">
        <v>2060</v>
      </c>
      <c r="B944" t="s">
        <v>2061</v>
      </c>
      <c r="E944" t="b">
        <v>1</v>
      </c>
    </row>
    <row r="945" spans="1:5">
      <c r="A945" t="s">
        <v>2062</v>
      </c>
      <c r="B945" t="s">
        <v>2063</v>
      </c>
      <c r="E945" t="b">
        <v>1</v>
      </c>
    </row>
    <row r="946" spans="1:5">
      <c r="A946" t="s">
        <v>2064</v>
      </c>
      <c r="B946" t="s">
        <v>2065</v>
      </c>
      <c r="E946" t="b">
        <v>1</v>
      </c>
    </row>
    <row r="947" spans="1:5">
      <c r="A947" t="s">
        <v>2066</v>
      </c>
      <c r="B947" t="s">
        <v>2067</v>
      </c>
      <c r="E947" t="b">
        <v>1</v>
      </c>
    </row>
    <row r="948" spans="1:5">
      <c r="A948" t="s">
        <v>2068</v>
      </c>
      <c r="B948" t="s">
        <v>2069</v>
      </c>
      <c r="E948" t="b">
        <v>1</v>
      </c>
    </row>
    <row r="949" spans="1:5">
      <c r="A949" t="s">
        <v>2070</v>
      </c>
      <c r="B949" t="s">
        <v>2071</v>
      </c>
      <c r="E949" t="b">
        <v>1</v>
      </c>
    </row>
    <row r="950" spans="1:5">
      <c r="A950" t="s">
        <v>2072</v>
      </c>
      <c r="B950" t="s">
        <v>2073</v>
      </c>
      <c r="E950" t="b">
        <v>1</v>
      </c>
    </row>
    <row r="951" spans="1:5">
      <c r="A951" t="s">
        <v>2074</v>
      </c>
      <c r="B951" t="s">
        <v>2075</v>
      </c>
      <c r="E951" t="b">
        <v>1</v>
      </c>
    </row>
    <row r="952" spans="1:5">
      <c r="A952" t="s">
        <v>2076</v>
      </c>
      <c r="B952" t="s">
        <v>2077</v>
      </c>
      <c r="E952" t="b">
        <v>1</v>
      </c>
    </row>
    <row r="953" spans="1:5">
      <c r="A953" t="s">
        <v>2078</v>
      </c>
      <c r="B953" t="s">
        <v>2079</v>
      </c>
      <c r="E953" t="b">
        <v>1</v>
      </c>
    </row>
    <row r="954" spans="1:5">
      <c r="A954" t="s">
        <v>2080</v>
      </c>
      <c r="B954" t="s">
        <v>2081</v>
      </c>
      <c r="E954" t="b">
        <v>1</v>
      </c>
    </row>
    <row r="955" spans="1:5">
      <c r="A955" t="s">
        <v>2082</v>
      </c>
      <c r="B955" t="s">
        <v>2083</v>
      </c>
      <c r="E955" t="b">
        <v>1</v>
      </c>
    </row>
    <row r="956" spans="1:5">
      <c r="A956" t="s">
        <v>2084</v>
      </c>
      <c r="B956" t="s">
        <v>2085</v>
      </c>
      <c r="E956" t="b">
        <v>1</v>
      </c>
    </row>
    <row r="957" spans="1:5">
      <c r="A957" t="s">
        <v>2086</v>
      </c>
      <c r="B957" t="s">
        <v>2087</v>
      </c>
      <c r="E957" t="b">
        <v>1</v>
      </c>
    </row>
    <row r="958" spans="1:5">
      <c r="A958" t="s">
        <v>2088</v>
      </c>
      <c r="B958" t="s">
        <v>2089</v>
      </c>
      <c r="E958" t="b">
        <v>1</v>
      </c>
    </row>
    <row r="959" spans="1:5">
      <c r="A959" t="s">
        <v>2090</v>
      </c>
      <c r="B959" t="s">
        <v>2091</v>
      </c>
      <c r="E959" t="b">
        <v>1</v>
      </c>
    </row>
    <row r="960" spans="1:5">
      <c r="A960" t="s">
        <v>2092</v>
      </c>
      <c r="B960" t="s">
        <v>2093</v>
      </c>
      <c r="E960" t="b">
        <v>1</v>
      </c>
    </row>
    <row r="961" spans="1:5">
      <c r="A961" t="s">
        <v>2094</v>
      </c>
      <c r="B961" t="s">
        <v>2095</v>
      </c>
      <c r="E961" t="b">
        <v>1</v>
      </c>
    </row>
    <row r="962" spans="1:5">
      <c r="A962" t="s">
        <v>2096</v>
      </c>
      <c r="B962" t="s">
        <v>2097</v>
      </c>
      <c r="E962" t="b">
        <v>1</v>
      </c>
    </row>
    <row r="963" spans="1:5">
      <c r="A963" t="s">
        <v>2098</v>
      </c>
      <c r="B963" t="s">
        <v>2099</v>
      </c>
      <c r="E963" t="b">
        <v>1</v>
      </c>
    </row>
    <row r="964" spans="1:5">
      <c r="A964" t="s">
        <v>2100</v>
      </c>
      <c r="B964" t="s">
        <v>2101</v>
      </c>
      <c r="E964" t="b">
        <v>1</v>
      </c>
    </row>
    <row r="965" spans="1:5">
      <c r="A965" t="s">
        <v>2102</v>
      </c>
      <c r="B965" t="s">
        <v>2103</v>
      </c>
      <c r="E965" t="b">
        <v>1</v>
      </c>
    </row>
    <row r="966" spans="1:5">
      <c r="A966" t="s">
        <v>2104</v>
      </c>
      <c r="B966" t="s">
        <v>2105</v>
      </c>
      <c r="E966" t="b">
        <v>1</v>
      </c>
    </row>
    <row r="967" spans="1:5">
      <c r="A967" t="s">
        <v>2106</v>
      </c>
      <c r="B967" t="s">
        <v>2107</v>
      </c>
      <c r="E967" t="b">
        <v>1</v>
      </c>
    </row>
    <row r="968" spans="1:5">
      <c r="A968" t="s">
        <v>2108</v>
      </c>
      <c r="B968" t="s">
        <v>2109</v>
      </c>
      <c r="E968" t="b">
        <v>1</v>
      </c>
    </row>
    <row r="969" spans="1:5">
      <c r="A969" t="s">
        <v>2110</v>
      </c>
      <c r="B969" t="s">
        <v>2111</v>
      </c>
      <c r="E969" t="b">
        <v>1</v>
      </c>
    </row>
    <row r="970" spans="1:5">
      <c r="A970" t="s">
        <v>2112</v>
      </c>
      <c r="B970" t="s">
        <v>2113</v>
      </c>
      <c r="E970" t="b">
        <v>1</v>
      </c>
    </row>
    <row r="971" spans="1:5">
      <c r="A971" t="s">
        <v>2114</v>
      </c>
      <c r="B971" t="s">
        <v>2115</v>
      </c>
      <c r="E971" t="b">
        <v>1</v>
      </c>
    </row>
    <row r="972" spans="1:5">
      <c r="A972" t="s">
        <v>2116</v>
      </c>
      <c r="B972" t="s">
        <v>2117</v>
      </c>
      <c r="E972" t="b">
        <v>1</v>
      </c>
    </row>
    <row r="973" spans="1:5">
      <c r="A973" t="s">
        <v>2118</v>
      </c>
      <c r="B973" t="s">
        <v>2119</v>
      </c>
      <c r="E973" t="b">
        <v>1</v>
      </c>
    </row>
    <row r="974" spans="1:5">
      <c r="A974" t="s">
        <v>2120</v>
      </c>
      <c r="B974" t="s">
        <v>2121</v>
      </c>
      <c r="E974" t="b">
        <v>1</v>
      </c>
    </row>
    <row r="975" spans="1:5">
      <c r="A975" t="s">
        <v>2122</v>
      </c>
      <c r="B975" t="s">
        <v>2123</v>
      </c>
      <c r="E975" t="b">
        <v>1</v>
      </c>
    </row>
    <row r="976" spans="1:5">
      <c r="A976" t="s">
        <v>2124</v>
      </c>
      <c r="B976" t="s">
        <v>2125</v>
      </c>
      <c r="E976" t="b">
        <v>1</v>
      </c>
    </row>
    <row r="977" spans="1:5">
      <c r="A977" t="s">
        <v>2126</v>
      </c>
      <c r="B977" t="s">
        <v>2127</v>
      </c>
      <c r="E977" t="b">
        <v>1</v>
      </c>
    </row>
    <row r="978" spans="1:5">
      <c r="A978" t="s">
        <v>2128</v>
      </c>
      <c r="B978" t="s">
        <v>2129</v>
      </c>
      <c r="E978" t="b">
        <v>1</v>
      </c>
    </row>
    <row r="979" spans="1:5">
      <c r="A979" t="s">
        <v>2130</v>
      </c>
      <c r="B979" t="s">
        <v>2131</v>
      </c>
      <c r="E979" t="b">
        <v>1</v>
      </c>
    </row>
    <row r="980" spans="1:5">
      <c r="A980" t="s">
        <v>2132</v>
      </c>
      <c r="B980" t="s">
        <v>2133</v>
      </c>
      <c r="E980" t="b">
        <v>1</v>
      </c>
    </row>
    <row r="981" spans="1:5">
      <c r="A981" t="s">
        <v>2134</v>
      </c>
      <c r="B981" t="s">
        <v>2135</v>
      </c>
      <c r="E981" t="b">
        <v>1</v>
      </c>
    </row>
    <row r="982" spans="1:5">
      <c r="A982" t="s">
        <v>2136</v>
      </c>
      <c r="B982" t="s">
        <v>2137</v>
      </c>
      <c r="E982" t="b">
        <v>1</v>
      </c>
    </row>
    <row r="983" spans="1:5">
      <c r="A983" t="s">
        <v>2138</v>
      </c>
      <c r="B983" t="s">
        <v>2139</v>
      </c>
      <c r="E983" t="b">
        <v>1</v>
      </c>
    </row>
    <row r="984" spans="1:5">
      <c r="A984" t="s">
        <v>2140</v>
      </c>
      <c r="B984" t="s">
        <v>2141</v>
      </c>
      <c r="E984" t="b">
        <v>1</v>
      </c>
    </row>
    <row r="985" spans="1:5">
      <c r="A985" t="s">
        <v>2142</v>
      </c>
      <c r="B985" t="s">
        <v>2143</v>
      </c>
      <c r="E985" t="b">
        <v>1</v>
      </c>
    </row>
    <row r="986" spans="1:5">
      <c r="A986" t="s">
        <v>2144</v>
      </c>
      <c r="B986" t="s">
        <v>2145</v>
      </c>
      <c r="E986" t="b">
        <v>1</v>
      </c>
    </row>
    <row r="987" spans="1:5">
      <c r="A987" t="s">
        <v>2146</v>
      </c>
      <c r="B987" t="s">
        <v>2147</v>
      </c>
      <c r="E987" t="b">
        <v>1</v>
      </c>
    </row>
    <row r="988" spans="1:5">
      <c r="A988" t="s">
        <v>2148</v>
      </c>
      <c r="B988" t="s">
        <v>2149</v>
      </c>
      <c r="E988" t="b">
        <v>1</v>
      </c>
    </row>
    <row r="989" spans="1:5">
      <c r="A989" t="s">
        <v>2150</v>
      </c>
      <c r="B989" t="s">
        <v>2151</v>
      </c>
      <c r="E989" t="b">
        <v>1</v>
      </c>
    </row>
    <row r="990" spans="1:5">
      <c r="A990" t="s">
        <v>2152</v>
      </c>
      <c r="B990" t="s">
        <v>2153</v>
      </c>
      <c r="E990" t="b">
        <v>1</v>
      </c>
    </row>
    <row r="991" spans="1:5">
      <c r="A991" t="s">
        <v>2154</v>
      </c>
      <c r="B991" t="s">
        <v>2155</v>
      </c>
      <c r="E991" t="b">
        <v>1</v>
      </c>
    </row>
    <row r="992" spans="1:5">
      <c r="A992" t="s">
        <v>2156</v>
      </c>
      <c r="B992" t="s">
        <v>2157</v>
      </c>
      <c r="E992" t="b">
        <v>1</v>
      </c>
    </row>
    <row r="993" spans="1:5">
      <c r="A993" t="s">
        <v>2158</v>
      </c>
      <c r="B993" t="s">
        <v>2159</v>
      </c>
      <c r="E993" t="b">
        <v>1</v>
      </c>
    </row>
    <row r="994" spans="1:5">
      <c r="A994" t="s">
        <v>2160</v>
      </c>
      <c r="B994" t="s">
        <v>2161</v>
      </c>
      <c r="E994" t="b">
        <v>1</v>
      </c>
    </row>
    <row r="995" spans="1:5">
      <c r="A995" t="s">
        <v>2162</v>
      </c>
      <c r="B995" t="s">
        <v>2163</v>
      </c>
      <c r="E995" t="b">
        <v>1</v>
      </c>
    </row>
    <row r="996" spans="1:5">
      <c r="A996" t="s">
        <v>2164</v>
      </c>
      <c r="B996" t="s">
        <v>2165</v>
      </c>
      <c r="E996" t="b">
        <v>1</v>
      </c>
    </row>
    <row r="997" spans="1:5">
      <c r="A997" t="s">
        <v>2166</v>
      </c>
      <c r="B997" t="s">
        <v>2167</v>
      </c>
      <c r="E997" t="b">
        <v>1</v>
      </c>
    </row>
    <row r="998" spans="1:5">
      <c r="A998" t="s">
        <v>2168</v>
      </c>
      <c r="B998" t="s">
        <v>2169</v>
      </c>
      <c r="E998" t="b">
        <v>1</v>
      </c>
    </row>
    <row r="999" spans="1:5">
      <c r="A999" t="s">
        <v>2170</v>
      </c>
      <c r="B999" t="s">
        <v>2171</v>
      </c>
      <c r="E999" t="b">
        <v>1</v>
      </c>
    </row>
    <row r="1000" spans="1:5">
      <c r="A1000" t="s">
        <v>2172</v>
      </c>
      <c r="B1000" t="s">
        <v>2173</v>
      </c>
      <c r="E1000" t="b">
        <v>1</v>
      </c>
    </row>
    <row r="1001" spans="1:5">
      <c r="A1001" t="s">
        <v>2174</v>
      </c>
      <c r="B1001" t="s">
        <v>2175</v>
      </c>
      <c r="E1001" t="b">
        <v>1</v>
      </c>
    </row>
    <row r="1002" spans="1:5">
      <c r="A1002" t="s">
        <v>2176</v>
      </c>
      <c r="B1002" t="s">
        <v>2177</v>
      </c>
      <c r="E1002" t="b">
        <v>1</v>
      </c>
    </row>
    <row r="1003" spans="1:5">
      <c r="A1003" t="s">
        <v>2178</v>
      </c>
      <c r="B1003" t="s">
        <v>2179</v>
      </c>
      <c r="E1003" t="b">
        <v>1</v>
      </c>
    </row>
    <row r="1004" spans="1:5">
      <c r="A1004" t="s">
        <v>2180</v>
      </c>
      <c r="B1004" t="s">
        <v>2181</v>
      </c>
      <c r="E1004" t="b">
        <v>1</v>
      </c>
    </row>
    <row r="1005" spans="1:5">
      <c r="A1005" t="s">
        <v>2182</v>
      </c>
      <c r="B1005" t="s">
        <v>2183</v>
      </c>
      <c r="E1005" t="b">
        <v>1</v>
      </c>
    </row>
    <row r="1006" spans="1:5">
      <c r="A1006" t="s">
        <v>2184</v>
      </c>
      <c r="B1006" t="s">
        <v>2185</v>
      </c>
      <c r="E1006" t="b">
        <v>1</v>
      </c>
    </row>
    <row r="1007" spans="1:5">
      <c r="A1007" t="s">
        <v>2186</v>
      </c>
      <c r="B1007" t="s">
        <v>2187</v>
      </c>
      <c r="E1007" t="b">
        <v>1</v>
      </c>
    </row>
    <row r="1008" spans="1:5">
      <c r="A1008" t="s">
        <v>2188</v>
      </c>
      <c r="B1008" t="s">
        <v>2189</v>
      </c>
      <c r="E1008" t="b">
        <v>1</v>
      </c>
    </row>
    <row r="1009" spans="1:5">
      <c r="A1009" t="s">
        <v>2190</v>
      </c>
      <c r="B1009" t="s">
        <v>2191</v>
      </c>
      <c r="E1009" t="b">
        <v>1</v>
      </c>
    </row>
    <row r="1010" spans="1:5">
      <c r="A1010" t="s">
        <v>2192</v>
      </c>
      <c r="B1010" t="s">
        <v>2193</v>
      </c>
      <c r="E1010" t="b">
        <v>1</v>
      </c>
    </row>
    <row r="1011" spans="1:5">
      <c r="A1011" t="s">
        <v>2194</v>
      </c>
      <c r="B1011" t="s">
        <v>2195</v>
      </c>
      <c r="E1011" t="b">
        <v>1</v>
      </c>
    </row>
    <row r="1012" spans="1:5">
      <c r="A1012" t="s">
        <v>2196</v>
      </c>
      <c r="B1012" t="s">
        <v>2197</v>
      </c>
      <c r="E1012" t="b">
        <v>1</v>
      </c>
    </row>
    <row r="1013" spans="1:5">
      <c r="A1013" t="s">
        <v>2198</v>
      </c>
      <c r="B1013" t="s">
        <v>2199</v>
      </c>
      <c r="E1013" t="b">
        <v>1</v>
      </c>
    </row>
    <row r="1014" spans="1:5">
      <c r="A1014" t="s">
        <v>2200</v>
      </c>
      <c r="B1014" t="s">
        <v>2201</v>
      </c>
      <c r="E1014" t="b">
        <v>1</v>
      </c>
    </row>
    <row r="1015" spans="1:5">
      <c r="A1015" t="s">
        <v>2202</v>
      </c>
      <c r="B1015" t="s">
        <v>2203</v>
      </c>
      <c r="E1015" t="b">
        <v>1</v>
      </c>
    </row>
    <row r="1016" spans="1:5">
      <c r="A1016" t="s">
        <v>2204</v>
      </c>
      <c r="B1016" t="s">
        <v>2205</v>
      </c>
      <c r="E1016" t="b">
        <v>1</v>
      </c>
    </row>
    <row r="1017" spans="1:5">
      <c r="A1017" t="s">
        <v>2206</v>
      </c>
      <c r="B1017" t="s">
        <v>2207</v>
      </c>
      <c r="E1017" t="b">
        <v>1</v>
      </c>
    </row>
    <row r="1018" spans="1:5">
      <c r="A1018" t="s">
        <v>2208</v>
      </c>
      <c r="B1018" t="s">
        <v>2209</v>
      </c>
      <c r="E1018" t="b">
        <v>1</v>
      </c>
    </row>
    <row r="1019" spans="1:5">
      <c r="A1019" t="s">
        <v>2210</v>
      </c>
      <c r="B1019" t="s">
        <v>2211</v>
      </c>
      <c r="E1019" t="b">
        <v>1</v>
      </c>
    </row>
    <row r="1020" spans="1:5">
      <c r="A1020" t="s">
        <v>2212</v>
      </c>
      <c r="B1020" t="s">
        <v>2213</v>
      </c>
      <c r="E1020" t="b">
        <v>1</v>
      </c>
    </row>
    <row r="1021" spans="1:5">
      <c r="A1021" t="s">
        <v>2214</v>
      </c>
      <c r="B1021" t="s">
        <v>2215</v>
      </c>
      <c r="E1021" t="b">
        <v>1</v>
      </c>
    </row>
    <row r="1022" spans="1:5">
      <c r="A1022" t="s">
        <v>2216</v>
      </c>
      <c r="B1022" t="s">
        <v>2217</v>
      </c>
      <c r="E1022" t="b">
        <v>1</v>
      </c>
    </row>
    <row r="1023" spans="1:5">
      <c r="A1023" t="s">
        <v>2218</v>
      </c>
      <c r="B1023" t="s">
        <v>2219</v>
      </c>
      <c r="E1023" t="b">
        <v>1</v>
      </c>
    </row>
    <row r="1024" spans="1:5">
      <c r="A1024" t="s">
        <v>2220</v>
      </c>
      <c r="B1024" t="s">
        <v>2221</v>
      </c>
      <c r="E1024" t="b">
        <v>1</v>
      </c>
    </row>
    <row r="1025" spans="1:5">
      <c r="A1025" t="s">
        <v>2222</v>
      </c>
      <c r="B1025" t="s">
        <v>2223</v>
      </c>
      <c r="E1025" t="b">
        <v>1</v>
      </c>
    </row>
    <row r="1026" spans="1:5">
      <c r="A1026" t="s">
        <v>2224</v>
      </c>
      <c r="B1026" t="s">
        <v>2225</v>
      </c>
      <c r="E1026" t="b">
        <v>1</v>
      </c>
    </row>
    <row r="1027" spans="1:5">
      <c r="A1027" t="s">
        <v>2226</v>
      </c>
      <c r="B1027" t="s">
        <v>2227</v>
      </c>
      <c r="E1027" t="b">
        <v>1</v>
      </c>
    </row>
    <row r="1028" spans="1:5">
      <c r="A1028" t="s">
        <v>2228</v>
      </c>
      <c r="B1028" t="s">
        <v>2229</v>
      </c>
      <c r="E1028" t="b">
        <v>1</v>
      </c>
    </row>
    <row r="1029" spans="1:5">
      <c r="A1029" t="s">
        <v>2230</v>
      </c>
      <c r="B1029" t="s">
        <v>2231</v>
      </c>
      <c r="E1029" t="b">
        <v>1</v>
      </c>
    </row>
    <row r="1030" spans="1:5">
      <c r="A1030" t="s">
        <v>2232</v>
      </c>
      <c r="B1030" t="s">
        <v>2233</v>
      </c>
      <c r="E1030" t="b">
        <v>1</v>
      </c>
    </row>
    <row r="1031" spans="1:5">
      <c r="A1031" t="s">
        <v>2234</v>
      </c>
      <c r="B1031" t="s">
        <v>2235</v>
      </c>
      <c r="E1031" t="b">
        <v>1</v>
      </c>
    </row>
    <row r="1032" spans="1:5">
      <c r="A1032" t="s">
        <v>2236</v>
      </c>
      <c r="B1032" t="s">
        <v>2237</v>
      </c>
      <c r="E1032" t="b">
        <v>1</v>
      </c>
    </row>
    <row r="1033" spans="1:5">
      <c r="A1033" t="s">
        <v>2238</v>
      </c>
      <c r="B1033" t="s">
        <v>2239</v>
      </c>
      <c r="E1033" t="b">
        <v>1</v>
      </c>
    </row>
    <row r="1034" spans="1:5">
      <c r="A1034" t="s">
        <v>2240</v>
      </c>
      <c r="B1034" t="s">
        <v>2241</v>
      </c>
      <c r="E1034" t="b">
        <v>1</v>
      </c>
    </row>
    <row r="1035" spans="1:5">
      <c r="A1035" t="s">
        <v>2242</v>
      </c>
      <c r="B1035" t="s">
        <v>2243</v>
      </c>
      <c r="E1035" t="b">
        <v>1</v>
      </c>
    </row>
    <row r="1036" spans="1:5">
      <c r="A1036" t="s">
        <v>2244</v>
      </c>
      <c r="B1036" t="s">
        <v>2245</v>
      </c>
      <c r="E1036" t="b">
        <v>1</v>
      </c>
    </row>
    <row r="1037" spans="1:5">
      <c r="A1037" t="s">
        <v>2246</v>
      </c>
      <c r="B1037" t="s">
        <v>2247</v>
      </c>
      <c r="E1037" t="b">
        <v>1</v>
      </c>
    </row>
    <row r="1038" spans="1:5">
      <c r="A1038" t="s">
        <v>2248</v>
      </c>
      <c r="B1038" t="s">
        <v>2249</v>
      </c>
      <c r="E1038" t="b">
        <v>1</v>
      </c>
    </row>
    <row r="1039" spans="1:5">
      <c r="A1039" t="s">
        <v>2250</v>
      </c>
      <c r="B1039" t="s">
        <v>2251</v>
      </c>
      <c r="E1039" t="b">
        <v>1</v>
      </c>
    </row>
    <row r="1040" spans="1:5">
      <c r="A1040" t="s">
        <v>2252</v>
      </c>
      <c r="B1040" t="s">
        <v>2253</v>
      </c>
      <c r="E1040" t="b">
        <v>1</v>
      </c>
    </row>
    <row r="1041" spans="1:5">
      <c r="A1041" t="s">
        <v>2254</v>
      </c>
      <c r="B1041" t="s">
        <v>2255</v>
      </c>
      <c r="E1041" t="b">
        <v>1</v>
      </c>
    </row>
    <row r="1042" spans="1:5">
      <c r="A1042" t="s">
        <v>2256</v>
      </c>
      <c r="B1042" t="s">
        <v>2257</v>
      </c>
      <c r="E1042" t="b">
        <v>1</v>
      </c>
    </row>
    <row r="1043" spans="1:5">
      <c r="A1043" t="s">
        <v>2258</v>
      </c>
      <c r="B1043" t="s">
        <v>2259</v>
      </c>
      <c r="E1043" t="b">
        <v>1</v>
      </c>
    </row>
    <row r="1044" spans="1:5">
      <c r="A1044" t="s">
        <v>2260</v>
      </c>
      <c r="B1044" t="s">
        <v>2261</v>
      </c>
      <c r="E1044" t="b">
        <v>1</v>
      </c>
    </row>
    <row r="1045" spans="1:5">
      <c r="A1045" t="s">
        <v>2262</v>
      </c>
      <c r="B1045" t="s">
        <v>2263</v>
      </c>
      <c r="E1045" t="b">
        <v>1</v>
      </c>
    </row>
    <row r="1046" spans="1:5">
      <c r="A1046" t="s">
        <v>2264</v>
      </c>
      <c r="B1046" t="s">
        <v>2265</v>
      </c>
      <c r="E1046" t="b">
        <v>1</v>
      </c>
    </row>
    <row r="1047" spans="1:5">
      <c r="A1047" t="s">
        <v>2266</v>
      </c>
      <c r="B1047" t="s">
        <v>2267</v>
      </c>
      <c r="E1047" t="b">
        <v>1</v>
      </c>
    </row>
    <row r="1048" spans="1:5">
      <c r="A1048" t="s">
        <v>2268</v>
      </c>
      <c r="B1048" t="s">
        <v>2269</v>
      </c>
      <c r="E1048" t="b">
        <v>1</v>
      </c>
    </row>
    <row r="1049" spans="1:5">
      <c r="A1049" t="s">
        <v>2270</v>
      </c>
      <c r="B1049" t="s">
        <v>2271</v>
      </c>
      <c r="E1049" t="b">
        <v>1</v>
      </c>
    </row>
    <row r="1050" spans="1:5">
      <c r="A1050" t="s">
        <v>2272</v>
      </c>
      <c r="B1050" t="s">
        <v>2273</v>
      </c>
      <c r="E1050" t="b">
        <v>1</v>
      </c>
    </row>
    <row r="1051" spans="1:5">
      <c r="A1051" t="s">
        <v>2274</v>
      </c>
      <c r="B1051" t="s">
        <v>2275</v>
      </c>
      <c r="E1051" t="b">
        <v>1</v>
      </c>
    </row>
    <row r="1052" spans="1:5">
      <c r="A1052" t="s">
        <v>2276</v>
      </c>
      <c r="B1052" t="s">
        <v>2277</v>
      </c>
      <c r="E1052" t="b">
        <v>1</v>
      </c>
    </row>
    <row r="1053" spans="1:5">
      <c r="A1053" t="s">
        <v>2278</v>
      </c>
      <c r="B1053" t="s">
        <v>2279</v>
      </c>
      <c r="E1053" t="b">
        <v>1</v>
      </c>
    </row>
    <row r="1054" spans="1:5">
      <c r="A1054" t="s">
        <v>2280</v>
      </c>
      <c r="B1054" t="s">
        <v>2281</v>
      </c>
      <c r="E1054" t="b">
        <v>1</v>
      </c>
    </row>
    <row r="1055" spans="1:5">
      <c r="A1055" t="s">
        <v>2282</v>
      </c>
      <c r="B1055" t="s">
        <v>2283</v>
      </c>
      <c r="E1055" t="b">
        <v>1</v>
      </c>
    </row>
    <row r="1056" spans="1:5">
      <c r="A1056" t="s">
        <v>2284</v>
      </c>
      <c r="B1056" t="s">
        <v>2285</v>
      </c>
      <c r="E1056" t="b">
        <v>1</v>
      </c>
    </row>
    <row r="1057" spans="1:5">
      <c r="A1057" t="s">
        <v>2286</v>
      </c>
      <c r="B1057" t="s">
        <v>2287</v>
      </c>
      <c r="E1057" t="b">
        <v>1</v>
      </c>
    </row>
    <row r="1058" spans="1:5">
      <c r="A1058" t="s">
        <v>2288</v>
      </c>
      <c r="B1058" t="s">
        <v>2289</v>
      </c>
      <c r="E1058" t="b">
        <v>1</v>
      </c>
    </row>
    <row r="1059" spans="1:5">
      <c r="A1059" t="s">
        <v>2290</v>
      </c>
      <c r="B1059" t="s">
        <v>2291</v>
      </c>
      <c r="E1059" t="b">
        <v>1</v>
      </c>
    </row>
    <row r="1060" spans="1:5">
      <c r="A1060" t="s">
        <v>2292</v>
      </c>
      <c r="B1060" t="s">
        <v>2293</v>
      </c>
      <c r="E1060" t="b">
        <v>1</v>
      </c>
    </row>
    <row r="1061" spans="1:5">
      <c r="A1061" t="s">
        <v>2294</v>
      </c>
      <c r="B1061" t="s">
        <v>2295</v>
      </c>
      <c r="E1061" t="b">
        <v>1</v>
      </c>
    </row>
    <row r="1062" spans="1:5">
      <c r="A1062" t="s">
        <v>2296</v>
      </c>
      <c r="B1062" t="s">
        <v>2297</v>
      </c>
      <c r="E1062" t="b">
        <v>1</v>
      </c>
    </row>
    <row r="1063" spans="1:5">
      <c r="A1063" t="s">
        <v>2298</v>
      </c>
      <c r="B1063" t="s">
        <v>2299</v>
      </c>
      <c r="E1063" t="b">
        <v>1</v>
      </c>
    </row>
    <row r="1064" spans="1:5">
      <c r="A1064" t="s">
        <v>2300</v>
      </c>
      <c r="B1064" t="s">
        <v>2301</v>
      </c>
      <c r="E1064" t="b">
        <v>1</v>
      </c>
    </row>
    <row r="1065" spans="1:5">
      <c r="A1065" t="s">
        <v>2302</v>
      </c>
      <c r="B1065" t="s">
        <v>2303</v>
      </c>
      <c r="E1065" t="b">
        <v>1</v>
      </c>
    </row>
    <row r="1066" spans="1:5">
      <c r="A1066" t="s">
        <v>2304</v>
      </c>
      <c r="B1066" t="s">
        <v>2305</v>
      </c>
      <c r="E1066" t="b">
        <v>1</v>
      </c>
    </row>
    <row r="1067" spans="1:5">
      <c r="A1067" t="s">
        <v>2306</v>
      </c>
      <c r="B1067" t="s">
        <v>2307</v>
      </c>
      <c r="E1067" t="b">
        <v>1</v>
      </c>
    </row>
    <row r="1068" spans="1:5">
      <c r="A1068" t="s">
        <v>2308</v>
      </c>
      <c r="B1068" t="s">
        <v>2309</v>
      </c>
      <c r="E1068" t="b">
        <v>1</v>
      </c>
    </row>
    <row r="1069" spans="1:5">
      <c r="A1069" t="s">
        <v>2310</v>
      </c>
      <c r="B1069" t="s">
        <v>2311</v>
      </c>
      <c r="E1069" t="b">
        <v>1</v>
      </c>
    </row>
    <row r="1070" spans="1:5">
      <c r="A1070" t="s">
        <v>2312</v>
      </c>
      <c r="B1070" t="s">
        <v>2313</v>
      </c>
      <c r="E1070" t="b">
        <v>1</v>
      </c>
    </row>
    <row r="1071" spans="1:5">
      <c r="A1071" t="s">
        <v>2314</v>
      </c>
      <c r="B1071" t="s">
        <v>2315</v>
      </c>
      <c r="E1071" t="b">
        <v>1</v>
      </c>
    </row>
    <row r="1072" spans="1:5">
      <c r="A1072" t="s">
        <v>2316</v>
      </c>
      <c r="B1072" t="s">
        <v>2317</v>
      </c>
      <c r="E1072" t="b">
        <v>1</v>
      </c>
    </row>
    <row r="1073" spans="1:5">
      <c r="A1073" t="s">
        <v>2318</v>
      </c>
      <c r="B1073" t="s">
        <v>2319</v>
      </c>
      <c r="E1073" t="b">
        <v>1</v>
      </c>
    </row>
    <row r="1074" spans="1:5">
      <c r="A1074" t="s">
        <v>2320</v>
      </c>
      <c r="B1074" t="s">
        <v>2321</v>
      </c>
      <c r="E1074" t="b">
        <v>1</v>
      </c>
    </row>
    <row r="1075" spans="1:5">
      <c r="A1075" t="s">
        <v>2322</v>
      </c>
      <c r="B1075" t="s">
        <v>2323</v>
      </c>
      <c r="E1075" t="b">
        <v>1</v>
      </c>
    </row>
    <row r="1076" spans="1:5">
      <c r="A1076" t="s">
        <v>2324</v>
      </c>
      <c r="B1076" t="s">
        <v>2325</v>
      </c>
      <c r="E1076" t="b">
        <v>1</v>
      </c>
    </row>
    <row r="1077" spans="1:5">
      <c r="A1077" t="s">
        <v>2326</v>
      </c>
      <c r="B1077" t="s">
        <v>2327</v>
      </c>
      <c r="E1077" t="b">
        <v>1</v>
      </c>
    </row>
    <row r="1078" spans="1:5">
      <c r="A1078" t="s">
        <v>2328</v>
      </c>
      <c r="B1078" t="s">
        <v>2329</v>
      </c>
      <c r="E1078" t="b">
        <v>1</v>
      </c>
    </row>
    <row r="1079" spans="1:5">
      <c r="A1079" t="s">
        <v>2330</v>
      </c>
      <c r="B1079" t="s">
        <v>2331</v>
      </c>
      <c r="E1079" t="b">
        <v>1</v>
      </c>
    </row>
    <row r="1080" spans="1:5">
      <c r="A1080" t="s">
        <v>2332</v>
      </c>
      <c r="B1080" t="s">
        <v>2333</v>
      </c>
      <c r="E1080" t="b">
        <v>1</v>
      </c>
    </row>
    <row r="1081" spans="1:5">
      <c r="A1081" t="s">
        <v>2334</v>
      </c>
      <c r="B1081" t="s">
        <v>2335</v>
      </c>
      <c r="E1081" t="b">
        <v>1</v>
      </c>
    </row>
    <row r="1082" spans="1:5">
      <c r="A1082" t="s">
        <v>2336</v>
      </c>
      <c r="B1082" t="s">
        <v>2337</v>
      </c>
      <c r="E1082" t="b">
        <v>1</v>
      </c>
    </row>
    <row r="1083" spans="1:5">
      <c r="A1083" t="s">
        <v>2338</v>
      </c>
      <c r="B1083" t="s">
        <v>2339</v>
      </c>
      <c r="E1083" t="b">
        <v>1</v>
      </c>
    </row>
    <row r="1084" spans="1:5">
      <c r="A1084" t="s">
        <v>2340</v>
      </c>
      <c r="B1084" t="s">
        <v>2341</v>
      </c>
      <c r="E1084" t="b">
        <v>1</v>
      </c>
    </row>
    <row r="1085" spans="1:5">
      <c r="A1085" t="s">
        <v>2342</v>
      </c>
      <c r="B1085" t="s">
        <v>2343</v>
      </c>
      <c r="E1085" t="b">
        <v>1</v>
      </c>
    </row>
    <row r="1086" spans="1:5">
      <c r="A1086" t="s">
        <v>2344</v>
      </c>
      <c r="B1086" t="s">
        <v>2345</v>
      </c>
      <c r="E1086" t="b">
        <v>1</v>
      </c>
    </row>
    <row r="1087" spans="1:5">
      <c r="A1087" t="s">
        <v>2346</v>
      </c>
      <c r="B1087" t="s">
        <v>2347</v>
      </c>
      <c r="E1087" t="b">
        <v>1</v>
      </c>
    </row>
    <row r="1088" spans="1:5">
      <c r="A1088" t="s">
        <v>2348</v>
      </c>
      <c r="B1088" t="s">
        <v>2349</v>
      </c>
      <c r="E1088" t="b">
        <v>1</v>
      </c>
    </row>
    <row r="1089" spans="1:5">
      <c r="A1089" t="s">
        <v>2350</v>
      </c>
      <c r="B1089" t="s">
        <v>2351</v>
      </c>
      <c r="E1089" t="b">
        <v>1</v>
      </c>
    </row>
    <row r="1090" spans="1:5">
      <c r="A1090" t="s">
        <v>2352</v>
      </c>
      <c r="B1090" t="s">
        <v>2353</v>
      </c>
      <c r="E1090" t="b">
        <v>1</v>
      </c>
    </row>
    <row r="1091" spans="1:5">
      <c r="A1091" t="s">
        <v>2354</v>
      </c>
      <c r="B1091" t="s">
        <v>2355</v>
      </c>
      <c r="E1091" t="b">
        <v>1</v>
      </c>
    </row>
    <row r="1092" spans="1:5">
      <c r="A1092" t="s">
        <v>2356</v>
      </c>
      <c r="B1092" t="s">
        <v>2357</v>
      </c>
      <c r="E1092" t="b">
        <v>1</v>
      </c>
    </row>
    <row r="1093" spans="1:5">
      <c r="A1093" t="s">
        <v>2358</v>
      </c>
      <c r="B1093" t="s">
        <v>2359</v>
      </c>
      <c r="E1093" t="b">
        <v>1</v>
      </c>
    </row>
    <row r="1094" spans="1:5">
      <c r="A1094" t="s">
        <v>2360</v>
      </c>
      <c r="B1094" t="s">
        <v>2361</v>
      </c>
      <c r="E1094" t="b">
        <v>1</v>
      </c>
    </row>
    <row r="1095" spans="1:5">
      <c r="A1095" t="s">
        <v>2362</v>
      </c>
      <c r="B1095" t="s">
        <v>2363</v>
      </c>
      <c r="E1095" t="b">
        <v>1</v>
      </c>
    </row>
    <row r="1096" spans="1:5">
      <c r="A1096" t="s">
        <v>2364</v>
      </c>
      <c r="B1096" t="s">
        <v>2365</v>
      </c>
      <c r="E1096" t="b">
        <v>1</v>
      </c>
    </row>
    <row r="1097" spans="1:5">
      <c r="A1097" t="s">
        <v>2366</v>
      </c>
      <c r="B1097" t="s">
        <v>2367</v>
      </c>
      <c r="E1097" t="b">
        <v>1</v>
      </c>
    </row>
    <row r="1098" spans="1:5">
      <c r="A1098" t="s">
        <v>2368</v>
      </c>
      <c r="B1098" t="s">
        <v>2369</v>
      </c>
      <c r="E1098" t="b">
        <v>1</v>
      </c>
    </row>
    <row r="1099" spans="1:5">
      <c r="A1099" t="s">
        <v>2370</v>
      </c>
      <c r="B1099" t="s">
        <v>2371</v>
      </c>
      <c r="E1099" t="b">
        <v>1</v>
      </c>
    </row>
    <row r="1100" spans="1:5">
      <c r="A1100" t="s">
        <v>2372</v>
      </c>
      <c r="B1100" t="s">
        <v>2373</v>
      </c>
      <c r="E1100" t="b">
        <v>1</v>
      </c>
    </row>
    <row r="1101" spans="1:5">
      <c r="A1101" t="s">
        <v>2374</v>
      </c>
      <c r="B1101" t="s">
        <v>2375</v>
      </c>
      <c r="E1101" t="b">
        <v>1</v>
      </c>
    </row>
    <row r="1102" spans="1:5">
      <c r="A1102" t="s">
        <v>2376</v>
      </c>
      <c r="B1102" t="s">
        <v>2377</v>
      </c>
      <c r="E1102" t="b">
        <v>1</v>
      </c>
    </row>
    <row r="1103" spans="1:5">
      <c r="A1103" t="s">
        <v>2378</v>
      </c>
      <c r="B1103" t="s">
        <v>2379</v>
      </c>
      <c r="E1103" t="b">
        <v>1</v>
      </c>
    </row>
    <row r="1104" spans="1:5">
      <c r="A1104" t="s">
        <v>2380</v>
      </c>
      <c r="B1104" t="s">
        <v>2381</v>
      </c>
      <c r="E1104" t="b">
        <v>1</v>
      </c>
    </row>
    <row r="1105" spans="1:5">
      <c r="A1105" t="s">
        <v>2382</v>
      </c>
      <c r="B1105" t="s">
        <v>2383</v>
      </c>
      <c r="E1105" t="b">
        <v>1</v>
      </c>
    </row>
    <row r="1106" spans="1:5">
      <c r="A1106" t="s">
        <v>2384</v>
      </c>
      <c r="B1106" t="s">
        <v>2385</v>
      </c>
      <c r="E1106" t="b">
        <v>1</v>
      </c>
    </row>
    <row r="1107" spans="1:5">
      <c r="A1107" t="s">
        <v>2386</v>
      </c>
      <c r="B1107" t="s">
        <v>2387</v>
      </c>
      <c r="E1107" t="b">
        <v>1</v>
      </c>
    </row>
    <row r="1108" spans="1:5">
      <c r="A1108" t="s">
        <v>2388</v>
      </c>
      <c r="B1108" t="s">
        <v>2389</v>
      </c>
      <c r="E1108" t="b">
        <v>1</v>
      </c>
    </row>
    <row r="1109" spans="1:5">
      <c r="A1109" t="s">
        <v>2390</v>
      </c>
      <c r="B1109" t="s">
        <v>2391</v>
      </c>
      <c r="E1109" t="b">
        <v>1</v>
      </c>
    </row>
    <row r="1110" spans="1:5">
      <c r="A1110" t="s">
        <v>2392</v>
      </c>
      <c r="B1110" t="s">
        <v>2393</v>
      </c>
      <c r="E1110" t="b">
        <v>1</v>
      </c>
    </row>
    <row r="1111" spans="1:5">
      <c r="A1111" t="s">
        <v>2394</v>
      </c>
      <c r="B1111" t="s">
        <v>2395</v>
      </c>
      <c r="E1111" t="b">
        <v>1</v>
      </c>
    </row>
    <row r="1112" spans="1:5">
      <c r="A1112" t="s">
        <v>2396</v>
      </c>
      <c r="B1112" t="s">
        <v>2397</v>
      </c>
      <c r="E1112" t="b">
        <v>1</v>
      </c>
    </row>
    <row r="1113" spans="1:5">
      <c r="A1113" t="s">
        <v>2398</v>
      </c>
      <c r="B1113" t="s">
        <v>2399</v>
      </c>
      <c r="E1113" t="b">
        <v>1</v>
      </c>
    </row>
    <row r="1114" spans="1:5">
      <c r="A1114" t="s">
        <v>2400</v>
      </c>
      <c r="B1114" t="s">
        <v>2401</v>
      </c>
      <c r="E1114" t="b">
        <v>1</v>
      </c>
    </row>
    <row r="1115" spans="1:5">
      <c r="A1115" t="s">
        <v>2402</v>
      </c>
      <c r="B1115" t="s">
        <v>2403</v>
      </c>
      <c r="E1115" t="b">
        <v>1</v>
      </c>
    </row>
    <row r="1116" spans="1:5">
      <c r="A1116" t="s">
        <v>2404</v>
      </c>
      <c r="B1116" t="s">
        <v>2405</v>
      </c>
      <c r="E1116" t="b">
        <v>1</v>
      </c>
    </row>
    <row r="1117" spans="1:5">
      <c r="A1117" t="s">
        <v>2406</v>
      </c>
      <c r="B1117" t="s">
        <v>2407</v>
      </c>
      <c r="E1117" t="b">
        <v>1</v>
      </c>
    </row>
    <row r="1118" spans="1:5">
      <c r="A1118" t="s">
        <v>2408</v>
      </c>
      <c r="B1118" t="s">
        <v>2409</v>
      </c>
      <c r="E1118" t="b">
        <v>1</v>
      </c>
    </row>
    <row r="1119" spans="1:5">
      <c r="A1119" t="s">
        <v>2410</v>
      </c>
      <c r="B1119" t="s">
        <v>2411</v>
      </c>
      <c r="E1119" t="b">
        <v>1</v>
      </c>
    </row>
    <row r="1120" spans="1:5">
      <c r="A1120" t="s">
        <v>2412</v>
      </c>
      <c r="B1120" t="s">
        <v>2413</v>
      </c>
      <c r="E1120" t="b">
        <v>1</v>
      </c>
    </row>
    <row r="1121" spans="1:5">
      <c r="A1121" t="s">
        <v>2414</v>
      </c>
      <c r="B1121" t="s">
        <v>2415</v>
      </c>
      <c r="E1121" t="b">
        <v>1</v>
      </c>
    </row>
    <row r="1122" spans="1:5">
      <c r="A1122" t="s">
        <v>2416</v>
      </c>
      <c r="B1122" t="s">
        <v>2417</v>
      </c>
      <c r="E1122" t="b">
        <v>1</v>
      </c>
    </row>
    <row r="1123" spans="1:5">
      <c r="A1123" t="s">
        <v>2418</v>
      </c>
      <c r="B1123" t="s">
        <v>2419</v>
      </c>
      <c r="E1123" t="b">
        <v>1</v>
      </c>
    </row>
    <row r="1124" spans="1:5">
      <c r="A1124" t="s">
        <v>2420</v>
      </c>
      <c r="B1124" t="s">
        <v>2421</v>
      </c>
      <c r="E1124" t="b">
        <v>1</v>
      </c>
    </row>
    <row r="1125" spans="1:5">
      <c r="A1125" t="s">
        <v>2422</v>
      </c>
      <c r="B1125" t="s">
        <v>2423</v>
      </c>
      <c r="E1125" t="b">
        <v>1</v>
      </c>
    </row>
    <row r="1126" spans="1:5">
      <c r="A1126" t="s">
        <v>2424</v>
      </c>
      <c r="B1126" t="s">
        <v>2425</v>
      </c>
      <c r="E1126" t="b">
        <v>1</v>
      </c>
    </row>
    <row r="1127" spans="1:5">
      <c r="A1127" t="s">
        <v>2426</v>
      </c>
      <c r="B1127" t="s">
        <v>2427</v>
      </c>
      <c r="E1127" t="b">
        <v>1</v>
      </c>
    </row>
    <row r="1128" spans="1:5">
      <c r="A1128" t="s">
        <v>2428</v>
      </c>
      <c r="B1128" t="s">
        <v>2429</v>
      </c>
      <c r="E1128" t="b">
        <v>1</v>
      </c>
    </row>
    <row r="1129" spans="1:5">
      <c r="A1129" t="s">
        <v>2430</v>
      </c>
      <c r="B1129" t="s">
        <v>2431</v>
      </c>
      <c r="E1129" t="b">
        <v>1</v>
      </c>
    </row>
    <row r="1130" spans="1:5">
      <c r="A1130" t="s">
        <v>2432</v>
      </c>
      <c r="B1130" t="s">
        <v>2433</v>
      </c>
      <c r="E1130" t="b">
        <v>1</v>
      </c>
    </row>
    <row r="1131" spans="1:5">
      <c r="A1131" t="s">
        <v>2434</v>
      </c>
      <c r="B1131" t="s">
        <v>2435</v>
      </c>
      <c r="E1131" t="b">
        <v>1</v>
      </c>
    </row>
    <row r="1132" spans="1:5">
      <c r="A1132" t="s">
        <v>2436</v>
      </c>
      <c r="B1132" t="s">
        <v>2437</v>
      </c>
      <c r="E1132" t="b">
        <v>1</v>
      </c>
    </row>
    <row r="1133" spans="1:5">
      <c r="A1133" t="s">
        <v>2438</v>
      </c>
      <c r="B1133" t="s">
        <v>2439</v>
      </c>
      <c r="E1133" t="b">
        <v>1</v>
      </c>
    </row>
    <row r="1134" spans="1:5">
      <c r="A1134" t="s">
        <v>2440</v>
      </c>
      <c r="B1134" t="s">
        <v>2441</v>
      </c>
      <c r="E1134" t="b">
        <v>1</v>
      </c>
    </row>
    <row r="1135" spans="1:5">
      <c r="A1135" t="s">
        <v>2442</v>
      </c>
      <c r="B1135" t="s">
        <v>2443</v>
      </c>
      <c r="E1135" t="b">
        <v>1</v>
      </c>
    </row>
    <row r="1136" spans="1:5">
      <c r="A1136" t="s">
        <v>2444</v>
      </c>
      <c r="B1136" t="s">
        <v>2445</v>
      </c>
      <c r="E1136" t="b">
        <v>1</v>
      </c>
    </row>
    <row r="1137" spans="1:5">
      <c r="A1137" t="s">
        <v>2446</v>
      </c>
      <c r="B1137" t="s">
        <v>2447</v>
      </c>
      <c r="E1137" t="b">
        <v>1</v>
      </c>
    </row>
    <row r="1138" spans="1:5">
      <c r="A1138" t="s">
        <v>2448</v>
      </c>
      <c r="B1138" t="s">
        <v>2449</v>
      </c>
      <c r="E1138" t="b">
        <v>1</v>
      </c>
    </row>
    <row r="1139" spans="1:5">
      <c r="A1139" t="s">
        <v>2450</v>
      </c>
      <c r="B1139" t="s">
        <v>2451</v>
      </c>
      <c r="E1139" t="b">
        <v>1</v>
      </c>
    </row>
    <row r="1140" spans="1:5">
      <c r="A1140" t="s">
        <v>2452</v>
      </c>
      <c r="B1140" t="s">
        <v>2453</v>
      </c>
      <c r="E1140" t="b">
        <v>1</v>
      </c>
    </row>
    <row r="1141" spans="1:5">
      <c r="A1141" t="s">
        <v>2454</v>
      </c>
      <c r="B1141" t="s">
        <v>2455</v>
      </c>
      <c r="E1141" t="b">
        <v>1</v>
      </c>
    </row>
    <row r="1142" spans="1:5">
      <c r="A1142" t="s">
        <v>2456</v>
      </c>
      <c r="B1142" t="s">
        <v>2457</v>
      </c>
      <c r="E1142" t="b">
        <v>1</v>
      </c>
    </row>
    <row r="1143" spans="1:5">
      <c r="A1143" t="s">
        <v>2458</v>
      </c>
      <c r="B1143" t="s">
        <v>2459</v>
      </c>
      <c r="E1143" t="b">
        <v>1</v>
      </c>
    </row>
    <row r="1144" spans="1:5">
      <c r="A1144" t="s">
        <v>2460</v>
      </c>
      <c r="B1144" t="s">
        <v>2461</v>
      </c>
      <c r="E1144" t="b">
        <v>1</v>
      </c>
    </row>
    <row r="1145" spans="1:5">
      <c r="A1145" t="s">
        <v>2462</v>
      </c>
      <c r="B1145" t="s">
        <v>2463</v>
      </c>
      <c r="E1145" t="b">
        <v>1</v>
      </c>
    </row>
    <row r="1146" spans="1:5">
      <c r="A1146" t="s">
        <v>2464</v>
      </c>
      <c r="B1146" t="s">
        <v>2465</v>
      </c>
      <c r="E1146" t="b">
        <v>1</v>
      </c>
    </row>
    <row r="1147" spans="1:5">
      <c r="A1147" t="s">
        <v>2466</v>
      </c>
      <c r="B1147" t="s">
        <v>2467</v>
      </c>
      <c r="E1147" t="b">
        <v>1</v>
      </c>
    </row>
    <row r="1148" spans="1:5">
      <c r="A1148" t="s">
        <v>2468</v>
      </c>
      <c r="B1148" t="s">
        <v>2469</v>
      </c>
      <c r="E1148" t="b">
        <v>1</v>
      </c>
    </row>
    <row r="1149" spans="1:5">
      <c r="A1149" t="s">
        <v>2470</v>
      </c>
      <c r="B1149" t="s">
        <v>2471</v>
      </c>
      <c r="E1149" t="b">
        <v>1</v>
      </c>
    </row>
    <row r="1150" spans="1:5">
      <c r="A1150" t="s">
        <v>2472</v>
      </c>
      <c r="B1150" t="s">
        <v>2473</v>
      </c>
      <c r="E1150" t="b">
        <v>1</v>
      </c>
    </row>
    <row r="1151" spans="1:5">
      <c r="A1151" t="s">
        <v>2474</v>
      </c>
      <c r="B1151" t="s">
        <v>2475</v>
      </c>
      <c r="E1151" t="b">
        <v>1</v>
      </c>
    </row>
    <row r="1152" spans="1:5">
      <c r="A1152" t="s">
        <v>2476</v>
      </c>
      <c r="B1152" t="s">
        <v>2477</v>
      </c>
      <c r="E1152" t="b">
        <v>1</v>
      </c>
    </row>
    <row r="1153" spans="1:5">
      <c r="A1153" t="s">
        <v>2478</v>
      </c>
      <c r="B1153" t="s">
        <v>2479</v>
      </c>
      <c r="E1153" t="b">
        <v>1</v>
      </c>
    </row>
    <row r="1154" spans="1:5">
      <c r="A1154" t="s">
        <v>2480</v>
      </c>
      <c r="B1154" t="s">
        <v>2481</v>
      </c>
      <c r="E1154" t="b">
        <v>1</v>
      </c>
    </row>
    <row r="1155" spans="1:5">
      <c r="A1155" t="s">
        <v>2482</v>
      </c>
      <c r="B1155" t="s">
        <v>2483</v>
      </c>
      <c r="E1155" t="b">
        <v>1</v>
      </c>
    </row>
    <row r="1156" spans="1:5">
      <c r="A1156" t="s">
        <v>2484</v>
      </c>
      <c r="B1156" t="s">
        <v>2485</v>
      </c>
      <c r="E1156" t="b">
        <v>1</v>
      </c>
    </row>
    <row r="1157" spans="1:5">
      <c r="A1157" t="s">
        <v>2486</v>
      </c>
      <c r="B1157" t="s">
        <v>2487</v>
      </c>
      <c r="E1157" t="b">
        <v>1</v>
      </c>
    </row>
    <row r="1158" spans="1:5">
      <c r="A1158" t="s">
        <v>2488</v>
      </c>
      <c r="B1158" t="s">
        <v>2489</v>
      </c>
      <c r="E1158" t="b">
        <v>1</v>
      </c>
    </row>
    <row r="1159" spans="1:5">
      <c r="A1159" t="s">
        <v>2490</v>
      </c>
      <c r="B1159" t="s">
        <v>2491</v>
      </c>
      <c r="E1159" t="b">
        <v>1</v>
      </c>
    </row>
    <row r="1160" spans="1:5">
      <c r="A1160" t="s">
        <v>2492</v>
      </c>
      <c r="B1160" t="s">
        <v>2493</v>
      </c>
      <c r="E1160" t="b">
        <v>1</v>
      </c>
    </row>
    <row r="1161" spans="1:5">
      <c r="A1161" t="s">
        <v>2494</v>
      </c>
      <c r="B1161" t="s">
        <v>2495</v>
      </c>
      <c r="E1161" t="b">
        <v>1</v>
      </c>
    </row>
    <row r="1162" spans="1:5">
      <c r="A1162" t="s">
        <v>2496</v>
      </c>
      <c r="B1162" t="s">
        <v>2497</v>
      </c>
      <c r="E1162" t="b">
        <v>1</v>
      </c>
    </row>
    <row r="1163" spans="1:5">
      <c r="A1163" t="s">
        <v>2498</v>
      </c>
      <c r="B1163" t="s">
        <v>2499</v>
      </c>
      <c r="E1163" t="b">
        <v>1</v>
      </c>
    </row>
    <row r="1164" spans="1:5">
      <c r="A1164" t="s">
        <v>2500</v>
      </c>
      <c r="B1164" t="s">
        <v>2501</v>
      </c>
      <c r="E1164" t="b">
        <v>1</v>
      </c>
    </row>
    <row r="1165" spans="1:5">
      <c r="A1165" t="s">
        <v>2502</v>
      </c>
      <c r="B1165" t="s">
        <v>2503</v>
      </c>
      <c r="E1165" t="b">
        <v>1</v>
      </c>
    </row>
    <row r="1166" spans="1:5">
      <c r="A1166" t="s">
        <v>2504</v>
      </c>
      <c r="B1166" t="s">
        <v>2505</v>
      </c>
      <c r="E1166" t="b">
        <v>1</v>
      </c>
    </row>
    <row r="1167" spans="1:5">
      <c r="A1167" t="s">
        <v>2506</v>
      </c>
      <c r="B1167" t="s">
        <v>2507</v>
      </c>
      <c r="E1167" t="b">
        <v>1</v>
      </c>
    </row>
    <row r="1168" spans="1:5">
      <c r="A1168" t="s">
        <v>2508</v>
      </c>
      <c r="B1168" t="s">
        <v>2509</v>
      </c>
      <c r="E1168" t="b">
        <v>1</v>
      </c>
    </row>
    <row r="1169" spans="1:5">
      <c r="A1169" t="s">
        <v>2510</v>
      </c>
      <c r="B1169" t="s">
        <v>2511</v>
      </c>
      <c r="E1169" t="b">
        <v>1</v>
      </c>
    </row>
    <row r="1170" spans="1:5">
      <c r="A1170" t="s">
        <v>2512</v>
      </c>
      <c r="B1170" t="s">
        <v>2513</v>
      </c>
      <c r="E1170" t="b">
        <v>1</v>
      </c>
    </row>
    <row r="1171" spans="1:5">
      <c r="A1171" t="s">
        <v>2514</v>
      </c>
      <c r="B1171" t="s">
        <v>2515</v>
      </c>
      <c r="E1171" t="b">
        <v>1</v>
      </c>
    </row>
    <row r="1172" spans="1:5">
      <c r="A1172" t="s">
        <v>2516</v>
      </c>
      <c r="B1172" t="s">
        <v>2517</v>
      </c>
      <c r="E1172" t="b">
        <v>1</v>
      </c>
    </row>
    <row r="1173" spans="1:5">
      <c r="A1173" t="s">
        <v>2518</v>
      </c>
      <c r="B1173" t="s">
        <v>2519</v>
      </c>
      <c r="E1173" t="b">
        <v>1</v>
      </c>
    </row>
    <row r="1174" spans="1:5">
      <c r="A1174" t="s">
        <v>2520</v>
      </c>
      <c r="B1174" t="s">
        <v>2521</v>
      </c>
      <c r="E1174" t="b">
        <v>1</v>
      </c>
    </row>
    <row r="1175" spans="1:5">
      <c r="A1175" t="s">
        <v>2522</v>
      </c>
      <c r="B1175" t="s">
        <v>2523</v>
      </c>
      <c r="E1175" t="b">
        <v>1</v>
      </c>
    </row>
    <row r="1176" spans="1:5">
      <c r="A1176" t="s">
        <v>2524</v>
      </c>
      <c r="B1176" t="s">
        <v>2525</v>
      </c>
      <c r="E1176" t="b">
        <v>1</v>
      </c>
    </row>
    <row r="1177" spans="1:5">
      <c r="A1177" t="s">
        <v>2526</v>
      </c>
      <c r="B1177" t="s">
        <v>2527</v>
      </c>
      <c r="E1177" t="b">
        <v>1</v>
      </c>
    </row>
    <row r="1178" spans="1:5">
      <c r="A1178" t="s">
        <v>2528</v>
      </c>
      <c r="B1178" t="s">
        <v>2529</v>
      </c>
      <c r="E1178" t="b">
        <v>1</v>
      </c>
    </row>
    <row r="1179" spans="1:5">
      <c r="A1179" t="s">
        <v>2530</v>
      </c>
      <c r="B1179" t="s">
        <v>2531</v>
      </c>
      <c r="E1179" t="b">
        <v>1</v>
      </c>
    </row>
    <row r="1180" spans="1:5">
      <c r="A1180" t="s">
        <v>2532</v>
      </c>
      <c r="B1180" t="s">
        <v>2533</v>
      </c>
      <c r="E1180" t="b">
        <v>1</v>
      </c>
    </row>
    <row r="1181" spans="1:5">
      <c r="A1181" t="s">
        <v>2534</v>
      </c>
      <c r="B1181" t="s">
        <v>2535</v>
      </c>
      <c r="E1181" t="b">
        <v>1</v>
      </c>
    </row>
    <row r="1182" spans="1:5">
      <c r="A1182" t="s">
        <v>2536</v>
      </c>
      <c r="B1182" t="s">
        <v>2537</v>
      </c>
      <c r="E1182" t="b">
        <v>1</v>
      </c>
    </row>
    <row r="1183" spans="1:5">
      <c r="A1183" t="s">
        <v>2538</v>
      </c>
      <c r="B1183" t="s">
        <v>2539</v>
      </c>
      <c r="E1183" t="b">
        <v>1</v>
      </c>
    </row>
    <row r="1184" spans="1:5">
      <c r="A1184" t="s">
        <v>2540</v>
      </c>
      <c r="B1184" t="s">
        <v>2541</v>
      </c>
      <c r="E1184" t="b">
        <v>1</v>
      </c>
    </row>
    <row r="1185" spans="1:5">
      <c r="A1185" t="s">
        <v>2542</v>
      </c>
      <c r="B1185" t="s">
        <v>2543</v>
      </c>
      <c r="E1185" t="b">
        <v>1</v>
      </c>
    </row>
    <row r="1186" spans="1:5">
      <c r="A1186" t="s">
        <v>2544</v>
      </c>
      <c r="B1186" t="s">
        <v>2545</v>
      </c>
      <c r="E1186" t="b">
        <v>1</v>
      </c>
    </row>
    <row r="1187" spans="1:5">
      <c r="A1187" t="s">
        <v>2546</v>
      </c>
      <c r="B1187" t="s">
        <v>2547</v>
      </c>
      <c r="E1187" t="b">
        <v>1</v>
      </c>
    </row>
    <row r="1188" spans="1:5">
      <c r="A1188" t="s">
        <v>2548</v>
      </c>
      <c r="B1188" t="s">
        <v>2549</v>
      </c>
      <c r="E1188" t="b">
        <v>1</v>
      </c>
    </row>
    <row r="1189" spans="1:5">
      <c r="A1189" t="s">
        <v>2550</v>
      </c>
      <c r="B1189" t="s">
        <v>2551</v>
      </c>
      <c r="E1189" t="b">
        <v>1</v>
      </c>
    </row>
    <row r="1190" spans="1:5">
      <c r="A1190" t="s">
        <v>2552</v>
      </c>
      <c r="B1190" t="s">
        <v>2553</v>
      </c>
      <c r="E1190" t="b">
        <v>1</v>
      </c>
    </row>
    <row r="1191" spans="1:5">
      <c r="A1191" t="s">
        <v>2554</v>
      </c>
      <c r="B1191" t="s">
        <v>2555</v>
      </c>
      <c r="E1191" t="b">
        <v>1</v>
      </c>
    </row>
    <row r="1192" spans="1:5">
      <c r="A1192" t="s">
        <v>2556</v>
      </c>
      <c r="B1192" t="s">
        <v>2557</v>
      </c>
      <c r="E1192" t="b">
        <v>1</v>
      </c>
    </row>
    <row r="1193" spans="1:5">
      <c r="A1193" t="s">
        <v>2558</v>
      </c>
      <c r="B1193" t="s">
        <v>2559</v>
      </c>
      <c r="E1193" t="b">
        <v>1</v>
      </c>
    </row>
    <row r="1194" spans="1:5">
      <c r="A1194" t="s">
        <v>2560</v>
      </c>
      <c r="B1194" t="s">
        <v>2561</v>
      </c>
      <c r="E1194" t="b">
        <v>1</v>
      </c>
    </row>
    <row r="1195" spans="1:5">
      <c r="A1195" t="s">
        <v>2562</v>
      </c>
      <c r="B1195" t="s">
        <v>2563</v>
      </c>
      <c r="E1195" t="b">
        <v>1</v>
      </c>
    </row>
    <row r="1196" spans="1:5">
      <c r="A1196" t="s">
        <v>2564</v>
      </c>
      <c r="B1196" t="s">
        <v>2565</v>
      </c>
      <c r="E1196" t="b">
        <v>1</v>
      </c>
    </row>
    <row r="1197" spans="1:5">
      <c r="A1197" t="s">
        <v>2566</v>
      </c>
      <c r="B1197" t="s">
        <v>2567</v>
      </c>
      <c r="E1197" t="b">
        <v>1</v>
      </c>
    </row>
    <row r="1198" spans="1:5">
      <c r="A1198" t="s">
        <v>2568</v>
      </c>
      <c r="B1198" t="s">
        <v>2569</v>
      </c>
      <c r="E1198" t="b">
        <v>1</v>
      </c>
    </row>
    <row r="1199" spans="1:5">
      <c r="A1199" t="s">
        <v>2570</v>
      </c>
      <c r="B1199" t="s">
        <v>2571</v>
      </c>
      <c r="E1199" t="b">
        <v>1</v>
      </c>
    </row>
    <row r="1200" spans="1:5">
      <c r="A1200" t="s">
        <v>2572</v>
      </c>
      <c r="B1200" t="s">
        <v>2573</v>
      </c>
      <c r="E1200" t="b">
        <v>1</v>
      </c>
    </row>
    <row r="1201" spans="1:5">
      <c r="A1201" t="s">
        <v>2574</v>
      </c>
      <c r="B1201" t="s">
        <v>2575</v>
      </c>
      <c r="E1201" t="b">
        <v>1</v>
      </c>
    </row>
    <row r="1202" spans="1:5">
      <c r="A1202" t="s">
        <v>2576</v>
      </c>
      <c r="B1202" t="s">
        <v>2577</v>
      </c>
      <c r="E1202" t="b">
        <v>1</v>
      </c>
    </row>
    <row r="1203" spans="1:5">
      <c r="A1203" t="s">
        <v>2578</v>
      </c>
      <c r="B1203" t="s">
        <v>2579</v>
      </c>
      <c r="E1203" t="b">
        <v>1</v>
      </c>
    </row>
    <row r="1204" spans="1:5">
      <c r="A1204" t="s">
        <v>2580</v>
      </c>
      <c r="B1204" t="s">
        <v>2581</v>
      </c>
      <c r="E1204" t="b">
        <v>1</v>
      </c>
    </row>
    <row r="1205" spans="1:5">
      <c r="A1205" t="s">
        <v>2582</v>
      </c>
      <c r="B1205" t="s">
        <v>2583</v>
      </c>
      <c r="E1205" t="b">
        <v>1</v>
      </c>
    </row>
    <row r="1206" spans="1:5">
      <c r="A1206" t="s">
        <v>2584</v>
      </c>
      <c r="B1206" t="s">
        <v>2585</v>
      </c>
      <c r="E1206" t="b">
        <v>1</v>
      </c>
    </row>
    <row r="1207" spans="1:5">
      <c r="A1207" t="s">
        <v>2586</v>
      </c>
      <c r="B1207" t="s">
        <v>2587</v>
      </c>
      <c r="E1207" t="b">
        <v>1</v>
      </c>
    </row>
    <row r="1208" spans="1:5">
      <c r="A1208" t="s">
        <v>2588</v>
      </c>
      <c r="B1208" t="s">
        <v>2589</v>
      </c>
      <c r="E1208" t="b">
        <v>1</v>
      </c>
    </row>
    <row r="1209" spans="1:5">
      <c r="A1209" t="s">
        <v>2590</v>
      </c>
      <c r="B1209" t="s">
        <v>2591</v>
      </c>
      <c r="E1209" t="b">
        <v>1</v>
      </c>
    </row>
    <row r="1210" spans="1:5">
      <c r="A1210" t="s">
        <v>2592</v>
      </c>
      <c r="B1210" t="s">
        <v>2593</v>
      </c>
      <c r="E1210" t="b">
        <v>1</v>
      </c>
    </row>
    <row r="1211" spans="1:5">
      <c r="A1211" t="s">
        <v>2594</v>
      </c>
      <c r="B1211" t="s">
        <v>2595</v>
      </c>
      <c r="E1211" t="b">
        <v>1</v>
      </c>
    </row>
    <row r="1212" spans="1:5">
      <c r="A1212" t="s">
        <v>2596</v>
      </c>
      <c r="B1212" t="s">
        <v>2597</v>
      </c>
      <c r="E1212" t="b">
        <v>1</v>
      </c>
    </row>
    <row r="1213" spans="1:5">
      <c r="A1213" t="s">
        <v>2598</v>
      </c>
      <c r="B1213" t="s">
        <v>2599</v>
      </c>
      <c r="E1213" t="b">
        <v>1</v>
      </c>
    </row>
    <row r="1214" spans="1:5">
      <c r="A1214" t="s">
        <v>2600</v>
      </c>
      <c r="B1214" t="s">
        <v>2601</v>
      </c>
      <c r="E1214" t="b">
        <v>1</v>
      </c>
    </row>
    <row r="1215" spans="1:5">
      <c r="A1215" t="s">
        <v>2602</v>
      </c>
      <c r="B1215" t="s">
        <v>2603</v>
      </c>
      <c r="E1215" t="b">
        <v>1</v>
      </c>
    </row>
    <row r="1216" spans="1:5">
      <c r="A1216" t="s">
        <v>2604</v>
      </c>
      <c r="B1216" t="s">
        <v>2605</v>
      </c>
      <c r="E1216" t="b">
        <v>1</v>
      </c>
    </row>
    <row r="1217" spans="1:5">
      <c r="A1217" t="s">
        <v>2606</v>
      </c>
      <c r="B1217" t="s">
        <v>2607</v>
      </c>
      <c r="E1217" t="b">
        <v>1</v>
      </c>
    </row>
    <row r="1218" spans="1:5">
      <c r="A1218" t="s">
        <v>2608</v>
      </c>
      <c r="B1218" t="s">
        <v>2609</v>
      </c>
      <c r="E1218" t="b">
        <v>1</v>
      </c>
    </row>
    <row r="1219" spans="1:5">
      <c r="A1219" t="s">
        <v>2610</v>
      </c>
      <c r="B1219" t="s">
        <v>2611</v>
      </c>
      <c r="E1219" t="b">
        <v>1</v>
      </c>
    </row>
    <row r="1220" spans="1:5">
      <c r="A1220" t="s">
        <v>2612</v>
      </c>
      <c r="B1220" t="s">
        <v>2613</v>
      </c>
      <c r="E1220" t="b">
        <v>1</v>
      </c>
    </row>
    <row r="1221" spans="1:5">
      <c r="A1221" t="s">
        <v>2614</v>
      </c>
      <c r="B1221" t="s">
        <v>2615</v>
      </c>
      <c r="E1221" t="b">
        <v>1</v>
      </c>
    </row>
    <row r="1222" spans="1:5">
      <c r="A1222" t="s">
        <v>2616</v>
      </c>
      <c r="B1222" t="s">
        <v>2617</v>
      </c>
      <c r="E1222" t="b">
        <v>1</v>
      </c>
    </row>
    <row r="1223" spans="1:5">
      <c r="A1223" t="s">
        <v>2618</v>
      </c>
      <c r="B1223" t="s">
        <v>2619</v>
      </c>
      <c r="E1223" t="b">
        <v>1</v>
      </c>
    </row>
    <row r="1224" spans="1:5">
      <c r="A1224" t="s">
        <v>2620</v>
      </c>
      <c r="B1224" t="s">
        <v>2621</v>
      </c>
      <c r="E1224" t="b">
        <v>1</v>
      </c>
    </row>
    <row r="1225" spans="1:5">
      <c r="A1225" t="s">
        <v>2622</v>
      </c>
      <c r="B1225" t="s">
        <v>2623</v>
      </c>
      <c r="E1225" t="b">
        <v>1</v>
      </c>
    </row>
    <row r="1226" spans="1:5">
      <c r="A1226" t="s">
        <v>2624</v>
      </c>
      <c r="B1226" t="s">
        <v>2625</v>
      </c>
      <c r="E1226" t="b">
        <v>1</v>
      </c>
    </row>
    <row r="1227" spans="1:5">
      <c r="A1227" t="s">
        <v>2626</v>
      </c>
      <c r="B1227" t="s">
        <v>2627</v>
      </c>
      <c r="E1227" t="b">
        <v>1</v>
      </c>
    </row>
    <row r="1228" spans="1:5">
      <c r="A1228" t="s">
        <v>2628</v>
      </c>
      <c r="B1228" t="s">
        <v>2629</v>
      </c>
      <c r="E1228" t="b">
        <v>1</v>
      </c>
    </row>
    <row r="1229" spans="1:5">
      <c r="A1229" t="s">
        <v>2630</v>
      </c>
      <c r="B1229" t="s">
        <v>2631</v>
      </c>
      <c r="E1229" t="b">
        <v>1</v>
      </c>
    </row>
    <row r="1230" spans="1:5">
      <c r="A1230" t="s">
        <v>2632</v>
      </c>
      <c r="B1230" t="s">
        <v>2633</v>
      </c>
      <c r="E1230" t="b">
        <v>1</v>
      </c>
    </row>
    <row r="1231" spans="1:5">
      <c r="A1231" t="s">
        <v>2634</v>
      </c>
      <c r="B1231" t="s">
        <v>2635</v>
      </c>
      <c r="E1231" t="b">
        <v>1</v>
      </c>
    </row>
    <row r="1232" spans="1:5">
      <c r="A1232" t="s">
        <v>2636</v>
      </c>
      <c r="B1232" t="s">
        <v>2637</v>
      </c>
      <c r="E1232" t="b">
        <v>1</v>
      </c>
    </row>
    <row r="1233" spans="1:5">
      <c r="A1233" t="s">
        <v>2638</v>
      </c>
      <c r="B1233" t="s">
        <v>2639</v>
      </c>
      <c r="E1233" t="b">
        <v>1</v>
      </c>
    </row>
    <row r="1234" spans="1:5">
      <c r="A1234" t="s">
        <v>2640</v>
      </c>
      <c r="B1234" t="s">
        <v>2641</v>
      </c>
      <c r="E1234" t="b">
        <v>1</v>
      </c>
    </row>
    <row r="1235" spans="1:5">
      <c r="A1235" t="s">
        <v>2642</v>
      </c>
      <c r="B1235" t="s">
        <v>2643</v>
      </c>
      <c r="E1235" t="b">
        <v>1</v>
      </c>
    </row>
    <row r="1236" spans="1:5">
      <c r="A1236" t="s">
        <v>2644</v>
      </c>
      <c r="B1236" t="s">
        <v>2645</v>
      </c>
      <c r="E1236" t="b">
        <v>1</v>
      </c>
    </row>
    <row r="1237" spans="1:5">
      <c r="A1237" t="s">
        <v>2646</v>
      </c>
      <c r="B1237" t="s">
        <v>2647</v>
      </c>
      <c r="E1237" t="b">
        <v>1</v>
      </c>
    </row>
    <row r="1238" spans="1:5">
      <c r="A1238" t="s">
        <v>2648</v>
      </c>
      <c r="B1238" t="s">
        <v>2649</v>
      </c>
      <c r="E1238" t="b">
        <v>1</v>
      </c>
    </row>
    <row r="1239" spans="1:5">
      <c r="A1239" t="s">
        <v>2650</v>
      </c>
      <c r="B1239" t="s">
        <v>2651</v>
      </c>
      <c r="E1239" t="b">
        <v>1</v>
      </c>
    </row>
    <row r="1240" spans="1:5">
      <c r="A1240" t="s">
        <v>2652</v>
      </c>
      <c r="B1240" t="s">
        <v>2653</v>
      </c>
      <c r="E1240" t="b">
        <v>1</v>
      </c>
    </row>
    <row r="1241" spans="1:5">
      <c r="A1241" t="s">
        <v>2654</v>
      </c>
      <c r="B1241" t="s">
        <v>2655</v>
      </c>
      <c r="E1241" t="b">
        <v>1</v>
      </c>
    </row>
    <row r="1242" spans="1:5">
      <c r="A1242" t="s">
        <v>2656</v>
      </c>
      <c r="B1242" t="s">
        <v>2657</v>
      </c>
      <c r="E1242" t="b">
        <v>1</v>
      </c>
    </row>
    <row r="1243" spans="1:5">
      <c r="A1243" t="s">
        <v>2658</v>
      </c>
      <c r="B1243" t="s">
        <v>2659</v>
      </c>
      <c r="E1243" t="b">
        <v>1</v>
      </c>
    </row>
    <row r="1244" spans="1:5">
      <c r="A1244" t="s">
        <v>2660</v>
      </c>
      <c r="B1244" t="s">
        <v>2661</v>
      </c>
      <c r="E1244" t="b">
        <v>1</v>
      </c>
    </row>
    <row r="1245" spans="1:5">
      <c r="A1245" t="s">
        <v>2662</v>
      </c>
      <c r="B1245" t="s">
        <v>2663</v>
      </c>
      <c r="E1245" t="b">
        <v>1</v>
      </c>
    </row>
    <row r="1246" spans="1:5">
      <c r="A1246" t="s">
        <v>2664</v>
      </c>
      <c r="B1246" t="s">
        <v>2665</v>
      </c>
      <c r="E1246" t="b">
        <v>1</v>
      </c>
    </row>
    <row r="1247" spans="1:5">
      <c r="A1247" t="s">
        <v>2666</v>
      </c>
      <c r="B1247" t="s">
        <v>2667</v>
      </c>
      <c r="E1247" t="b">
        <v>1</v>
      </c>
    </row>
    <row r="1248" spans="1:5">
      <c r="A1248" t="s">
        <v>2668</v>
      </c>
      <c r="B1248" t="s">
        <v>2669</v>
      </c>
      <c r="E1248" t="b">
        <v>1</v>
      </c>
    </row>
    <row r="1249" spans="1:5">
      <c r="A1249" t="s">
        <v>2670</v>
      </c>
      <c r="B1249" t="s">
        <v>2671</v>
      </c>
      <c r="E1249" t="b">
        <v>1</v>
      </c>
    </row>
    <row r="1250" spans="1:5">
      <c r="A1250" t="s">
        <v>2672</v>
      </c>
      <c r="B1250" t="s">
        <v>2673</v>
      </c>
      <c r="E1250" t="b">
        <v>1</v>
      </c>
    </row>
    <row r="1251" spans="1:5">
      <c r="A1251" t="s">
        <v>2674</v>
      </c>
      <c r="B1251" t="s">
        <v>2675</v>
      </c>
      <c r="E1251" t="b">
        <v>1</v>
      </c>
    </row>
    <row r="1252" spans="1:5">
      <c r="A1252" t="s">
        <v>2676</v>
      </c>
      <c r="B1252" t="s">
        <v>2677</v>
      </c>
      <c r="E1252" t="b">
        <v>1</v>
      </c>
    </row>
    <row r="1253" spans="1:5">
      <c r="A1253" t="s">
        <v>2678</v>
      </c>
      <c r="B1253" t="s">
        <v>2679</v>
      </c>
      <c r="E1253" t="b">
        <v>1</v>
      </c>
    </row>
    <row r="1254" spans="1:5">
      <c r="A1254" t="s">
        <v>2680</v>
      </c>
      <c r="B1254" t="s">
        <v>2681</v>
      </c>
      <c r="E1254" t="b">
        <v>1</v>
      </c>
    </row>
    <row r="1255" spans="1:5">
      <c r="A1255" t="s">
        <v>2682</v>
      </c>
      <c r="B1255" t="s">
        <v>2683</v>
      </c>
      <c r="E1255" t="b">
        <v>1</v>
      </c>
    </row>
    <row r="1256" spans="1:5">
      <c r="A1256" t="s">
        <v>2684</v>
      </c>
      <c r="B1256" t="s">
        <v>2685</v>
      </c>
      <c r="E1256" t="b">
        <v>1</v>
      </c>
    </row>
    <row r="1257" spans="1:5">
      <c r="A1257" t="s">
        <v>2686</v>
      </c>
      <c r="B1257" t="s">
        <v>2687</v>
      </c>
      <c r="E1257" t="b">
        <v>1</v>
      </c>
    </row>
    <row r="1258" spans="1:5">
      <c r="A1258" t="s">
        <v>2688</v>
      </c>
      <c r="B1258" t="s">
        <v>2689</v>
      </c>
      <c r="E1258" t="b">
        <v>1</v>
      </c>
    </row>
    <row r="1259" spans="1:5">
      <c r="A1259" t="s">
        <v>2690</v>
      </c>
      <c r="B1259" t="s">
        <v>2691</v>
      </c>
      <c r="E1259" t="b">
        <v>1</v>
      </c>
    </row>
    <row r="1260" spans="1:5">
      <c r="A1260" t="s">
        <v>2692</v>
      </c>
      <c r="B1260" t="s">
        <v>2693</v>
      </c>
      <c r="E1260" t="b">
        <v>1</v>
      </c>
    </row>
    <row r="1261" spans="1:5">
      <c r="A1261" t="s">
        <v>2694</v>
      </c>
      <c r="B1261" t="s">
        <v>2695</v>
      </c>
      <c r="E1261" t="b">
        <v>1</v>
      </c>
    </row>
    <row r="1262" spans="1:5">
      <c r="A1262" t="s">
        <v>2696</v>
      </c>
      <c r="B1262" t="s">
        <v>2697</v>
      </c>
      <c r="E1262" t="b">
        <v>1</v>
      </c>
    </row>
    <row r="1263" spans="1:5">
      <c r="A1263" t="s">
        <v>2698</v>
      </c>
      <c r="B1263" t="s">
        <v>2699</v>
      </c>
      <c r="E1263" t="b">
        <v>1</v>
      </c>
    </row>
    <row r="1264" spans="1:5">
      <c r="A1264" t="s">
        <v>2700</v>
      </c>
      <c r="B1264" t="s">
        <v>2701</v>
      </c>
      <c r="E1264" t="b">
        <v>1</v>
      </c>
    </row>
    <row r="1265" spans="1:5">
      <c r="A1265" t="s">
        <v>2702</v>
      </c>
      <c r="B1265" t="s">
        <v>2703</v>
      </c>
      <c r="E1265" t="b">
        <v>1</v>
      </c>
    </row>
    <row r="1266" spans="1:5">
      <c r="A1266" t="s">
        <v>2704</v>
      </c>
      <c r="B1266" t="s">
        <v>2705</v>
      </c>
      <c r="E1266" t="b">
        <v>1</v>
      </c>
    </row>
    <row r="1267" spans="1:5">
      <c r="A1267" t="s">
        <v>2706</v>
      </c>
      <c r="B1267" t="s">
        <v>2707</v>
      </c>
      <c r="E1267" t="b">
        <v>1</v>
      </c>
    </row>
    <row r="1268" spans="1:5">
      <c r="A1268" t="s">
        <v>2708</v>
      </c>
      <c r="B1268" t="s">
        <v>2709</v>
      </c>
      <c r="E1268" t="b">
        <v>1</v>
      </c>
    </row>
    <row r="1269" spans="1:5">
      <c r="A1269" t="s">
        <v>2710</v>
      </c>
      <c r="B1269" t="s">
        <v>2711</v>
      </c>
      <c r="E1269" t="b">
        <v>1</v>
      </c>
    </row>
    <row r="1270" spans="1:5">
      <c r="A1270" t="s">
        <v>2712</v>
      </c>
      <c r="B1270" t="s">
        <v>2713</v>
      </c>
      <c r="E1270" t="b">
        <v>1</v>
      </c>
    </row>
    <row r="1271" spans="1:5">
      <c r="A1271" t="s">
        <v>2714</v>
      </c>
      <c r="B1271" t="s">
        <v>2715</v>
      </c>
      <c r="E1271" t="b">
        <v>1</v>
      </c>
    </row>
    <row r="1272" spans="1:5">
      <c r="A1272" t="s">
        <v>2716</v>
      </c>
      <c r="B1272" t="s">
        <v>2717</v>
      </c>
      <c r="E1272" t="b">
        <v>1</v>
      </c>
    </row>
    <row r="1273" spans="1:5">
      <c r="A1273" t="s">
        <v>2718</v>
      </c>
      <c r="B1273" t="s">
        <v>2719</v>
      </c>
      <c r="E1273" t="b">
        <v>1</v>
      </c>
    </row>
    <row r="1274" spans="1:5">
      <c r="A1274" t="s">
        <v>2720</v>
      </c>
      <c r="B1274" t="s">
        <v>2721</v>
      </c>
      <c r="E1274" t="b">
        <v>1</v>
      </c>
    </row>
    <row r="1275" spans="1:5">
      <c r="A1275" t="s">
        <v>2722</v>
      </c>
      <c r="B1275" t="s">
        <v>2723</v>
      </c>
      <c r="E1275" t="b">
        <v>1</v>
      </c>
    </row>
    <row r="1276" spans="1:5">
      <c r="A1276" t="s">
        <v>2724</v>
      </c>
      <c r="B1276" t="s">
        <v>2725</v>
      </c>
      <c r="E1276" t="b">
        <v>1</v>
      </c>
    </row>
    <row r="1277" spans="1:5">
      <c r="A1277" t="s">
        <v>2726</v>
      </c>
      <c r="B1277" t="s">
        <v>2727</v>
      </c>
      <c r="E1277" t="b">
        <v>1</v>
      </c>
    </row>
    <row r="1278" spans="1:5">
      <c r="A1278" t="s">
        <v>2728</v>
      </c>
      <c r="B1278" t="s">
        <v>2729</v>
      </c>
      <c r="E1278" t="b">
        <v>1</v>
      </c>
    </row>
    <row r="1279" spans="1:5">
      <c r="A1279" t="s">
        <v>2730</v>
      </c>
      <c r="B1279" t="s">
        <v>2731</v>
      </c>
      <c r="E1279" t="b">
        <v>1</v>
      </c>
    </row>
    <row r="1280" spans="1:5">
      <c r="A1280" t="s">
        <v>2732</v>
      </c>
      <c r="B1280" t="s">
        <v>2733</v>
      </c>
      <c r="E1280" t="b">
        <v>1</v>
      </c>
    </row>
    <row r="1281" spans="1:5">
      <c r="A1281" t="s">
        <v>2734</v>
      </c>
      <c r="B1281" t="s">
        <v>2735</v>
      </c>
      <c r="E1281" t="b">
        <v>1</v>
      </c>
    </row>
    <row r="1282" spans="1:5">
      <c r="A1282" t="s">
        <v>2736</v>
      </c>
      <c r="B1282" t="s">
        <v>2737</v>
      </c>
      <c r="E1282" t="b">
        <v>1</v>
      </c>
    </row>
    <row r="1283" spans="1:5">
      <c r="A1283" t="s">
        <v>2738</v>
      </c>
      <c r="B1283" t="s">
        <v>2739</v>
      </c>
      <c r="E1283" t="b">
        <v>1</v>
      </c>
    </row>
    <row r="1284" spans="1:5">
      <c r="A1284" t="s">
        <v>2740</v>
      </c>
      <c r="B1284" t="s">
        <v>2741</v>
      </c>
      <c r="E1284" t="b">
        <v>1</v>
      </c>
    </row>
    <row r="1285" spans="1:5">
      <c r="A1285" t="s">
        <v>2742</v>
      </c>
      <c r="B1285" t="s">
        <v>2743</v>
      </c>
      <c r="E1285" t="b">
        <v>1</v>
      </c>
    </row>
    <row r="1286" spans="1:5">
      <c r="A1286" t="s">
        <v>2744</v>
      </c>
      <c r="B1286" t="s">
        <v>2745</v>
      </c>
      <c r="E1286" t="b">
        <v>1</v>
      </c>
    </row>
    <row r="1287" spans="1:5">
      <c r="A1287" t="s">
        <v>2746</v>
      </c>
      <c r="B1287" t="s">
        <v>2747</v>
      </c>
      <c r="E1287" t="b">
        <v>1</v>
      </c>
    </row>
    <row r="1288" spans="1:5">
      <c r="A1288" t="s">
        <v>2748</v>
      </c>
      <c r="B1288" t="s">
        <v>2749</v>
      </c>
      <c r="E1288" t="b">
        <v>1</v>
      </c>
    </row>
    <row r="1289" spans="1:5">
      <c r="A1289" t="s">
        <v>2750</v>
      </c>
      <c r="B1289" t="s">
        <v>2751</v>
      </c>
      <c r="E1289" t="b">
        <v>1</v>
      </c>
    </row>
    <row r="1290" spans="1:5">
      <c r="A1290" t="s">
        <v>2752</v>
      </c>
      <c r="B1290" t="s">
        <v>2753</v>
      </c>
      <c r="E1290" t="b">
        <v>1</v>
      </c>
    </row>
    <row r="1291" spans="1:5">
      <c r="A1291" t="s">
        <v>2754</v>
      </c>
      <c r="B1291" t="s">
        <v>2755</v>
      </c>
      <c r="E1291" t="b">
        <v>1</v>
      </c>
    </row>
    <row r="1292" spans="1:5">
      <c r="A1292" t="s">
        <v>2756</v>
      </c>
      <c r="B1292" t="s">
        <v>2757</v>
      </c>
      <c r="E1292" t="b">
        <v>1</v>
      </c>
    </row>
    <row r="1293" spans="1:5">
      <c r="A1293" t="s">
        <v>2758</v>
      </c>
      <c r="B1293" t="s">
        <v>2759</v>
      </c>
      <c r="E1293" t="b">
        <v>1</v>
      </c>
    </row>
    <row r="1294" spans="1:5">
      <c r="A1294" t="s">
        <v>2760</v>
      </c>
      <c r="B1294" t="s">
        <v>2761</v>
      </c>
      <c r="E1294" t="b">
        <v>1</v>
      </c>
    </row>
    <row r="1295" spans="1:5">
      <c r="A1295" t="s">
        <v>2762</v>
      </c>
      <c r="B1295" t="s">
        <v>2763</v>
      </c>
      <c r="E1295" t="b">
        <v>1</v>
      </c>
    </row>
    <row r="1296" spans="1:5">
      <c r="A1296" t="s">
        <v>2764</v>
      </c>
      <c r="B1296" t="s">
        <v>2765</v>
      </c>
      <c r="E1296" t="b">
        <v>1</v>
      </c>
    </row>
    <row r="1297" spans="1:5">
      <c r="A1297" t="s">
        <v>2766</v>
      </c>
      <c r="B1297" t="s">
        <v>2767</v>
      </c>
      <c r="E1297" t="b">
        <v>1</v>
      </c>
    </row>
    <row r="1298" spans="1:5">
      <c r="A1298" t="s">
        <v>2768</v>
      </c>
      <c r="B1298" t="s">
        <v>2769</v>
      </c>
      <c r="E1298" t="b">
        <v>1</v>
      </c>
    </row>
    <row r="1299" spans="1:5">
      <c r="A1299" t="s">
        <v>2770</v>
      </c>
      <c r="B1299" t="s">
        <v>2771</v>
      </c>
      <c r="E1299" t="b">
        <v>1</v>
      </c>
    </row>
    <row r="1300" spans="1:5">
      <c r="A1300" t="s">
        <v>2772</v>
      </c>
      <c r="B1300" t="s">
        <v>2773</v>
      </c>
      <c r="E1300" t="b">
        <v>1</v>
      </c>
    </row>
    <row r="1301" spans="1:5">
      <c r="A1301" t="s">
        <v>2774</v>
      </c>
      <c r="B1301" t="s">
        <v>2775</v>
      </c>
      <c r="E1301" t="b">
        <v>1</v>
      </c>
    </row>
    <row r="1302" spans="1:5">
      <c r="A1302" t="s">
        <v>2776</v>
      </c>
      <c r="B1302" t="s">
        <v>2777</v>
      </c>
      <c r="E1302" t="b">
        <v>1</v>
      </c>
    </row>
    <row r="1303" spans="1:5">
      <c r="A1303" t="s">
        <v>2778</v>
      </c>
      <c r="B1303" t="s">
        <v>2779</v>
      </c>
      <c r="E1303" t="b">
        <v>1</v>
      </c>
    </row>
    <row r="1304" spans="1:5">
      <c r="A1304" t="s">
        <v>2780</v>
      </c>
      <c r="B1304" t="s">
        <v>2781</v>
      </c>
      <c r="E1304" t="b">
        <v>1</v>
      </c>
    </row>
    <row r="1305" spans="1:5">
      <c r="A1305" t="s">
        <v>2782</v>
      </c>
      <c r="B1305" t="s">
        <v>2783</v>
      </c>
      <c r="E1305" t="b">
        <v>1</v>
      </c>
    </row>
    <row r="1306" spans="1:5">
      <c r="A1306" t="s">
        <v>2784</v>
      </c>
      <c r="B1306" t="s">
        <v>2785</v>
      </c>
      <c r="E1306" t="b">
        <v>1</v>
      </c>
    </row>
    <row r="1307" spans="1:5">
      <c r="A1307" t="s">
        <v>2786</v>
      </c>
      <c r="B1307" t="s">
        <v>2787</v>
      </c>
      <c r="E1307" t="b">
        <v>1</v>
      </c>
    </row>
    <row r="1308" spans="1:5">
      <c r="A1308" t="s">
        <v>2788</v>
      </c>
      <c r="B1308" t="s">
        <v>2789</v>
      </c>
      <c r="E1308" t="b">
        <v>1</v>
      </c>
    </row>
    <row r="1309" spans="1:5">
      <c r="A1309" t="s">
        <v>2790</v>
      </c>
      <c r="B1309" t="s">
        <v>2791</v>
      </c>
      <c r="E1309" t="b">
        <v>1</v>
      </c>
    </row>
    <row r="1310" spans="1:5">
      <c r="A1310" t="s">
        <v>2792</v>
      </c>
      <c r="B1310" t="s">
        <v>2793</v>
      </c>
      <c r="E1310" t="b">
        <v>1</v>
      </c>
    </row>
    <row r="1311" spans="1:5">
      <c r="A1311" t="s">
        <v>2794</v>
      </c>
      <c r="B1311" t="s">
        <v>2795</v>
      </c>
      <c r="E1311" t="b">
        <v>1</v>
      </c>
    </row>
    <row r="1312" spans="1:5">
      <c r="A1312" t="s">
        <v>2796</v>
      </c>
      <c r="B1312" t="s">
        <v>2797</v>
      </c>
      <c r="E1312" t="b">
        <v>1</v>
      </c>
    </row>
    <row r="1313" spans="1:5">
      <c r="A1313" t="s">
        <v>2798</v>
      </c>
      <c r="B1313" t="s">
        <v>2799</v>
      </c>
      <c r="E1313" t="b">
        <v>1</v>
      </c>
    </row>
    <row r="1314" spans="1:5">
      <c r="A1314" t="s">
        <v>2800</v>
      </c>
      <c r="B1314" t="s">
        <v>2801</v>
      </c>
      <c r="E1314" t="b">
        <v>1</v>
      </c>
    </row>
    <row r="1315" spans="1:5">
      <c r="A1315" t="s">
        <v>2802</v>
      </c>
      <c r="B1315" t="s">
        <v>2803</v>
      </c>
      <c r="E1315" t="b">
        <v>1</v>
      </c>
    </row>
    <row r="1316" spans="1:5">
      <c r="A1316" t="s">
        <v>2804</v>
      </c>
      <c r="B1316" t="s">
        <v>2805</v>
      </c>
      <c r="E1316" t="b">
        <v>1</v>
      </c>
    </row>
    <row r="1317" spans="1:5">
      <c r="A1317" t="s">
        <v>2806</v>
      </c>
      <c r="B1317" t="s">
        <v>2807</v>
      </c>
      <c r="E1317" t="b">
        <v>1</v>
      </c>
    </row>
    <row r="1318" spans="1:5">
      <c r="A1318" t="s">
        <v>2808</v>
      </c>
      <c r="B1318" t="s">
        <v>2809</v>
      </c>
      <c r="E1318" t="b">
        <v>1</v>
      </c>
    </row>
    <row r="1319" spans="1:5">
      <c r="A1319" t="s">
        <v>2810</v>
      </c>
      <c r="B1319" t="s">
        <v>2811</v>
      </c>
      <c r="E1319" t="b">
        <v>1</v>
      </c>
    </row>
    <row r="1320" spans="1:5">
      <c r="A1320" t="s">
        <v>2812</v>
      </c>
      <c r="B1320" t="s">
        <v>2813</v>
      </c>
      <c r="E1320" t="b">
        <v>1</v>
      </c>
    </row>
    <row r="1321" spans="1:5">
      <c r="A1321" t="s">
        <v>2814</v>
      </c>
      <c r="B1321" t="s">
        <v>2815</v>
      </c>
      <c r="E1321" t="b">
        <v>1</v>
      </c>
    </row>
    <row r="1322" spans="1:5">
      <c r="A1322" t="s">
        <v>2816</v>
      </c>
      <c r="B1322" t="s">
        <v>2817</v>
      </c>
      <c r="E1322" t="b">
        <v>1</v>
      </c>
    </row>
    <row r="1323" spans="1:5">
      <c r="A1323" t="s">
        <v>2818</v>
      </c>
      <c r="B1323" t="s">
        <v>2819</v>
      </c>
      <c r="E1323" t="b">
        <v>1</v>
      </c>
    </row>
    <row r="1324" spans="1:5">
      <c r="A1324" t="s">
        <v>2820</v>
      </c>
      <c r="B1324" t="s">
        <v>2821</v>
      </c>
      <c r="E1324" t="b">
        <v>1</v>
      </c>
    </row>
    <row r="1325" spans="1:5">
      <c r="A1325" t="s">
        <v>2822</v>
      </c>
      <c r="B1325" t="s">
        <v>2823</v>
      </c>
      <c r="E1325" t="b">
        <v>1</v>
      </c>
    </row>
    <row r="1326" spans="1:5">
      <c r="A1326" t="s">
        <v>2824</v>
      </c>
      <c r="B1326" t="s">
        <v>2825</v>
      </c>
      <c r="E1326" t="b">
        <v>1</v>
      </c>
    </row>
    <row r="1327" spans="1:5">
      <c r="A1327" t="s">
        <v>2826</v>
      </c>
      <c r="B1327" t="s">
        <v>2827</v>
      </c>
      <c r="E1327" t="b">
        <v>1</v>
      </c>
    </row>
    <row r="1328" spans="1:5">
      <c r="A1328" t="s">
        <v>2828</v>
      </c>
      <c r="B1328" t="s">
        <v>2829</v>
      </c>
      <c r="E1328" t="b">
        <v>1</v>
      </c>
    </row>
    <row r="1329" spans="1:5">
      <c r="A1329" t="s">
        <v>2830</v>
      </c>
      <c r="B1329" t="s">
        <v>2831</v>
      </c>
      <c r="E1329" t="b">
        <v>1</v>
      </c>
    </row>
    <row r="1330" spans="1:5">
      <c r="A1330" t="s">
        <v>2832</v>
      </c>
      <c r="B1330" t="s">
        <v>2833</v>
      </c>
      <c r="E1330" t="b">
        <v>1</v>
      </c>
    </row>
    <row r="1331" spans="1:5">
      <c r="A1331" t="s">
        <v>2834</v>
      </c>
      <c r="B1331" t="s">
        <v>2835</v>
      </c>
      <c r="E1331" t="b">
        <v>1</v>
      </c>
    </row>
    <row r="1332" spans="1:5">
      <c r="A1332" t="s">
        <v>2836</v>
      </c>
      <c r="B1332" t="s">
        <v>2837</v>
      </c>
      <c r="E1332" t="b">
        <v>1</v>
      </c>
    </row>
    <row r="1333" spans="1:5">
      <c r="A1333" t="s">
        <v>2838</v>
      </c>
      <c r="B1333" t="s">
        <v>2839</v>
      </c>
      <c r="E1333" t="b">
        <v>1</v>
      </c>
    </row>
    <row r="1334" spans="1:5">
      <c r="A1334" t="s">
        <v>2840</v>
      </c>
      <c r="B1334" t="s">
        <v>2841</v>
      </c>
      <c r="E1334" t="b">
        <v>1</v>
      </c>
    </row>
    <row r="1335" spans="1:5">
      <c r="A1335" t="s">
        <v>2842</v>
      </c>
      <c r="B1335" t="s">
        <v>2843</v>
      </c>
      <c r="E1335" t="b">
        <v>1</v>
      </c>
    </row>
    <row r="1336" spans="1:5">
      <c r="A1336" t="s">
        <v>2844</v>
      </c>
      <c r="B1336" t="s">
        <v>2845</v>
      </c>
      <c r="E1336" t="b">
        <v>1</v>
      </c>
    </row>
    <row r="1337" spans="1:5">
      <c r="A1337" t="s">
        <v>2846</v>
      </c>
      <c r="B1337" t="s">
        <v>2847</v>
      </c>
      <c r="E1337" t="b">
        <v>1</v>
      </c>
    </row>
    <row r="1338" spans="1:5">
      <c r="A1338" t="s">
        <v>2848</v>
      </c>
      <c r="B1338" t="s">
        <v>2849</v>
      </c>
      <c r="E1338" t="b">
        <v>1</v>
      </c>
    </row>
    <row r="1339" spans="1:5">
      <c r="A1339" t="s">
        <v>2850</v>
      </c>
      <c r="B1339" t="s">
        <v>2851</v>
      </c>
      <c r="E1339" t="b">
        <v>1</v>
      </c>
    </row>
    <row r="1340" spans="1:5">
      <c r="A1340" t="s">
        <v>2852</v>
      </c>
      <c r="B1340" t="s">
        <v>2853</v>
      </c>
      <c r="E1340" t="b">
        <v>1</v>
      </c>
    </row>
    <row r="1341" spans="1:5">
      <c r="A1341" t="s">
        <v>2854</v>
      </c>
      <c r="B1341" t="s">
        <v>2855</v>
      </c>
      <c r="E1341" t="b">
        <v>1</v>
      </c>
    </row>
    <row r="1342" spans="1:5">
      <c r="A1342" t="s">
        <v>2856</v>
      </c>
      <c r="B1342" t="s">
        <v>2857</v>
      </c>
      <c r="E1342" t="b">
        <v>1</v>
      </c>
    </row>
    <row r="1343" spans="1:5">
      <c r="A1343" t="s">
        <v>2858</v>
      </c>
      <c r="B1343" t="s">
        <v>2859</v>
      </c>
      <c r="E1343" t="b">
        <v>1</v>
      </c>
    </row>
    <row r="1344" spans="1:5">
      <c r="A1344" t="s">
        <v>2860</v>
      </c>
      <c r="B1344" t="s">
        <v>2861</v>
      </c>
      <c r="E1344" t="b">
        <v>1</v>
      </c>
    </row>
    <row r="1345" spans="1:5">
      <c r="A1345" t="s">
        <v>2862</v>
      </c>
      <c r="B1345" t="s">
        <v>2863</v>
      </c>
      <c r="E1345" t="b">
        <v>1</v>
      </c>
    </row>
    <row r="1346" spans="1:5">
      <c r="A1346" t="s">
        <v>2864</v>
      </c>
      <c r="B1346" t="s">
        <v>2865</v>
      </c>
      <c r="E1346" t="b">
        <v>1</v>
      </c>
    </row>
    <row r="1347" spans="1:5">
      <c r="A1347" t="s">
        <v>2866</v>
      </c>
      <c r="B1347" t="s">
        <v>2867</v>
      </c>
      <c r="E1347" t="b">
        <v>1</v>
      </c>
    </row>
    <row r="1348" spans="1:5">
      <c r="A1348" t="s">
        <v>2868</v>
      </c>
      <c r="B1348" t="s">
        <v>2869</v>
      </c>
      <c r="E1348" t="b">
        <v>1</v>
      </c>
    </row>
    <row r="1349" spans="1:5">
      <c r="A1349" t="s">
        <v>2870</v>
      </c>
      <c r="B1349" t="s">
        <v>2871</v>
      </c>
      <c r="E1349" t="b">
        <v>1</v>
      </c>
    </row>
    <row r="1350" spans="1:5">
      <c r="A1350" t="s">
        <v>2872</v>
      </c>
      <c r="B1350" t="s">
        <v>2873</v>
      </c>
      <c r="E1350" t="b">
        <v>1</v>
      </c>
    </row>
    <row r="1351" spans="1:5">
      <c r="A1351" t="s">
        <v>2874</v>
      </c>
      <c r="B1351" t="s">
        <v>2875</v>
      </c>
      <c r="E1351" t="b">
        <v>1</v>
      </c>
    </row>
    <row r="1352" spans="1:5">
      <c r="A1352" t="s">
        <v>2876</v>
      </c>
      <c r="B1352" t="s">
        <v>2877</v>
      </c>
      <c r="E1352" t="b">
        <v>1</v>
      </c>
    </row>
    <row r="1353" spans="1:5">
      <c r="A1353" t="s">
        <v>2878</v>
      </c>
      <c r="B1353" t="s">
        <v>2879</v>
      </c>
      <c r="E1353" t="b">
        <v>1</v>
      </c>
    </row>
    <row r="1354" spans="1:5">
      <c r="A1354" t="s">
        <v>2880</v>
      </c>
      <c r="B1354" t="s">
        <v>2881</v>
      </c>
      <c r="E1354" t="b">
        <v>1</v>
      </c>
    </row>
    <row r="1355" spans="1:5">
      <c r="A1355" t="s">
        <v>2882</v>
      </c>
      <c r="B1355" t="s">
        <v>2883</v>
      </c>
      <c r="E1355" t="b">
        <v>1</v>
      </c>
    </row>
    <row r="1356" spans="1:5">
      <c r="A1356" t="s">
        <v>2884</v>
      </c>
      <c r="B1356" t="s">
        <v>2885</v>
      </c>
      <c r="E1356" t="b">
        <v>1</v>
      </c>
    </row>
    <row r="1357" spans="1:5">
      <c r="A1357" t="s">
        <v>2886</v>
      </c>
      <c r="B1357" t="s">
        <v>2887</v>
      </c>
      <c r="E1357" t="b">
        <v>1</v>
      </c>
    </row>
    <row r="1358" spans="1:5">
      <c r="A1358" t="s">
        <v>2888</v>
      </c>
      <c r="B1358" t="s">
        <v>2889</v>
      </c>
      <c r="E1358" t="b">
        <v>1</v>
      </c>
    </row>
    <row r="1359" spans="1:5">
      <c r="A1359" t="s">
        <v>2890</v>
      </c>
      <c r="B1359" t="s">
        <v>2891</v>
      </c>
      <c r="E1359" t="b">
        <v>1</v>
      </c>
    </row>
    <row r="1360" spans="1:5">
      <c r="A1360" t="s">
        <v>2892</v>
      </c>
      <c r="B1360" t="s">
        <v>2893</v>
      </c>
      <c r="E1360" t="b">
        <v>1</v>
      </c>
    </row>
    <row r="1361" spans="1:5">
      <c r="A1361" t="s">
        <v>2894</v>
      </c>
      <c r="B1361" t="s">
        <v>2895</v>
      </c>
      <c r="E1361" t="b">
        <v>1</v>
      </c>
    </row>
    <row r="1362" spans="1:5">
      <c r="A1362" t="s">
        <v>2896</v>
      </c>
      <c r="B1362" t="s">
        <v>2897</v>
      </c>
      <c r="E1362" t="b">
        <v>1</v>
      </c>
    </row>
    <row r="1363" spans="1:5">
      <c r="A1363" t="s">
        <v>2898</v>
      </c>
      <c r="B1363" t="s">
        <v>2899</v>
      </c>
      <c r="E1363" t="b">
        <v>1</v>
      </c>
    </row>
    <row r="1364" spans="1:5">
      <c r="A1364" t="s">
        <v>2900</v>
      </c>
      <c r="B1364" t="s">
        <v>2901</v>
      </c>
      <c r="E1364" t="b">
        <v>1</v>
      </c>
    </row>
    <row r="1365" spans="1:5">
      <c r="A1365" t="s">
        <v>2902</v>
      </c>
      <c r="B1365" t="s">
        <v>2903</v>
      </c>
      <c r="E1365" t="b">
        <v>1</v>
      </c>
    </row>
    <row r="1366" spans="1:5">
      <c r="A1366" t="s">
        <v>2904</v>
      </c>
      <c r="B1366" t="s">
        <v>2905</v>
      </c>
      <c r="E1366" t="b">
        <v>1</v>
      </c>
    </row>
    <row r="1367" spans="1:5">
      <c r="A1367" t="s">
        <v>2906</v>
      </c>
      <c r="B1367" t="s">
        <v>2907</v>
      </c>
      <c r="E1367" t="b">
        <v>1</v>
      </c>
    </row>
    <row r="1368" spans="1:5">
      <c r="A1368" t="s">
        <v>2908</v>
      </c>
      <c r="B1368" t="s">
        <v>2909</v>
      </c>
      <c r="E1368" t="b">
        <v>1</v>
      </c>
    </row>
    <row r="1369" spans="1:5">
      <c r="A1369" t="s">
        <v>2910</v>
      </c>
      <c r="B1369" t="s">
        <v>2911</v>
      </c>
      <c r="E1369" t="b">
        <v>1</v>
      </c>
    </row>
    <row r="1370" spans="1:5">
      <c r="A1370" t="s">
        <v>2912</v>
      </c>
      <c r="B1370" t="s">
        <v>2913</v>
      </c>
      <c r="E1370" t="b">
        <v>1</v>
      </c>
    </row>
    <row r="1371" spans="1:5">
      <c r="A1371" t="s">
        <v>2914</v>
      </c>
      <c r="B1371" t="s">
        <v>2915</v>
      </c>
      <c r="E1371" t="b">
        <v>1</v>
      </c>
    </row>
    <row r="1372" spans="1:5">
      <c r="A1372" t="s">
        <v>2916</v>
      </c>
      <c r="B1372" t="s">
        <v>2917</v>
      </c>
      <c r="E1372" t="b">
        <v>1</v>
      </c>
    </row>
    <row r="1373" spans="1:5">
      <c r="A1373" t="s">
        <v>2918</v>
      </c>
      <c r="B1373" t="s">
        <v>2919</v>
      </c>
      <c r="E1373" t="b">
        <v>1</v>
      </c>
    </row>
    <row r="1374" spans="1:5">
      <c r="A1374" t="s">
        <v>2920</v>
      </c>
      <c r="B1374" t="s">
        <v>2921</v>
      </c>
      <c r="E1374" t="b">
        <v>1</v>
      </c>
    </row>
    <row r="1375" spans="1:5">
      <c r="A1375" t="s">
        <v>2922</v>
      </c>
      <c r="B1375" t="s">
        <v>2923</v>
      </c>
      <c r="E1375" t="b">
        <v>1</v>
      </c>
    </row>
    <row r="1376" spans="1:5">
      <c r="A1376" t="s">
        <v>2924</v>
      </c>
      <c r="B1376" t="s">
        <v>2925</v>
      </c>
      <c r="E1376" t="b">
        <v>1</v>
      </c>
    </row>
    <row r="1377" spans="1:5">
      <c r="A1377" t="s">
        <v>2926</v>
      </c>
      <c r="B1377" t="s">
        <v>2927</v>
      </c>
      <c r="E1377" t="b">
        <v>1</v>
      </c>
    </row>
    <row r="1378" spans="1:5">
      <c r="A1378" t="s">
        <v>2928</v>
      </c>
      <c r="B1378" t="s">
        <v>2929</v>
      </c>
      <c r="E1378" t="b">
        <v>1</v>
      </c>
    </row>
    <row r="1379" spans="1:5">
      <c r="A1379" t="s">
        <v>2930</v>
      </c>
      <c r="B1379" t="s">
        <v>2931</v>
      </c>
      <c r="E1379" t="b">
        <v>1</v>
      </c>
    </row>
    <row r="1380" spans="1:5">
      <c r="A1380" t="s">
        <v>2932</v>
      </c>
      <c r="B1380" t="s">
        <v>2933</v>
      </c>
      <c r="E1380" t="b">
        <v>1</v>
      </c>
    </row>
    <row r="1381" spans="1:5">
      <c r="A1381" t="s">
        <v>2934</v>
      </c>
      <c r="B1381" t="s">
        <v>2935</v>
      </c>
      <c r="E1381" t="b">
        <v>1</v>
      </c>
    </row>
    <row r="1382" spans="1:5">
      <c r="A1382" t="s">
        <v>2936</v>
      </c>
      <c r="B1382" t="s">
        <v>2937</v>
      </c>
      <c r="E1382" t="b">
        <v>1</v>
      </c>
    </row>
    <row r="1383" spans="1:5">
      <c r="A1383" t="s">
        <v>2938</v>
      </c>
      <c r="B1383" t="s">
        <v>2939</v>
      </c>
      <c r="E1383" t="b">
        <v>1</v>
      </c>
    </row>
    <row r="1384" spans="1:5">
      <c r="A1384" t="s">
        <v>2940</v>
      </c>
      <c r="B1384" t="s">
        <v>2941</v>
      </c>
      <c r="E1384" t="b">
        <v>1</v>
      </c>
    </row>
    <row r="1385" spans="1:5">
      <c r="A1385" t="s">
        <v>2942</v>
      </c>
      <c r="B1385" t="s">
        <v>2943</v>
      </c>
      <c r="E1385" t="b">
        <v>1</v>
      </c>
    </row>
    <row r="1386" spans="1:5">
      <c r="A1386" t="s">
        <v>2944</v>
      </c>
      <c r="B1386" t="s">
        <v>2945</v>
      </c>
      <c r="E1386" t="b">
        <v>1</v>
      </c>
    </row>
    <row r="1387" spans="1:5">
      <c r="A1387" t="s">
        <v>2946</v>
      </c>
      <c r="B1387" t="s">
        <v>2947</v>
      </c>
      <c r="E1387" t="b">
        <v>1</v>
      </c>
    </row>
    <row r="1388" spans="1:5">
      <c r="A1388" t="s">
        <v>2948</v>
      </c>
      <c r="B1388" t="s">
        <v>2949</v>
      </c>
      <c r="E1388" t="b">
        <v>1</v>
      </c>
    </row>
    <row r="1389" spans="1:5">
      <c r="A1389" t="s">
        <v>2950</v>
      </c>
      <c r="B1389" t="s">
        <v>2951</v>
      </c>
      <c r="E1389" t="b">
        <v>1</v>
      </c>
    </row>
    <row r="1390" spans="1:5">
      <c r="A1390" t="s">
        <v>2952</v>
      </c>
      <c r="B1390" t="s">
        <v>2953</v>
      </c>
      <c r="E1390" t="b">
        <v>1</v>
      </c>
    </row>
    <row r="1391" spans="1:5">
      <c r="A1391" t="s">
        <v>2954</v>
      </c>
      <c r="B1391" t="s">
        <v>2955</v>
      </c>
      <c r="E1391" t="b">
        <v>1</v>
      </c>
    </row>
    <row r="1392" spans="1:5">
      <c r="A1392" t="s">
        <v>2956</v>
      </c>
      <c r="B1392" t="s">
        <v>2957</v>
      </c>
      <c r="E1392" t="b">
        <v>1</v>
      </c>
    </row>
    <row r="1393" spans="1:5">
      <c r="A1393" t="s">
        <v>2958</v>
      </c>
      <c r="B1393" t="s">
        <v>2959</v>
      </c>
      <c r="E1393" t="b">
        <v>1</v>
      </c>
    </row>
    <row r="1394" spans="1:5">
      <c r="A1394" t="s">
        <v>2960</v>
      </c>
      <c r="B1394" t="s">
        <v>2961</v>
      </c>
      <c r="E1394" t="b">
        <v>1</v>
      </c>
    </row>
    <row r="1395" spans="1:5">
      <c r="A1395" t="s">
        <v>2962</v>
      </c>
      <c r="B1395" t="s">
        <v>2963</v>
      </c>
      <c r="E1395" t="b">
        <v>1</v>
      </c>
    </row>
    <row r="1396" spans="1:5">
      <c r="A1396" t="s">
        <v>2964</v>
      </c>
      <c r="B1396" t="s">
        <v>2965</v>
      </c>
      <c r="E1396" t="b">
        <v>1</v>
      </c>
    </row>
    <row r="1397" spans="1:5">
      <c r="A1397" t="s">
        <v>2966</v>
      </c>
      <c r="B1397" t="s">
        <v>2967</v>
      </c>
      <c r="E1397" t="b">
        <v>1</v>
      </c>
    </row>
    <row r="1398" spans="1:5">
      <c r="A1398" t="s">
        <v>2968</v>
      </c>
      <c r="B1398" t="s">
        <v>2969</v>
      </c>
      <c r="E1398" t="b">
        <v>1</v>
      </c>
    </row>
    <row r="1399" spans="1:5">
      <c r="A1399" t="s">
        <v>2970</v>
      </c>
      <c r="B1399" t="s">
        <v>2971</v>
      </c>
      <c r="E1399" t="b">
        <v>1</v>
      </c>
    </row>
    <row r="1400" spans="1:5">
      <c r="A1400" t="s">
        <v>2972</v>
      </c>
      <c r="B1400" t="s">
        <v>2973</v>
      </c>
      <c r="E1400" t="b">
        <v>1</v>
      </c>
    </row>
    <row r="1401" spans="1:5">
      <c r="A1401" t="s">
        <v>2974</v>
      </c>
      <c r="B1401" t="s">
        <v>2975</v>
      </c>
      <c r="E1401" t="b">
        <v>1</v>
      </c>
    </row>
    <row r="1402" spans="1:5">
      <c r="A1402" t="s">
        <v>2976</v>
      </c>
      <c r="B1402" t="s">
        <v>2977</v>
      </c>
      <c r="E1402" t="b">
        <v>1</v>
      </c>
    </row>
    <row r="1403" spans="1:5">
      <c r="A1403" t="s">
        <v>2978</v>
      </c>
      <c r="B1403" t="s">
        <v>2979</v>
      </c>
      <c r="E1403" t="b">
        <v>1</v>
      </c>
    </row>
    <row r="1404" spans="1:5">
      <c r="A1404" t="s">
        <v>2980</v>
      </c>
      <c r="B1404" t="s">
        <v>2981</v>
      </c>
      <c r="E1404" t="b">
        <v>1</v>
      </c>
    </row>
    <row r="1405" spans="1:5">
      <c r="A1405" t="s">
        <v>2982</v>
      </c>
      <c r="B1405" t="s">
        <v>2983</v>
      </c>
      <c r="E1405" t="b">
        <v>1</v>
      </c>
    </row>
    <row r="1406" spans="1:5">
      <c r="A1406" t="s">
        <v>2984</v>
      </c>
      <c r="B1406" t="s">
        <v>2985</v>
      </c>
      <c r="E1406" t="b">
        <v>1</v>
      </c>
    </row>
    <row r="1407" spans="1:5">
      <c r="A1407" t="s">
        <v>2986</v>
      </c>
      <c r="B1407" t="s">
        <v>2987</v>
      </c>
      <c r="E1407" t="b">
        <v>1</v>
      </c>
    </row>
    <row r="1408" spans="1:5">
      <c r="A1408" t="s">
        <v>2988</v>
      </c>
      <c r="B1408" t="s">
        <v>2989</v>
      </c>
      <c r="E1408" t="b">
        <v>1</v>
      </c>
    </row>
    <row r="1409" spans="1:5">
      <c r="A1409" t="s">
        <v>2990</v>
      </c>
      <c r="B1409" t="s">
        <v>2991</v>
      </c>
      <c r="E1409" t="b">
        <v>1</v>
      </c>
    </row>
    <row r="1410" spans="1:5">
      <c r="A1410" t="s">
        <v>2992</v>
      </c>
      <c r="B1410" t="s">
        <v>2993</v>
      </c>
      <c r="E1410" t="b">
        <v>1</v>
      </c>
    </row>
    <row r="1411" spans="1:5">
      <c r="A1411" t="s">
        <v>2994</v>
      </c>
      <c r="B1411" t="s">
        <v>2995</v>
      </c>
      <c r="E1411" t="b">
        <v>1</v>
      </c>
    </row>
    <row r="1412" spans="1:5">
      <c r="A1412" t="s">
        <v>2996</v>
      </c>
      <c r="B1412" t="s">
        <v>2997</v>
      </c>
      <c r="E1412" t="b">
        <v>1</v>
      </c>
    </row>
    <row r="1413" spans="1:5">
      <c r="A1413" t="s">
        <v>2998</v>
      </c>
      <c r="B1413" t="s">
        <v>2999</v>
      </c>
      <c r="E1413" t="b">
        <v>1</v>
      </c>
    </row>
    <row r="1414" spans="1:5">
      <c r="A1414" t="s">
        <v>3000</v>
      </c>
      <c r="B1414" t="s">
        <v>3001</v>
      </c>
      <c r="E1414" t="b">
        <v>1</v>
      </c>
    </row>
    <row r="1415" spans="1:5">
      <c r="A1415" t="s">
        <v>3002</v>
      </c>
      <c r="B1415" t="s">
        <v>3003</v>
      </c>
      <c r="E1415" t="b">
        <v>1</v>
      </c>
    </row>
    <row r="1416" spans="1:5">
      <c r="A1416" t="s">
        <v>3004</v>
      </c>
      <c r="B1416" t="s">
        <v>3005</v>
      </c>
      <c r="E1416" t="b">
        <v>1</v>
      </c>
    </row>
    <row r="1417" spans="1:5">
      <c r="A1417" t="s">
        <v>3006</v>
      </c>
      <c r="B1417" t="s">
        <v>3007</v>
      </c>
      <c r="E1417" t="b">
        <v>1</v>
      </c>
    </row>
    <row r="1418" spans="1:5">
      <c r="A1418" t="s">
        <v>3008</v>
      </c>
      <c r="B1418" t="s">
        <v>3009</v>
      </c>
      <c r="E1418" t="b">
        <v>1</v>
      </c>
    </row>
    <row r="1419" spans="1:5">
      <c r="A1419" t="s">
        <v>3010</v>
      </c>
      <c r="B1419" t="s">
        <v>3011</v>
      </c>
      <c r="E1419" t="b">
        <v>1</v>
      </c>
    </row>
    <row r="1420" spans="1:5">
      <c r="A1420" t="s">
        <v>3012</v>
      </c>
      <c r="B1420" t="s">
        <v>3013</v>
      </c>
      <c r="E1420" t="b">
        <v>1</v>
      </c>
    </row>
    <row r="1421" spans="1:5">
      <c r="A1421" t="s">
        <v>3014</v>
      </c>
      <c r="B1421" t="s">
        <v>3015</v>
      </c>
      <c r="E1421" t="b">
        <v>1</v>
      </c>
    </row>
    <row r="1422" spans="1:5">
      <c r="A1422" t="s">
        <v>3016</v>
      </c>
      <c r="B1422" t="s">
        <v>3017</v>
      </c>
      <c r="E1422" t="b">
        <v>1</v>
      </c>
    </row>
    <row r="1423" spans="1:5">
      <c r="A1423" t="s">
        <v>3018</v>
      </c>
      <c r="B1423" t="s">
        <v>3019</v>
      </c>
      <c r="E1423" t="b">
        <v>1</v>
      </c>
    </row>
    <row r="1424" spans="1:5">
      <c r="A1424" t="s">
        <v>3020</v>
      </c>
      <c r="B1424" t="s">
        <v>3021</v>
      </c>
      <c r="E1424" t="b">
        <v>1</v>
      </c>
    </row>
    <row r="1425" spans="1:5">
      <c r="A1425" t="s">
        <v>3022</v>
      </c>
      <c r="B1425" t="s">
        <v>3023</v>
      </c>
      <c r="E1425" t="b">
        <v>1</v>
      </c>
    </row>
    <row r="1426" spans="1:5">
      <c r="A1426" t="s">
        <v>3024</v>
      </c>
      <c r="B1426" t="s">
        <v>3025</v>
      </c>
      <c r="E1426" t="b">
        <v>1</v>
      </c>
    </row>
    <row r="1427" spans="1:5">
      <c r="A1427" t="s">
        <v>3026</v>
      </c>
      <c r="B1427" t="s">
        <v>3027</v>
      </c>
      <c r="E1427" t="b">
        <v>1</v>
      </c>
    </row>
    <row r="1428" spans="1:5">
      <c r="A1428" t="s">
        <v>3028</v>
      </c>
      <c r="B1428" t="s">
        <v>3029</v>
      </c>
      <c r="E1428" t="b">
        <v>1</v>
      </c>
    </row>
    <row r="1429" spans="1:5">
      <c r="A1429" t="s">
        <v>3030</v>
      </c>
      <c r="B1429" t="s">
        <v>3031</v>
      </c>
      <c r="E1429" t="b">
        <v>1</v>
      </c>
    </row>
    <row r="1430" spans="1:5">
      <c r="A1430" t="s">
        <v>3032</v>
      </c>
      <c r="B1430" t="s">
        <v>3033</v>
      </c>
      <c r="E1430" t="b">
        <v>1</v>
      </c>
    </row>
    <row r="1431" spans="1:5">
      <c r="A1431" t="s">
        <v>3034</v>
      </c>
      <c r="B1431" t="s">
        <v>3035</v>
      </c>
      <c r="E1431" t="b">
        <v>1</v>
      </c>
    </row>
    <row r="1432" spans="1:5">
      <c r="A1432" t="s">
        <v>3036</v>
      </c>
      <c r="B1432" t="s">
        <v>3037</v>
      </c>
      <c r="E1432" t="b">
        <v>1</v>
      </c>
    </row>
    <row r="1433" spans="1:5">
      <c r="A1433" t="s">
        <v>3038</v>
      </c>
      <c r="B1433" t="s">
        <v>3039</v>
      </c>
      <c r="E1433" t="b">
        <v>1</v>
      </c>
    </row>
    <row r="1434" spans="1:5">
      <c r="A1434" t="s">
        <v>3040</v>
      </c>
      <c r="B1434" t="s">
        <v>3041</v>
      </c>
      <c r="E1434" t="b">
        <v>1</v>
      </c>
    </row>
    <row r="1435" spans="1:5">
      <c r="A1435" t="s">
        <v>3042</v>
      </c>
      <c r="B1435" t="s">
        <v>3043</v>
      </c>
      <c r="E1435" t="b">
        <v>1</v>
      </c>
    </row>
    <row r="1436" spans="1:5">
      <c r="A1436" t="s">
        <v>3044</v>
      </c>
      <c r="B1436" t="s">
        <v>3045</v>
      </c>
      <c r="E1436" t="b">
        <v>1</v>
      </c>
    </row>
    <row r="1437" spans="1:5">
      <c r="A1437" t="s">
        <v>3046</v>
      </c>
      <c r="B1437" t="s">
        <v>3047</v>
      </c>
      <c r="E1437" t="b">
        <v>1</v>
      </c>
    </row>
    <row r="1438" spans="1:5">
      <c r="A1438" t="s">
        <v>3048</v>
      </c>
      <c r="B1438" t="s">
        <v>3049</v>
      </c>
      <c r="E1438" t="b">
        <v>1</v>
      </c>
    </row>
    <row r="1439" spans="1:5">
      <c r="A1439" t="s">
        <v>3050</v>
      </c>
      <c r="B1439" t="s">
        <v>3051</v>
      </c>
      <c r="E1439" t="b">
        <v>1</v>
      </c>
    </row>
    <row r="1440" spans="1:5">
      <c r="A1440" t="s">
        <v>3052</v>
      </c>
      <c r="B1440" t="s">
        <v>3053</v>
      </c>
      <c r="E1440" t="b">
        <v>1</v>
      </c>
    </row>
    <row r="1441" spans="1:5">
      <c r="A1441" t="s">
        <v>3054</v>
      </c>
      <c r="B1441" t="s">
        <v>3055</v>
      </c>
      <c r="E1441" t="b">
        <v>1</v>
      </c>
    </row>
    <row r="1442" spans="1:5">
      <c r="A1442" t="s">
        <v>3056</v>
      </c>
      <c r="B1442" t="s">
        <v>3057</v>
      </c>
      <c r="E1442" t="b">
        <v>1</v>
      </c>
    </row>
    <row r="1443" spans="1:5">
      <c r="A1443" t="s">
        <v>3058</v>
      </c>
      <c r="B1443" t="s">
        <v>3059</v>
      </c>
      <c r="E1443" t="b">
        <v>1</v>
      </c>
    </row>
    <row r="1444" spans="1:5">
      <c r="A1444" t="s">
        <v>3060</v>
      </c>
      <c r="B1444" t="s">
        <v>3061</v>
      </c>
      <c r="E1444" t="b">
        <v>1</v>
      </c>
    </row>
    <row r="1445" spans="1:5">
      <c r="A1445" t="s">
        <v>3062</v>
      </c>
      <c r="B1445" t="s">
        <v>3063</v>
      </c>
      <c r="E1445" t="b">
        <v>1</v>
      </c>
    </row>
    <row r="1446" spans="1:5">
      <c r="A1446" t="s">
        <v>3064</v>
      </c>
      <c r="B1446" t="s">
        <v>3065</v>
      </c>
      <c r="E1446" t="b">
        <v>1</v>
      </c>
    </row>
    <row r="1447" spans="1:5">
      <c r="A1447" t="s">
        <v>3066</v>
      </c>
      <c r="B1447" t="s">
        <v>3067</v>
      </c>
      <c r="E1447" t="b">
        <v>1</v>
      </c>
    </row>
    <row r="1448" spans="1:5">
      <c r="A1448" t="s">
        <v>3068</v>
      </c>
      <c r="B1448" t="s">
        <v>3069</v>
      </c>
      <c r="E1448" t="b">
        <v>1</v>
      </c>
    </row>
    <row r="1449" spans="1:5">
      <c r="A1449" t="s">
        <v>3070</v>
      </c>
      <c r="B1449" t="s">
        <v>3071</v>
      </c>
      <c r="E1449" t="b">
        <v>1</v>
      </c>
    </row>
    <row r="1450" spans="1:5">
      <c r="A1450" t="s">
        <v>3072</v>
      </c>
      <c r="B1450" t="s">
        <v>3073</v>
      </c>
      <c r="E1450" t="b">
        <v>1</v>
      </c>
    </row>
    <row r="1451" spans="1:5">
      <c r="A1451" t="s">
        <v>3074</v>
      </c>
      <c r="B1451" t="s">
        <v>3075</v>
      </c>
      <c r="E1451" t="b">
        <v>1</v>
      </c>
    </row>
    <row r="1452" spans="1:5">
      <c r="A1452" t="s">
        <v>3076</v>
      </c>
      <c r="B1452" t="s">
        <v>3077</v>
      </c>
      <c r="E1452" t="b">
        <v>1</v>
      </c>
    </row>
    <row r="1453" spans="1:5">
      <c r="A1453" t="s">
        <v>3078</v>
      </c>
      <c r="B1453" t="s">
        <v>3079</v>
      </c>
      <c r="E1453" t="b">
        <v>1</v>
      </c>
    </row>
    <row r="1454" spans="1:5">
      <c r="A1454" t="s">
        <v>3080</v>
      </c>
      <c r="B1454" t="s">
        <v>3081</v>
      </c>
      <c r="E1454" t="b">
        <v>1</v>
      </c>
    </row>
    <row r="1455" spans="1:5">
      <c r="A1455" t="s">
        <v>3082</v>
      </c>
      <c r="B1455" t="s">
        <v>3083</v>
      </c>
      <c r="E1455" t="b">
        <v>1</v>
      </c>
    </row>
    <row r="1456" spans="1:5">
      <c r="A1456" t="s">
        <v>3084</v>
      </c>
      <c r="B1456" t="s">
        <v>3085</v>
      </c>
      <c r="E1456" t="b">
        <v>1</v>
      </c>
    </row>
    <row r="1457" spans="1:5">
      <c r="A1457" t="s">
        <v>3086</v>
      </c>
      <c r="B1457" t="s">
        <v>3087</v>
      </c>
      <c r="E1457" t="b">
        <v>1</v>
      </c>
    </row>
    <row r="1458" spans="1:5">
      <c r="A1458" t="s">
        <v>3088</v>
      </c>
      <c r="B1458" t="s">
        <v>3089</v>
      </c>
      <c r="E1458" t="b">
        <v>1</v>
      </c>
    </row>
    <row r="1459" spans="1:5">
      <c r="A1459" t="s">
        <v>3090</v>
      </c>
      <c r="B1459" t="s">
        <v>3091</v>
      </c>
      <c r="E1459" t="b">
        <v>1</v>
      </c>
    </row>
    <row r="1460" spans="1:5">
      <c r="A1460" t="s">
        <v>3092</v>
      </c>
      <c r="B1460" t="s">
        <v>3093</v>
      </c>
      <c r="E1460" t="b">
        <v>1</v>
      </c>
    </row>
    <row r="1461" spans="1:5">
      <c r="A1461" t="s">
        <v>3094</v>
      </c>
      <c r="B1461" t="s">
        <v>3095</v>
      </c>
      <c r="E1461" t="b">
        <v>1</v>
      </c>
    </row>
    <row r="1462" spans="1:5">
      <c r="A1462" t="s">
        <v>3096</v>
      </c>
      <c r="B1462" t="s">
        <v>3097</v>
      </c>
      <c r="E1462" t="b">
        <v>1</v>
      </c>
    </row>
    <row r="1463" spans="1:5">
      <c r="A1463" t="s">
        <v>3098</v>
      </c>
      <c r="B1463" t="s">
        <v>3099</v>
      </c>
      <c r="E1463" t="b">
        <v>1</v>
      </c>
    </row>
    <row r="1464" spans="1:5">
      <c r="A1464" t="s">
        <v>3100</v>
      </c>
      <c r="B1464" t="s">
        <v>3101</v>
      </c>
      <c r="E1464" t="b">
        <v>1</v>
      </c>
    </row>
    <row r="1465" spans="1:5">
      <c r="A1465" t="s">
        <v>3102</v>
      </c>
      <c r="B1465" t="s">
        <v>3103</v>
      </c>
      <c r="E1465" t="b">
        <v>1</v>
      </c>
    </row>
    <row r="1466" spans="1:5">
      <c r="A1466" t="s">
        <v>3104</v>
      </c>
      <c r="B1466" t="s">
        <v>3105</v>
      </c>
      <c r="E1466" t="b">
        <v>1</v>
      </c>
    </row>
    <row r="1467" spans="1:5">
      <c r="A1467" t="s">
        <v>3106</v>
      </c>
      <c r="B1467" t="s">
        <v>3107</v>
      </c>
      <c r="E1467" t="b">
        <v>1</v>
      </c>
    </row>
    <row r="1468" spans="1:5">
      <c r="A1468" t="s">
        <v>3108</v>
      </c>
      <c r="B1468" t="s">
        <v>3109</v>
      </c>
      <c r="E1468" t="b">
        <v>1</v>
      </c>
    </row>
    <row r="1469" spans="1:5">
      <c r="A1469" t="s">
        <v>3110</v>
      </c>
      <c r="B1469" t="s">
        <v>3111</v>
      </c>
      <c r="E1469" t="b">
        <v>1</v>
      </c>
    </row>
    <row r="1470" spans="1:5">
      <c r="A1470" t="s">
        <v>3112</v>
      </c>
      <c r="B1470" t="s">
        <v>3113</v>
      </c>
      <c r="E1470" t="b">
        <v>1</v>
      </c>
    </row>
    <row r="1471" spans="1:5">
      <c r="A1471" t="s">
        <v>3114</v>
      </c>
      <c r="B1471" t="s">
        <v>3115</v>
      </c>
      <c r="E1471" t="b">
        <v>1</v>
      </c>
    </row>
    <row r="1472" spans="1:5">
      <c r="A1472" t="s">
        <v>3116</v>
      </c>
      <c r="B1472" t="s">
        <v>3117</v>
      </c>
      <c r="E1472" t="b">
        <v>1</v>
      </c>
    </row>
    <row r="1473" spans="1:5">
      <c r="A1473" t="s">
        <v>3118</v>
      </c>
      <c r="B1473" t="s">
        <v>3119</v>
      </c>
      <c r="E1473" t="b">
        <v>1</v>
      </c>
    </row>
    <row r="1474" spans="1:5">
      <c r="A1474" t="s">
        <v>3120</v>
      </c>
      <c r="B1474" t="s">
        <v>3121</v>
      </c>
      <c r="E1474" t="b">
        <v>1</v>
      </c>
    </row>
    <row r="1475" spans="1:5">
      <c r="A1475" t="s">
        <v>3122</v>
      </c>
      <c r="B1475" t="s">
        <v>3123</v>
      </c>
      <c r="E1475" t="b">
        <v>1</v>
      </c>
    </row>
    <row r="1476" spans="1:5">
      <c r="A1476" t="s">
        <v>3124</v>
      </c>
      <c r="B1476" t="s">
        <v>3125</v>
      </c>
      <c r="E1476" t="b">
        <v>1</v>
      </c>
    </row>
    <row r="1477" spans="1:5">
      <c r="A1477" t="s">
        <v>3126</v>
      </c>
      <c r="B1477" t="s">
        <v>3127</v>
      </c>
      <c r="E1477" t="b">
        <v>1</v>
      </c>
    </row>
    <row r="1478" spans="1:5">
      <c r="A1478" t="s">
        <v>3128</v>
      </c>
      <c r="B1478" t="s">
        <v>3129</v>
      </c>
      <c r="E1478" t="b">
        <v>1</v>
      </c>
    </row>
    <row r="1479" spans="1:5">
      <c r="A1479" t="s">
        <v>3130</v>
      </c>
      <c r="B1479" t="s">
        <v>3131</v>
      </c>
      <c r="E1479" t="b">
        <v>1</v>
      </c>
    </row>
    <row r="1480" spans="1:5">
      <c r="A1480" t="s">
        <v>3132</v>
      </c>
      <c r="B1480" t="s">
        <v>3133</v>
      </c>
      <c r="E1480" t="b">
        <v>1</v>
      </c>
    </row>
    <row r="1481" spans="1:5">
      <c r="A1481" t="s">
        <v>3134</v>
      </c>
      <c r="B1481" t="s">
        <v>3135</v>
      </c>
      <c r="E1481" t="b">
        <v>1</v>
      </c>
    </row>
    <row r="1482" spans="1:5">
      <c r="A1482" t="s">
        <v>3136</v>
      </c>
      <c r="B1482" t="s">
        <v>3137</v>
      </c>
      <c r="E1482" t="b">
        <v>1</v>
      </c>
    </row>
    <row r="1483" spans="1:5">
      <c r="A1483" t="s">
        <v>3138</v>
      </c>
      <c r="B1483" t="s">
        <v>3139</v>
      </c>
      <c r="E1483" t="b">
        <v>1</v>
      </c>
    </row>
    <row r="1484" spans="1:5">
      <c r="A1484" t="s">
        <v>3140</v>
      </c>
      <c r="B1484" t="s">
        <v>3141</v>
      </c>
      <c r="E1484" t="b">
        <v>1</v>
      </c>
    </row>
    <row r="1485" spans="1:5">
      <c r="A1485" t="s">
        <v>3142</v>
      </c>
      <c r="B1485" t="s">
        <v>3143</v>
      </c>
      <c r="E1485" t="b">
        <v>1</v>
      </c>
    </row>
    <row r="1486" spans="1:5">
      <c r="A1486" t="s">
        <v>3144</v>
      </c>
      <c r="B1486" t="s">
        <v>3145</v>
      </c>
      <c r="E1486" t="b">
        <v>1</v>
      </c>
    </row>
    <row r="1487" spans="1:5">
      <c r="A1487" t="s">
        <v>3146</v>
      </c>
      <c r="B1487" t="s">
        <v>3147</v>
      </c>
      <c r="E1487" t="b">
        <v>1</v>
      </c>
    </row>
    <row r="1488" spans="1:5">
      <c r="A1488" t="s">
        <v>3148</v>
      </c>
      <c r="B1488" t="s">
        <v>3149</v>
      </c>
      <c r="E1488" t="b">
        <v>1</v>
      </c>
    </row>
    <row r="1489" spans="1:5">
      <c r="A1489" t="s">
        <v>3150</v>
      </c>
      <c r="B1489" t="s">
        <v>3151</v>
      </c>
      <c r="E1489" t="b">
        <v>1</v>
      </c>
    </row>
    <row r="1490" spans="1:5">
      <c r="A1490" t="s">
        <v>3152</v>
      </c>
      <c r="B1490" t="s">
        <v>3153</v>
      </c>
      <c r="E1490" t="b">
        <v>1</v>
      </c>
    </row>
    <row r="1491" spans="1:5">
      <c r="A1491" t="s">
        <v>3154</v>
      </c>
      <c r="B1491" t="s">
        <v>3155</v>
      </c>
      <c r="E1491" t="b">
        <v>1</v>
      </c>
    </row>
    <row r="1492" spans="1:5">
      <c r="A1492" t="s">
        <v>3156</v>
      </c>
      <c r="B1492" t="s">
        <v>3157</v>
      </c>
      <c r="E1492" t="b">
        <v>1</v>
      </c>
    </row>
    <row r="1493" spans="1:5">
      <c r="A1493" t="s">
        <v>3158</v>
      </c>
      <c r="B1493" t="s">
        <v>3159</v>
      </c>
      <c r="E1493" t="b">
        <v>1</v>
      </c>
    </row>
    <row r="1494" spans="1:5">
      <c r="A1494" t="s">
        <v>3160</v>
      </c>
      <c r="B1494" t="s">
        <v>3161</v>
      </c>
      <c r="E1494" t="b">
        <v>1</v>
      </c>
    </row>
    <row r="1495" spans="1:5">
      <c r="A1495" t="s">
        <v>3162</v>
      </c>
      <c r="B1495" t="s">
        <v>3163</v>
      </c>
      <c r="E1495" t="b">
        <v>1</v>
      </c>
    </row>
    <row r="1496" spans="1:5">
      <c r="A1496" t="s">
        <v>3164</v>
      </c>
      <c r="B1496" t="s">
        <v>3165</v>
      </c>
      <c r="E1496" t="b">
        <v>1</v>
      </c>
    </row>
    <row r="1497" spans="1:5">
      <c r="A1497" t="s">
        <v>3166</v>
      </c>
      <c r="B1497" t="s">
        <v>3167</v>
      </c>
      <c r="E1497" t="b">
        <v>1</v>
      </c>
    </row>
    <row r="1498" spans="1:5">
      <c r="A1498" t="s">
        <v>3168</v>
      </c>
      <c r="B1498" t="s">
        <v>3169</v>
      </c>
      <c r="E1498" t="b">
        <v>1</v>
      </c>
    </row>
    <row r="1499" spans="1:5">
      <c r="A1499" t="s">
        <v>3170</v>
      </c>
      <c r="B1499" t="s">
        <v>3171</v>
      </c>
      <c r="E1499" t="b">
        <v>1</v>
      </c>
    </row>
    <row r="1500" spans="1:5">
      <c r="A1500" t="s">
        <v>3172</v>
      </c>
      <c r="B1500" t="s">
        <v>3173</v>
      </c>
      <c r="E1500" t="b">
        <v>1</v>
      </c>
    </row>
    <row r="1501" spans="1:5">
      <c r="A1501" t="s">
        <v>3174</v>
      </c>
      <c r="B1501" t="s">
        <v>3175</v>
      </c>
      <c r="E1501" t="b">
        <v>1</v>
      </c>
    </row>
    <row r="1502" spans="1:5">
      <c r="A1502" t="s">
        <v>3176</v>
      </c>
      <c r="B1502" t="s">
        <v>3177</v>
      </c>
      <c r="E1502" t="b">
        <v>1</v>
      </c>
    </row>
    <row r="1503" spans="1:5">
      <c r="A1503" t="s">
        <v>3178</v>
      </c>
      <c r="B1503" t="s">
        <v>3179</v>
      </c>
      <c r="E1503" t="b">
        <v>1</v>
      </c>
    </row>
    <row r="1504" spans="1:5">
      <c r="A1504" t="s">
        <v>3180</v>
      </c>
      <c r="B1504" t="s">
        <v>3181</v>
      </c>
      <c r="E1504" t="b">
        <v>1</v>
      </c>
    </row>
    <row r="1505" spans="1:5">
      <c r="A1505" t="s">
        <v>3182</v>
      </c>
      <c r="B1505" t="s">
        <v>3183</v>
      </c>
      <c r="E1505" t="b">
        <v>1</v>
      </c>
    </row>
    <row r="1506" spans="1:5">
      <c r="A1506" t="s">
        <v>3184</v>
      </c>
      <c r="B1506" t="s">
        <v>3185</v>
      </c>
      <c r="E1506" t="b">
        <v>1</v>
      </c>
    </row>
    <row r="1507" spans="1:5">
      <c r="A1507" t="s">
        <v>3186</v>
      </c>
      <c r="B1507" t="s">
        <v>3187</v>
      </c>
      <c r="E1507" t="b">
        <v>1</v>
      </c>
    </row>
    <row r="1508" spans="1:5">
      <c r="A1508" t="s">
        <v>3188</v>
      </c>
      <c r="B1508" t="s">
        <v>3189</v>
      </c>
      <c r="E1508" t="b">
        <v>1</v>
      </c>
    </row>
    <row r="1509" spans="1:5">
      <c r="A1509" t="s">
        <v>3190</v>
      </c>
      <c r="B1509" t="s">
        <v>3191</v>
      </c>
      <c r="E1509" t="b">
        <v>1</v>
      </c>
    </row>
    <row r="1510" spans="1:5">
      <c r="A1510" t="s">
        <v>3192</v>
      </c>
      <c r="B1510" t="s">
        <v>3193</v>
      </c>
      <c r="E1510" t="b">
        <v>1</v>
      </c>
    </row>
    <row r="1511" spans="1:5">
      <c r="A1511" t="s">
        <v>3194</v>
      </c>
      <c r="B1511" t="s">
        <v>3195</v>
      </c>
      <c r="E1511" t="b">
        <v>1</v>
      </c>
    </row>
    <row r="1512" spans="1:5">
      <c r="A1512" t="s">
        <v>3196</v>
      </c>
      <c r="B1512" t="s">
        <v>3197</v>
      </c>
      <c r="E1512" t="b">
        <v>1</v>
      </c>
    </row>
    <row r="1513" spans="1:5">
      <c r="A1513" t="s">
        <v>3198</v>
      </c>
      <c r="B1513" t="s">
        <v>3199</v>
      </c>
      <c r="E1513" t="b">
        <v>1</v>
      </c>
    </row>
    <row r="1514" spans="1:5">
      <c r="A1514" t="s">
        <v>3200</v>
      </c>
      <c r="B1514" t="s">
        <v>3201</v>
      </c>
      <c r="E1514" t="b">
        <v>1</v>
      </c>
    </row>
    <row r="1515" spans="1:5">
      <c r="A1515" t="s">
        <v>3202</v>
      </c>
      <c r="B1515" t="s">
        <v>3203</v>
      </c>
      <c r="E1515" t="b">
        <v>1</v>
      </c>
    </row>
    <row r="1516" spans="1:5">
      <c r="A1516" t="s">
        <v>3204</v>
      </c>
      <c r="B1516" t="s">
        <v>3205</v>
      </c>
      <c r="E1516" t="b">
        <v>1</v>
      </c>
    </row>
    <row r="1517" spans="1:5">
      <c r="A1517" t="s">
        <v>3206</v>
      </c>
      <c r="B1517" t="s">
        <v>3207</v>
      </c>
      <c r="E1517" t="b">
        <v>1</v>
      </c>
    </row>
    <row r="1518" spans="1:5">
      <c r="A1518" t="s">
        <v>3208</v>
      </c>
      <c r="B1518" t="s">
        <v>3209</v>
      </c>
      <c r="E1518" t="b">
        <v>1</v>
      </c>
    </row>
    <row r="1519" spans="1:5">
      <c r="A1519" t="s">
        <v>3210</v>
      </c>
      <c r="B1519" t="s">
        <v>3211</v>
      </c>
      <c r="E1519" t="b">
        <v>1</v>
      </c>
    </row>
    <row r="1520" spans="1:5">
      <c r="A1520" t="s">
        <v>3212</v>
      </c>
      <c r="B1520" t="s">
        <v>3213</v>
      </c>
      <c r="E1520" t="b">
        <v>1</v>
      </c>
    </row>
    <row r="1521" spans="1:5">
      <c r="A1521" t="s">
        <v>3214</v>
      </c>
      <c r="B1521" t="s">
        <v>3215</v>
      </c>
      <c r="E1521" t="b">
        <v>1</v>
      </c>
    </row>
    <row r="1522" spans="1:5">
      <c r="A1522" t="s">
        <v>3216</v>
      </c>
      <c r="B1522" t="s">
        <v>3217</v>
      </c>
      <c r="E1522" t="b">
        <v>1</v>
      </c>
    </row>
    <row r="1523" spans="1:5">
      <c r="A1523" t="s">
        <v>3218</v>
      </c>
      <c r="B1523" t="s">
        <v>3219</v>
      </c>
      <c r="E1523" t="b">
        <v>1</v>
      </c>
    </row>
    <row r="1524" spans="1:5">
      <c r="A1524" t="s">
        <v>3220</v>
      </c>
      <c r="B1524" t="s">
        <v>3221</v>
      </c>
      <c r="E1524" t="b">
        <v>1</v>
      </c>
    </row>
    <row r="1525" spans="1:5">
      <c r="A1525" t="s">
        <v>3222</v>
      </c>
      <c r="B1525" t="s">
        <v>3223</v>
      </c>
      <c r="E1525" t="b">
        <v>1</v>
      </c>
    </row>
    <row r="1526" spans="1:5">
      <c r="A1526" t="s">
        <v>3224</v>
      </c>
      <c r="B1526" t="s">
        <v>3225</v>
      </c>
      <c r="E1526" t="b">
        <v>1</v>
      </c>
    </row>
    <row r="1527" spans="1:5">
      <c r="A1527" t="s">
        <v>3226</v>
      </c>
      <c r="B1527" t="s">
        <v>3227</v>
      </c>
      <c r="E1527" t="b">
        <v>1</v>
      </c>
    </row>
    <row r="1528" spans="1:5">
      <c r="A1528" t="s">
        <v>3228</v>
      </c>
      <c r="B1528" t="s">
        <v>3229</v>
      </c>
      <c r="E1528" t="b">
        <v>1</v>
      </c>
    </row>
    <row r="1529" spans="1:5">
      <c r="A1529" t="s">
        <v>3230</v>
      </c>
      <c r="B1529" t="s">
        <v>3231</v>
      </c>
      <c r="E1529" t="b">
        <v>1</v>
      </c>
    </row>
    <row r="1530" spans="1:5">
      <c r="A1530" t="s">
        <v>3232</v>
      </c>
      <c r="B1530" t="s">
        <v>3233</v>
      </c>
      <c r="E1530" t="b">
        <v>1</v>
      </c>
    </row>
    <row r="1531" spans="1:5">
      <c r="A1531" t="s">
        <v>3234</v>
      </c>
      <c r="B1531" t="s">
        <v>3235</v>
      </c>
      <c r="E1531" t="b">
        <v>1</v>
      </c>
    </row>
    <row r="1532" spans="1:5">
      <c r="A1532" t="s">
        <v>3236</v>
      </c>
      <c r="B1532" t="s">
        <v>3237</v>
      </c>
      <c r="E1532" t="b">
        <v>1</v>
      </c>
    </row>
    <row r="1533" spans="1:5">
      <c r="A1533" t="s">
        <v>3238</v>
      </c>
      <c r="B1533" t="s">
        <v>3239</v>
      </c>
      <c r="E1533" t="b">
        <v>1</v>
      </c>
    </row>
    <row r="1534" spans="1:5">
      <c r="A1534" t="s">
        <v>3240</v>
      </c>
      <c r="B1534" t="s">
        <v>3241</v>
      </c>
      <c r="E1534" t="b">
        <v>1</v>
      </c>
    </row>
    <row r="1535" spans="1:5">
      <c r="A1535" t="s">
        <v>3242</v>
      </c>
      <c r="B1535" t="s">
        <v>3243</v>
      </c>
      <c r="E1535" t="b">
        <v>1</v>
      </c>
    </row>
    <row r="1536" spans="1:5">
      <c r="A1536" t="s">
        <v>3244</v>
      </c>
      <c r="B1536" t="s">
        <v>3245</v>
      </c>
      <c r="E1536" t="b">
        <v>1</v>
      </c>
    </row>
    <row r="1537" spans="1:5">
      <c r="A1537" t="s">
        <v>3246</v>
      </c>
      <c r="B1537" t="s">
        <v>3247</v>
      </c>
      <c r="E1537" t="b">
        <v>1</v>
      </c>
    </row>
    <row r="1538" spans="1:5">
      <c r="A1538" t="s">
        <v>3248</v>
      </c>
      <c r="B1538" t="s">
        <v>3249</v>
      </c>
      <c r="E1538" t="b">
        <v>1</v>
      </c>
    </row>
    <row r="1539" spans="1:5">
      <c r="A1539" t="s">
        <v>3250</v>
      </c>
      <c r="B1539" t="s">
        <v>3251</v>
      </c>
      <c r="E1539" t="b">
        <v>1</v>
      </c>
    </row>
    <row r="1540" spans="1:5">
      <c r="A1540" t="s">
        <v>3252</v>
      </c>
      <c r="B1540" t="s">
        <v>3253</v>
      </c>
      <c r="E1540" t="b">
        <v>1</v>
      </c>
    </row>
    <row r="1541" spans="1:5">
      <c r="A1541" t="s">
        <v>3254</v>
      </c>
      <c r="B1541" t="s">
        <v>3255</v>
      </c>
      <c r="E1541" t="b">
        <v>1</v>
      </c>
    </row>
    <row r="1542" spans="1:5">
      <c r="A1542" t="s">
        <v>3256</v>
      </c>
      <c r="B1542" t="s">
        <v>3257</v>
      </c>
      <c r="E1542" t="b">
        <v>1</v>
      </c>
    </row>
    <row r="1543" spans="1:5">
      <c r="A1543" t="s">
        <v>3258</v>
      </c>
      <c r="B1543" t="s">
        <v>3259</v>
      </c>
      <c r="E1543" t="b">
        <v>1</v>
      </c>
    </row>
    <row r="1544" spans="1:5">
      <c r="A1544" t="s">
        <v>3260</v>
      </c>
      <c r="B1544" t="s">
        <v>3261</v>
      </c>
      <c r="E1544" t="b">
        <v>1</v>
      </c>
    </row>
    <row r="1545" spans="1:5">
      <c r="A1545" t="s">
        <v>3262</v>
      </c>
      <c r="B1545" t="s">
        <v>3263</v>
      </c>
      <c r="E1545" t="b">
        <v>1</v>
      </c>
    </row>
    <row r="1546" spans="1:5">
      <c r="A1546" t="s">
        <v>3264</v>
      </c>
      <c r="B1546" t="s">
        <v>3265</v>
      </c>
      <c r="E1546" t="b">
        <v>1</v>
      </c>
    </row>
    <row r="1547" spans="1:5">
      <c r="A1547" t="s">
        <v>3266</v>
      </c>
      <c r="B1547" t="s">
        <v>3267</v>
      </c>
      <c r="E1547" t="b">
        <v>1</v>
      </c>
    </row>
    <row r="1548" spans="1:5">
      <c r="A1548" t="s">
        <v>3268</v>
      </c>
      <c r="B1548" t="s">
        <v>3269</v>
      </c>
      <c r="E1548" t="b">
        <v>1</v>
      </c>
    </row>
    <row r="1549" spans="1:5">
      <c r="A1549" t="s">
        <v>3270</v>
      </c>
      <c r="B1549" t="s">
        <v>3271</v>
      </c>
      <c r="E1549" t="b">
        <v>1</v>
      </c>
    </row>
    <row r="1550" spans="1:5">
      <c r="A1550" t="s">
        <v>3272</v>
      </c>
      <c r="B1550" t="s">
        <v>3273</v>
      </c>
      <c r="E1550" t="b">
        <v>1</v>
      </c>
    </row>
    <row r="1551" spans="1:5">
      <c r="A1551" t="s">
        <v>3274</v>
      </c>
      <c r="B1551" t="s">
        <v>3275</v>
      </c>
      <c r="E1551" t="b">
        <v>1</v>
      </c>
    </row>
    <row r="1552" spans="1:5">
      <c r="A1552" t="s">
        <v>3276</v>
      </c>
      <c r="B1552" t="s">
        <v>3277</v>
      </c>
      <c r="E1552" t="b">
        <v>1</v>
      </c>
    </row>
    <row r="1553" spans="1:5">
      <c r="A1553" t="s">
        <v>3278</v>
      </c>
      <c r="B1553" t="s">
        <v>3279</v>
      </c>
      <c r="E1553" t="b">
        <v>1</v>
      </c>
    </row>
    <row r="1554" spans="1:5">
      <c r="A1554" t="s">
        <v>3280</v>
      </c>
      <c r="B1554" t="s">
        <v>3281</v>
      </c>
      <c r="E1554" t="b">
        <v>1</v>
      </c>
    </row>
    <row r="1555" spans="1:5">
      <c r="A1555" t="s">
        <v>3282</v>
      </c>
      <c r="B1555" t="s">
        <v>3283</v>
      </c>
      <c r="E1555" t="b">
        <v>1</v>
      </c>
    </row>
    <row r="1556" spans="1:5">
      <c r="A1556" t="s">
        <v>3284</v>
      </c>
      <c r="B1556" t="s">
        <v>3285</v>
      </c>
      <c r="E1556" t="b">
        <v>1</v>
      </c>
    </row>
    <row r="1557" spans="1:5">
      <c r="A1557" t="s">
        <v>3286</v>
      </c>
      <c r="B1557" t="s">
        <v>3287</v>
      </c>
      <c r="E1557" t="b">
        <v>1</v>
      </c>
    </row>
    <row r="1558" spans="1:5">
      <c r="A1558" t="s">
        <v>3288</v>
      </c>
      <c r="B1558" t="s">
        <v>3289</v>
      </c>
      <c r="E1558" t="b">
        <v>1</v>
      </c>
    </row>
    <row r="1559" spans="1:5">
      <c r="A1559" t="s">
        <v>3290</v>
      </c>
      <c r="B1559" t="s">
        <v>3291</v>
      </c>
      <c r="E1559" t="b">
        <v>1</v>
      </c>
    </row>
    <row r="1560" spans="1:5">
      <c r="A1560" t="s">
        <v>3292</v>
      </c>
      <c r="B1560" t="s">
        <v>3293</v>
      </c>
      <c r="E1560" t="b">
        <v>1</v>
      </c>
    </row>
    <row r="1561" spans="1:5">
      <c r="A1561" t="s">
        <v>3294</v>
      </c>
      <c r="B1561" t="s">
        <v>3295</v>
      </c>
      <c r="E1561" t="b">
        <v>1</v>
      </c>
    </row>
    <row r="1562" spans="1:5">
      <c r="A1562" t="s">
        <v>3296</v>
      </c>
      <c r="B1562" t="s">
        <v>3297</v>
      </c>
      <c r="E1562" t="b">
        <v>1</v>
      </c>
    </row>
    <row r="1563" spans="1:5">
      <c r="A1563" t="s">
        <v>3298</v>
      </c>
      <c r="B1563" t="s">
        <v>3299</v>
      </c>
      <c r="E1563" t="b">
        <v>1</v>
      </c>
    </row>
    <row r="1564" spans="1:5">
      <c r="A1564" t="s">
        <v>3300</v>
      </c>
      <c r="B1564" t="s">
        <v>3301</v>
      </c>
      <c r="E1564" t="b">
        <v>1</v>
      </c>
    </row>
    <row r="1565" spans="1:5">
      <c r="A1565" t="s">
        <v>3302</v>
      </c>
      <c r="B1565" t="s">
        <v>3303</v>
      </c>
      <c r="E1565" t="b">
        <v>1</v>
      </c>
    </row>
    <row r="1566" spans="1:5">
      <c r="A1566" t="s">
        <v>3304</v>
      </c>
      <c r="B1566" t="s">
        <v>3305</v>
      </c>
      <c r="E1566" t="b">
        <v>1</v>
      </c>
    </row>
    <row r="1567" spans="1:5">
      <c r="A1567" t="s">
        <v>3306</v>
      </c>
      <c r="B1567" t="s">
        <v>3307</v>
      </c>
      <c r="E1567" t="b">
        <v>1</v>
      </c>
    </row>
    <row r="1568" spans="1:5">
      <c r="A1568" t="s">
        <v>3308</v>
      </c>
      <c r="B1568" t="s">
        <v>3309</v>
      </c>
      <c r="E1568" t="b">
        <v>1</v>
      </c>
    </row>
    <row r="1569" spans="1:5">
      <c r="A1569" t="s">
        <v>3310</v>
      </c>
      <c r="B1569" t="s">
        <v>3311</v>
      </c>
      <c r="E1569" t="b">
        <v>1</v>
      </c>
    </row>
    <row r="1570" spans="1:5">
      <c r="A1570" t="s">
        <v>3312</v>
      </c>
      <c r="B1570" t="s">
        <v>3313</v>
      </c>
      <c r="E1570" t="b">
        <v>1</v>
      </c>
    </row>
    <row r="1571" spans="1:5">
      <c r="A1571" t="s">
        <v>3314</v>
      </c>
      <c r="B1571" t="s">
        <v>3315</v>
      </c>
      <c r="E1571" t="b">
        <v>1</v>
      </c>
    </row>
    <row r="1572" spans="1:5">
      <c r="A1572" t="s">
        <v>3316</v>
      </c>
      <c r="B1572" t="s">
        <v>3317</v>
      </c>
      <c r="E1572" t="b">
        <v>1</v>
      </c>
    </row>
    <row r="1573" spans="1:5">
      <c r="A1573" t="s">
        <v>3318</v>
      </c>
      <c r="B1573" t="s">
        <v>3319</v>
      </c>
      <c r="E1573" t="b">
        <v>1</v>
      </c>
    </row>
    <row r="1574" spans="1:5">
      <c r="A1574" t="s">
        <v>3320</v>
      </c>
      <c r="B1574" t="s">
        <v>3321</v>
      </c>
      <c r="E1574" t="b">
        <v>1</v>
      </c>
    </row>
    <row r="1575" spans="1:5">
      <c r="A1575" t="s">
        <v>3322</v>
      </c>
      <c r="B1575" t="s">
        <v>3323</v>
      </c>
      <c r="E1575" t="b">
        <v>1</v>
      </c>
    </row>
    <row r="1576" spans="1:5">
      <c r="A1576" t="s">
        <v>3324</v>
      </c>
      <c r="B1576" t="s">
        <v>3325</v>
      </c>
      <c r="E1576" t="b">
        <v>1</v>
      </c>
    </row>
    <row r="1577" spans="1:5">
      <c r="A1577" t="s">
        <v>3326</v>
      </c>
      <c r="B1577" t="s">
        <v>3327</v>
      </c>
      <c r="E1577" t="b">
        <v>1</v>
      </c>
    </row>
    <row r="1578" spans="1:5">
      <c r="A1578" t="s">
        <v>3328</v>
      </c>
      <c r="B1578" t="s">
        <v>3329</v>
      </c>
      <c r="E1578" t="b">
        <v>1</v>
      </c>
    </row>
    <row r="1579" spans="1:5">
      <c r="A1579" t="s">
        <v>3330</v>
      </c>
      <c r="B1579" t="s">
        <v>3331</v>
      </c>
      <c r="E1579" t="b">
        <v>1</v>
      </c>
    </row>
    <row r="1580" spans="1:5">
      <c r="A1580" t="s">
        <v>3332</v>
      </c>
      <c r="B1580" t="s">
        <v>3333</v>
      </c>
      <c r="E1580" t="b">
        <v>1</v>
      </c>
    </row>
    <row r="1581" spans="1:5">
      <c r="A1581" t="s">
        <v>3334</v>
      </c>
      <c r="B1581" t="s">
        <v>3335</v>
      </c>
      <c r="E1581" t="b">
        <v>1</v>
      </c>
    </row>
    <row r="1582" spans="1:5">
      <c r="A1582" t="s">
        <v>3336</v>
      </c>
      <c r="B1582" t="s">
        <v>3337</v>
      </c>
      <c r="E1582" t="b">
        <v>1</v>
      </c>
    </row>
    <row r="1583" spans="1:5">
      <c r="A1583" t="s">
        <v>3338</v>
      </c>
      <c r="B1583" t="s">
        <v>3339</v>
      </c>
      <c r="E1583" t="b">
        <v>1</v>
      </c>
    </row>
    <row r="1584" spans="1:5">
      <c r="A1584" t="s">
        <v>3340</v>
      </c>
      <c r="B1584" t="s">
        <v>3341</v>
      </c>
      <c r="E1584" t="b">
        <v>1</v>
      </c>
    </row>
    <row r="1585" spans="1:5">
      <c r="A1585" t="s">
        <v>3342</v>
      </c>
      <c r="B1585" t="s">
        <v>3343</v>
      </c>
      <c r="E1585" t="b">
        <v>1</v>
      </c>
    </row>
    <row r="1586" spans="1:5">
      <c r="A1586" t="s">
        <v>3344</v>
      </c>
      <c r="B1586" t="s">
        <v>3345</v>
      </c>
      <c r="E1586" t="b">
        <v>1</v>
      </c>
    </row>
    <row r="1587" spans="1:5">
      <c r="A1587" t="s">
        <v>3346</v>
      </c>
      <c r="B1587" t="s">
        <v>3347</v>
      </c>
      <c r="E1587" t="b">
        <v>1</v>
      </c>
    </row>
    <row r="1588" spans="1:5">
      <c r="A1588" t="s">
        <v>3348</v>
      </c>
      <c r="B1588" t="s">
        <v>3349</v>
      </c>
      <c r="E1588" t="b">
        <v>1</v>
      </c>
    </row>
    <row r="1589" spans="1:5">
      <c r="A1589" t="s">
        <v>3350</v>
      </c>
      <c r="B1589" t="s">
        <v>3351</v>
      </c>
      <c r="E1589" t="b">
        <v>1</v>
      </c>
    </row>
    <row r="1590" spans="1:5">
      <c r="A1590" t="s">
        <v>3352</v>
      </c>
      <c r="B1590" t="s">
        <v>3353</v>
      </c>
      <c r="E1590" t="b">
        <v>1</v>
      </c>
    </row>
    <row r="1591" spans="1:5">
      <c r="A1591" t="s">
        <v>3354</v>
      </c>
      <c r="B1591" t="s">
        <v>3355</v>
      </c>
      <c r="E1591" t="b">
        <v>1</v>
      </c>
    </row>
    <row r="1592" spans="1:5">
      <c r="A1592" t="s">
        <v>3356</v>
      </c>
      <c r="B1592" t="s">
        <v>3357</v>
      </c>
      <c r="E1592" t="b">
        <v>1</v>
      </c>
    </row>
    <row r="1593" spans="1:5">
      <c r="A1593" t="s">
        <v>3358</v>
      </c>
      <c r="B1593" t="s">
        <v>3359</v>
      </c>
      <c r="E1593" t="b">
        <v>1</v>
      </c>
    </row>
    <row r="1594" spans="1:5">
      <c r="A1594" t="s">
        <v>3360</v>
      </c>
      <c r="B1594" t="s">
        <v>3361</v>
      </c>
      <c r="E1594" t="b">
        <v>1</v>
      </c>
    </row>
    <row r="1595" spans="1:5">
      <c r="A1595" t="s">
        <v>3362</v>
      </c>
      <c r="B1595" t="s">
        <v>3363</v>
      </c>
      <c r="E1595" t="b">
        <v>1</v>
      </c>
    </row>
    <row r="1596" spans="1:5">
      <c r="A1596" t="s">
        <v>3364</v>
      </c>
      <c r="B1596" t="s">
        <v>3365</v>
      </c>
      <c r="E1596" t="b">
        <v>1</v>
      </c>
    </row>
    <row r="1597" spans="1:5">
      <c r="A1597" t="s">
        <v>3366</v>
      </c>
      <c r="B1597" t="s">
        <v>3367</v>
      </c>
      <c r="E1597" t="b">
        <v>1</v>
      </c>
    </row>
    <row r="1598" spans="1:5">
      <c r="A1598" t="s">
        <v>3368</v>
      </c>
      <c r="B1598" t="s">
        <v>3369</v>
      </c>
      <c r="E1598" t="b">
        <v>1</v>
      </c>
    </row>
    <row r="1599" spans="1:5">
      <c r="A1599" t="s">
        <v>3370</v>
      </c>
      <c r="B1599" t="s">
        <v>3371</v>
      </c>
      <c r="E1599" t="b">
        <v>1</v>
      </c>
    </row>
    <row r="1600" spans="1:5">
      <c r="A1600" t="s">
        <v>3372</v>
      </c>
      <c r="B1600" t="s">
        <v>3373</v>
      </c>
      <c r="E1600" t="b">
        <v>1</v>
      </c>
    </row>
    <row r="1601" spans="1:5">
      <c r="A1601" t="s">
        <v>3374</v>
      </c>
      <c r="B1601" t="s">
        <v>3375</v>
      </c>
      <c r="E1601" t="b">
        <v>1</v>
      </c>
    </row>
    <row r="1602" spans="1:5">
      <c r="A1602" t="s">
        <v>3376</v>
      </c>
      <c r="B1602" t="s">
        <v>3377</v>
      </c>
      <c r="E1602" t="b">
        <v>1</v>
      </c>
    </row>
    <row r="1603" spans="1:5">
      <c r="A1603" t="s">
        <v>3378</v>
      </c>
      <c r="B1603" t="s">
        <v>3379</v>
      </c>
      <c r="E1603" t="b">
        <v>1</v>
      </c>
    </row>
    <row r="1604" spans="1:5">
      <c r="A1604" t="s">
        <v>3380</v>
      </c>
      <c r="B1604" t="s">
        <v>3381</v>
      </c>
      <c r="E1604" t="b">
        <v>1</v>
      </c>
    </row>
    <row r="1605" spans="1:5">
      <c r="A1605" t="s">
        <v>3382</v>
      </c>
      <c r="B1605" t="s">
        <v>3383</v>
      </c>
      <c r="E1605" t="b">
        <v>1</v>
      </c>
    </row>
    <row r="1606" spans="1:5">
      <c r="A1606" t="s">
        <v>3384</v>
      </c>
      <c r="B1606" t="s">
        <v>3385</v>
      </c>
      <c r="E1606" t="b">
        <v>1</v>
      </c>
    </row>
    <row r="1607" spans="1:5">
      <c r="A1607" t="s">
        <v>3386</v>
      </c>
      <c r="B1607" t="s">
        <v>3387</v>
      </c>
      <c r="E1607" t="b">
        <v>1</v>
      </c>
    </row>
    <row r="1608" spans="1:5">
      <c r="A1608" t="s">
        <v>3388</v>
      </c>
      <c r="B1608" t="s">
        <v>3389</v>
      </c>
      <c r="E1608" t="b">
        <v>1</v>
      </c>
    </row>
    <row r="1609" spans="1:5">
      <c r="A1609" t="s">
        <v>3390</v>
      </c>
      <c r="B1609" t="s">
        <v>3391</v>
      </c>
      <c r="E1609" t="b">
        <v>1</v>
      </c>
    </row>
    <row r="1610" spans="1:5">
      <c r="A1610" t="s">
        <v>3392</v>
      </c>
      <c r="B1610" t="s">
        <v>3393</v>
      </c>
      <c r="E1610" t="b">
        <v>1</v>
      </c>
    </row>
    <row r="1611" spans="1:5">
      <c r="A1611" t="s">
        <v>3394</v>
      </c>
      <c r="B1611" t="s">
        <v>3395</v>
      </c>
      <c r="E1611" t="b">
        <v>1</v>
      </c>
    </row>
    <row r="1612" spans="1:5">
      <c r="A1612" t="s">
        <v>3396</v>
      </c>
      <c r="B1612" t="s">
        <v>3397</v>
      </c>
      <c r="E1612" t="b">
        <v>1</v>
      </c>
    </row>
    <row r="1613" spans="1:5">
      <c r="A1613" t="s">
        <v>3398</v>
      </c>
      <c r="B1613" t="s">
        <v>3399</v>
      </c>
      <c r="E1613" t="b">
        <v>1</v>
      </c>
    </row>
    <row r="1614" spans="1:5">
      <c r="A1614" t="s">
        <v>3400</v>
      </c>
      <c r="B1614" t="s">
        <v>3401</v>
      </c>
      <c r="E1614" t="b">
        <v>1</v>
      </c>
    </row>
    <row r="1615" spans="1:5">
      <c r="A1615" t="s">
        <v>3402</v>
      </c>
      <c r="B1615" t="s">
        <v>3403</v>
      </c>
      <c r="E1615" t="b">
        <v>1</v>
      </c>
    </row>
    <row r="1616" spans="1:5">
      <c r="A1616" t="s">
        <v>3404</v>
      </c>
      <c r="B1616" t="s">
        <v>3405</v>
      </c>
      <c r="E1616" t="b">
        <v>1</v>
      </c>
    </row>
    <row r="1617" spans="1:5">
      <c r="A1617" t="s">
        <v>3406</v>
      </c>
      <c r="B1617" t="s">
        <v>3407</v>
      </c>
      <c r="E1617" t="b">
        <v>1</v>
      </c>
    </row>
    <row r="1618" spans="1:5">
      <c r="A1618" t="s">
        <v>3408</v>
      </c>
      <c r="B1618" t="s">
        <v>3409</v>
      </c>
      <c r="E1618" t="b">
        <v>1</v>
      </c>
    </row>
    <row r="1619" spans="1:5">
      <c r="A1619" t="s">
        <v>3410</v>
      </c>
      <c r="B1619" t="s">
        <v>3411</v>
      </c>
      <c r="E1619" t="b">
        <v>1</v>
      </c>
    </row>
    <row r="1620" spans="1:5">
      <c r="A1620" t="s">
        <v>3412</v>
      </c>
      <c r="B1620" t="s">
        <v>3413</v>
      </c>
      <c r="E1620" t="b">
        <v>1</v>
      </c>
    </row>
    <row r="1621" spans="1:5">
      <c r="A1621" t="s">
        <v>3414</v>
      </c>
      <c r="B1621" t="s">
        <v>3415</v>
      </c>
      <c r="E1621" t="b">
        <v>1</v>
      </c>
    </row>
    <row r="1622" spans="1:5">
      <c r="A1622" t="s">
        <v>3416</v>
      </c>
      <c r="B1622" t="s">
        <v>3417</v>
      </c>
      <c r="E1622" t="b">
        <v>1</v>
      </c>
    </row>
    <row r="1623" spans="1:5">
      <c r="A1623" t="s">
        <v>3418</v>
      </c>
      <c r="B1623" t="s">
        <v>3419</v>
      </c>
      <c r="E1623" t="b">
        <v>1</v>
      </c>
    </row>
    <row r="1624" spans="1:5">
      <c r="A1624" t="s">
        <v>3420</v>
      </c>
      <c r="B1624" t="s">
        <v>3421</v>
      </c>
      <c r="E1624" t="b">
        <v>1</v>
      </c>
    </row>
    <row r="1625" spans="1:5">
      <c r="A1625" t="s">
        <v>3422</v>
      </c>
      <c r="B1625" t="s">
        <v>3423</v>
      </c>
      <c r="E1625" t="b">
        <v>1</v>
      </c>
    </row>
    <row r="1626" spans="1:5">
      <c r="A1626" t="s">
        <v>3424</v>
      </c>
      <c r="B1626" t="s">
        <v>3425</v>
      </c>
      <c r="E1626" t="b">
        <v>1</v>
      </c>
    </row>
    <row r="1627" spans="1:5">
      <c r="A1627" t="s">
        <v>3426</v>
      </c>
      <c r="B1627" t="s">
        <v>3427</v>
      </c>
      <c r="E1627" t="b">
        <v>1</v>
      </c>
    </row>
    <row r="1628" spans="1:5">
      <c r="A1628" t="s">
        <v>3428</v>
      </c>
      <c r="B1628" t="s">
        <v>3429</v>
      </c>
      <c r="E1628" t="b">
        <v>1</v>
      </c>
    </row>
    <row r="1629" spans="1:5">
      <c r="A1629" t="s">
        <v>3430</v>
      </c>
      <c r="B1629" t="s">
        <v>3431</v>
      </c>
      <c r="E1629" t="b">
        <v>1</v>
      </c>
    </row>
    <row r="1630" spans="1:5">
      <c r="A1630" t="s">
        <v>3432</v>
      </c>
      <c r="B1630" t="s">
        <v>3433</v>
      </c>
      <c r="E1630" t="b">
        <v>1</v>
      </c>
    </row>
    <row r="1631" spans="1:5">
      <c r="A1631" t="s">
        <v>3434</v>
      </c>
      <c r="B1631" t="s">
        <v>3435</v>
      </c>
      <c r="E1631" t="b">
        <v>1</v>
      </c>
    </row>
    <row r="1632" spans="1:5">
      <c r="A1632" t="s">
        <v>3436</v>
      </c>
      <c r="B1632" t="s">
        <v>3437</v>
      </c>
      <c r="E1632" t="b">
        <v>1</v>
      </c>
    </row>
    <row r="1633" spans="1:5">
      <c r="A1633" t="s">
        <v>3438</v>
      </c>
      <c r="B1633" t="s">
        <v>3439</v>
      </c>
      <c r="E1633" t="b">
        <v>1</v>
      </c>
    </row>
    <row r="1634" spans="1:5">
      <c r="A1634" t="s">
        <v>3440</v>
      </c>
      <c r="B1634" t="s">
        <v>3441</v>
      </c>
      <c r="E1634" t="b">
        <v>1</v>
      </c>
    </row>
    <row r="1635" spans="1:5">
      <c r="A1635" t="s">
        <v>3442</v>
      </c>
      <c r="B1635" t="s">
        <v>3443</v>
      </c>
      <c r="E1635" t="b">
        <v>1</v>
      </c>
    </row>
    <row r="1636" spans="1:5">
      <c r="A1636" t="s">
        <v>3444</v>
      </c>
      <c r="B1636" t="s">
        <v>3445</v>
      </c>
      <c r="E1636" t="b">
        <v>1</v>
      </c>
    </row>
    <row r="1637" spans="1:5">
      <c r="A1637" t="s">
        <v>3446</v>
      </c>
      <c r="B1637" t="s">
        <v>3447</v>
      </c>
      <c r="E1637" t="b">
        <v>1</v>
      </c>
    </row>
    <row r="1638" spans="1:5">
      <c r="A1638" t="s">
        <v>3448</v>
      </c>
      <c r="B1638" t="s">
        <v>3449</v>
      </c>
      <c r="E1638" t="b">
        <v>1</v>
      </c>
    </row>
    <row r="1639" spans="1:5">
      <c r="A1639" t="s">
        <v>3450</v>
      </c>
      <c r="B1639" t="s">
        <v>3451</v>
      </c>
      <c r="E1639" t="b">
        <v>1</v>
      </c>
    </row>
    <row r="1640" spans="1:5">
      <c r="A1640" t="s">
        <v>3452</v>
      </c>
      <c r="B1640" t="s">
        <v>3453</v>
      </c>
      <c r="E1640" t="b">
        <v>1</v>
      </c>
    </row>
    <row r="1641" spans="1:5">
      <c r="A1641" t="s">
        <v>3454</v>
      </c>
      <c r="B1641" t="s">
        <v>3455</v>
      </c>
      <c r="E1641" t="b">
        <v>1</v>
      </c>
    </row>
    <row r="1642" spans="1:5">
      <c r="A1642" t="s">
        <v>3456</v>
      </c>
      <c r="B1642" t="s">
        <v>3457</v>
      </c>
      <c r="E1642" t="b">
        <v>1</v>
      </c>
    </row>
    <row r="1643" spans="1:5">
      <c r="A1643" t="s">
        <v>3458</v>
      </c>
      <c r="B1643" t="s">
        <v>3459</v>
      </c>
      <c r="E1643" t="b">
        <v>1</v>
      </c>
    </row>
    <row r="1644" spans="1:5">
      <c r="A1644" t="s">
        <v>3460</v>
      </c>
      <c r="B1644" t="s">
        <v>3461</v>
      </c>
      <c r="E1644" t="b">
        <v>1</v>
      </c>
    </row>
    <row r="1645" spans="1:5">
      <c r="A1645" t="s">
        <v>3462</v>
      </c>
      <c r="B1645" t="s">
        <v>3463</v>
      </c>
      <c r="E1645" t="b">
        <v>1</v>
      </c>
    </row>
    <row r="1646" spans="1:5">
      <c r="A1646" t="s">
        <v>3464</v>
      </c>
      <c r="B1646" t="s">
        <v>3465</v>
      </c>
      <c r="E1646" t="b">
        <v>1</v>
      </c>
    </row>
    <row r="1647" spans="1:5">
      <c r="A1647" t="s">
        <v>3466</v>
      </c>
      <c r="B1647" t="s">
        <v>3467</v>
      </c>
      <c r="E1647" t="b">
        <v>1</v>
      </c>
    </row>
    <row r="1648" spans="1:5">
      <c r="A1648" t="s">
        <v>3468</v>
      </c>
      <c r="B1648" t="s">
        <v>3469</v>
      </c>
      <c r="E1648" t="b">
        <v>1</v>
      </c>
    </row>
    <row r="1649" spans="1:5">
      <c r="A1649" t="s">
        <v>3470</v>
      </c>
      <c r="B1649" t="s">
        <v>3471</v>
      </c>
      <c r="E1649" t="b">
        <v>1</v>
      </c>
    </row>
    <row r="1650" spans="1:5">
      <c r="A1650" t="s">
        <v>3472</v>
      </c>
      <c r="B1650" t="s">
        <v>3473</v>
      </c>
      <c r="E1650" t="b">
        <v>1</v>
      </c>
    </row>
    <row r="1651" spans="1:5">
      <c r="A1651" t="s">
        <v>3474</v>
      </c>
      <c r="B1651" t="s">
        <v>3475</v>
      </c>
      <c r="E1651" t="b">
        <v>1</v>
      </c>
    </row>
    <row r="1652" spans="1:5">
      <c r="A1652" t="s">
        <v>3476</v>
      </c>
      <c r="B1652" t="s">
        <v>3477</v>
      </c>
      <c r="E1652" t="b">
        <v>1</v>
      </c>
    </row>
    <row r="1653" spans="1:5">
      <c r="A1653" t="s">
        <v>3478</v>
      </c>
      <c r="B1653" t="s">
        <v>3479</v>
      </c>
      <c r="E1653" t="b">
        <v>1</v>
      </c>
    </row>
    <row r="1654" spans="1:5">
      <c r="A1654" t="s">
        <v>3480</v>
      </c>
      <c r="B1654" t="s">
        <v>3481</v>
      </c>
      <c r="E1654" t="b">
        <v>1</v>
      </c>
    </row>
    <row r="1655" spans="1:5">
      <c r="A1655" t="s">
        <v>3482</v>
      </c>
      <c r="B1655" t="s">
        <v>3483</v>
      </c>
      <c r="E1655" t="b">
        <v>1</v>
      </c>
    </row>
    <row r="1656" spans="1:5">
      <c r="A1656" t="s">
        <v>3484</v>
      </c>
      <c r="B1656" t="s">
        <v>3485</v>
      </c>
      <c r="E1656" t="b">
        <v>1</v>
      </c>
    </row>
    <row r="1657" spans="1:5">
      <c r="A1657" t="s">
        <v>3486</v>
      </c>
      <c r="B1657" t="s">
        <v>3487</v>
      </c>
      <c r="E1657" t="b">
        <v>1</v>
      </c>
    </row>
    <row r="1658" spans="1:5">
      <c r="A1658" t="s">
        <v>3488</v>
      </c>
      <c r="B1658" t="s">
        <v>3489</v>
      </c>
      <c r="E1658" t="b">
        <v>1</v>
      </c>
    </row>
    <row r="1659" spans="1:5">
      <c r="A1659" t="s">
        <v>3490</v>
      </c>
      <c r="B1659" t="s">
        <v>3491</v>
      </c>
      <c r="E1659" t="b">
        <v>1</v>
      </c>
    </row>
    <row r="1660" spans="1:5">
      <c r="A1660" t="s">
        <v>3492</v>
      </c>
      <c r="B1660" t="s">
        <v>3493</v>
      </c>
      <c r="E1660" t="b">
        <v>1</v>
      </c>
    </row>
    <row r="1661" spans="1:5">
      <c r="A1661" t="s">
        <v>3494</v>
      </c>
      <c r="B1661" t="s">
        <v>3495</v>
      </c>
      <c r="E1661" t="b">
        <v>1</v>
      </c>
    </row>
    <row r="1662" spans="1:5">
      <c r="A1662" t="s">
        <v>3496</v>
      </c>
      <c r="B1662" t="s">
        <v>3497</v>
      </c>
      <c r="E1662" t="b">
        <v>1</v>
      </c>
    </row>
    <row r="1663" spans="1:5">
      <c r="A1663" t="s">
        <v>3498</v>
      </c>
      <c r="B1663" t="s">
        <v>3499</v>
      </c>
      <c r="E1663" t="b">
        <v>1</v>
      </c>
    </row>
    <row r="1664" spans="1:5">
      <c r="A1664" t="s">
        <v>3500</v>
      </c>
      <c r="B1664" t="s">
        <v>3501</v>
      </c>
      <c r="E1664" t="b">
        <v>1</v>
      </c>
    </row>
    <row r="1665" spans="1:5">
      <c r="A1665" t="s">
        <v>3502</v>
      </c>
      <c r="B1665" t="s">
        <v>3503</v>
      </c>
      <c r="E1665" t="b">
        <v>1</v>
      </c>
    </row>
    <row r="1666" spans="1:5">
      <c r="A1666" t="s">
        <v>3504</v>
      </c>
      <c r="B1666" t="s">
        <v>3505</v>
      </c>
      <c r="E1666" t="b">
        <v>1</v>
      </c>
    </row>
    <row r="1667" spans="1:5">
      <c r="A1667" t="s">
        <v>3506</v>
      </c>
      <c r="B1667" t="s">
        <v>3507</v>
      </c>
      <c r="E1667" t="b">
        <v>1</v>
      </c>
    </row>
    <row r="1668" spans="1:5">
      <c r="A1668" t="s">
        <v>3508</v>
      </c>
      <c r="B1668" t="s">
        <v>3509</v>
      </c>
      <c r="E1668" t="b">
        <v>1</v>
      </c>
    </row>
    <row r="1669" spans="1:5">
      <c r="A1669" t="s">
        <v>3510</v>
      </c>
      <c r="B1669" t="s">
        <v>3511</v>
      </c>
      <c r="E1669" t="b">
        <v>1</v>
      </c>
    </row>
    <row r="1670" spans="1:5">
      <c r="A1670" t="s">
        <v>3512</v>
      </c>
      <c r="B1670" t="s">
        <v>3513</v>
      </c>
      <c r="E1670" t="b">
        <v>1</v>
      </c>
    </row>
    <row r="1671" spans="1:5">
      <c r="A1671" t="s">
        <v>3514</v>
      </c>
      <c r="B1671" t="s">
        <v>3515</v>
      </c>
      <c r="E1671" t="b">
        <v>1</v>
      </c>
    </row>
    <row r="1672" spans="1:5">
      <c r="A1672" t="s">
        <v>3516</v>
      </c>
      <c r="B1672" t="s">
        <v>3517</v>
      </c>
      <c r="E1672" t="b">
        <v>1</v>
      </c>
    </row>
    <row r="1673" spans="1:5">
      <c r="A1673" t="s">
        <v>3518</v>
      </c>
      <c r="B1673" t="s">
        <v>3519</v>
      </c>
      <c r="E1673" t="b">
        <v>1</v>
      </c>
    </row>
    <row r="1674" spans="1:5">
      <c r="A1674" t="s">
        <v>3520</v>
      </c>
      <c r="B1674" t="s">
        <v>3521</v>
      </c>
      <c r="E1674" t="b">
        <v>1</v>
      </c>
    </row>
    <row r="1675" spans="1:5">
      <c r="A1675" t="s">
        <v>3522</v>
      </c>
      <c r="B1675" t="s">
        <v>3523</v>
      </c>
      <c r="E1675" t="b">
        <v>1</v>
      </c>
    </row>
    <row r="1676" spans="1:5">
      <c r="A1676" t="s">
        <v>3524</v>
      </c>
      <c r="B1676" t="s">
        <v>3525</v>
      </c>
      <c r="E1676" t="b">
        <v>1</v>
      </c>
    </row>
    <row r="1677" spans="1:5">
      <c r="A1677" t="s">
        <v>3526</v>
      </c>
      <c r="B1677" t="s">
        <v>3527</v>
      </c>
      <c r="E1677" t="b">
        <v>1</v>
      </c>
    </row>
    <row r="1678" spans="1:5">
      <c r="A1678" t="s">
        <v>3528</v>
      </c>
      <c r="B1678" t="s">
        <v>3529</v>
      </c>
      <c r="E1678" t="b">
        <v>1</v>
      </c>
    </row>
    <row r="1679" spans="1:5">
      <c r="A1679" t="s">
        <v>3530</v>
      </c>
      <c r="B1679" t="s">
        <v>3531</v>
      </c>
      <c r="E1679" t="b">
        <v>1</v>
      </c>
    </row>
    <row r="1680" spans="1:5">
      <c r="A1680" t="s">
        <v>3532</v>
      </c>
      <c r="B1680" t="s">
        <v>3533</v>
      </c>
      <c r="E1680" t="b">
        <v>1</v>
      </c>
    </row>
    <row r="1681" spans="1:5">
      <c r="A1681" t="s">
        <v>3534</v>
      </c>
      <c r="B1681" t="s">
        <v>3535</v>
      </c>
      <c r="E1681" t="b">
        <v>1</v>
      </c>
    </row>
    <row r="1682" spans="1:5">
      <c r="A1682" t="s">
        <v>3536</v>
      </c>
      <c r="B1682" t="s">
        <v>3537</v>
      </c>
      <c r="E1682" t="b">
        <v>1</v>
      </c>
    </row>
    <row r="1683" spans="1:5">
      <c r="A1683" t="s">
        <v>3538</v>
      </c>
      <c r="B1683" t="s">
        <v>3539</v>
      </c>
      <c r="E1683" t="b">
        <v>1</v>
      </c>
    </row>
    <row r="1684" spans="1:5">
      <c r="A1684" t="s">
        <v>3540</v>
      </c>
      <c r="B1684" t="s">
        <v>3541</v>
      </c>
      <c r="E1684" t="b">
        <v>1</v>
      </c>
    </row>
    <row r="1685" spans="1:5">
      <c r="A1685" t="s">
        <v>3542</v>
      </c>
      <c r="B1685" t="s">
        <v>3543</v>
      </c>
      <c r="E1685" t="b">
        <v>1</v>
      </c>
    </row>
    <row r="1686" spans="1:5">
      <c r="A1686" t="s">
        <v>3544</v>
      </c>
      <c r="B1686" t="s">
        <v>3545</v>
      </c>
      <c r="E1686" t="b">
        <v>1</v>
      </c>
    </row>
    <row r="1687" spans="1:5">
      <c r="A1687" t="s">
        <v>3546</v>
      </c>
      <c r="B1687" t="s">
        <v>3547</v>
      </c>
      <c r="E1687" t="b">
        <v>1</v>
      </c>
    </row>
    <row r="1688" spans="1:5">
      <c r="A1688" t="s">
        <v>3548</v>
      </c>
      <c r="B1688" t="s">
        <v>3549</v>
      </c>
      <c r="E1688" t="b">
        <v>1</v>
      </c>
    </row>
    <row r="1689" spans="1:5">
      <c r="A1689" t="s">
        <v>3550</v>
      </c>
      <c r="B1689" t="s">
        <v>3551</v>
      </c>
      <c r="E1689" t="b">
        <v>1</v>
      </c>
    </row>
    <row r="1690" spans="1:5">
      <c r="A1690" t="s">
        <v>3552</v>
      </c>
      <c r="B1690" t="s">
        <v>3553</v>
      </c>
      <c r="E1690" t="b">
        <v>1</v>
      </c>
    </row>
    <row r="1691" spans="1:5">
      <c r="A1691" t="s">
        <v>3554</v>
      </c>
      <c r="B1691" t="s">
        <v>3555</v>
      </c>
      <c r="E1691" t="b">
        <v>1</v>
      </c>
    </row>
    <row r="1692" spans="1:5">
      <c r="A1692" t="s">
        <v>3556</v>
      </c>
      <c r="B1692" t="s">
        <v>3557</v>
      </c>
      <c r="E1692" t="b">
        <v>1</v>
      </c>
    </row>
    <row r="1693" spans="1:5">
      <c r="A1693" t="s">
        <v>3558</v>
      </c>
      <c r="B1693" t="s">
        <v>3559</v>
      </c>
      <c r="E1693" t="b">
        <v>1</v>
      </c>
    </row>
    <row r="1694" spans="1:5">
      <c r="A1694" t="s">
        <v>3560</v>
      </c>
      <c r="B1694" t="s">
        <v>3561</v>
      </c>
      <c r="E1694" t="b">
        <v>1</v>
      </c>
    </row>
    <row r="1695" spans="1:5">
      <c r="A1695" t="s">
        <v>3562</v>
      </c>
      <c r="B1695" t="s">
        <v>3563</v>
      </c>
      <c r="E1695" t="b">
        <v>1</v>
      </c>
    </row>
    <row r="1696" spans="1:5">
      <c r="A1696" t="s">
        <v>3564</v>
      </c>
      <c r="B1696" t="s">
        <v>3565</v>
      </c>
      <c r="E1696" t="b">
        <v>1</v>
      </c>
    </row>
    <row r="1697" spans="1:5">
      <c r="A1697" t="s">
        <v>3566</v>
      </c>
      <c r="B1697" t="s">
        <v>3567</v>
      </c>
      <c r="E1697" t="b">
        <v>1</v>
      </c>
    </row>
    <row r="1698" spans="1:5">
      <c r="A1698" t="s">
        <v>3568</v>
      </c>
      <c r="B1698" t="s">
        <v>3569</v>
      </c>
      <c r="E1698" t="b">
        <v>1</v>
      </c>
    </row>
    <row r="1699" spans="1:5">
      <c r="A1699" t="s">
        <v>3570</v>
      </c>
      <c r="B1699" t="s">
        <v>3571</v>
      </c>
      <c r="E1699" t="b">
        <v>1</v>
      </c>
    </row>
    <row r="1700" spans="1:5">
      <c r="A1700" t="s">
        <v>3572</v>
      </c>
      <c r="B1700" t="s">
        <v>3573</v>
      </c>
      <c r="E1700" t="b">
        <v>1</v>
      </c>
    </row>
    <row r="1701" spans="1:5">
      <c r="A1701" t="s">
        <v>3574</v>
      </c>
      <c r="B1701" t="s">
        <v>3575</v>
      </c>
      <c r="E1701" t="b">
        <v>1</v>
      </c>
    </row>
    <row r="1702" spans="1:5">
      <c r="A1702" t="s">
        <v>3576</v>
      </c>
      <c r="B1702" t="s">
        <v>3577</v>
      </c>
      <c r="E1702" t="b">
        <v>1</v>
      </c>
    </row>
    <row r="1703" spans="1:5">
      <c r="A1703" t="s">
        <v>3578</v>
      </c>
      <c r="B1703" t="s">
        <v>3579</v>
      </c>
      <c r="E1703" t="b">
        <v>1</v>
      </c>
    </row>
    <row r="1704" spans="1:5">
      <c r="A1704" t="s">
        <v>3580</v>
      </c>
      <c r="B1704" t="s">
        <v>3581</v>
      </c>
      <c r="E1704" t="b">
        <v>1</v>
      </c>
    </row>
    <row r="1705" spans="1:5">
      <c r="A1705" t="s">
        <v>3582</v>
      </c>
      <c r="B1705" t="s">
        <v>3583</v>
      </c>
      <c r="E1705" t="b">
        <v>1</v>
      </c>
    </row>
    <row r="1706" spans="1:5">
      <c r="A1706" t="s">
        <v>3584</v>
      </c>
      <c r="B1706" t="s">
        <v>3585</v>
      </c>
      <c r="E1706" t="b">
        <v>1</v>
      </c>
    </row>
    <row r="1707" spans="1:5">
      <c r="A1707" t="s">
        <v>3586</v>
      </c>
      <c r="B1707" t="s">
        <v>3587</v>
      </c>
      <c r="E1707" t="b">
        <v>1</v>
      </c>
    </row>
    <row r="1708" spans="1:5">
      <c r="A1708" t="s">
        <v>3588</v>
      </c>
      <c r="B1708" t="s">
        <v>3589</v>
      </c>
      <c r="E1708" t="b">
        <v>1</v>
      </c>
    </row>
    <row r="1709" spans="1:5">
      <c r="A1709" t="s">
        <v>3590</v>
      </c>
      <c r="B1709" t="s">
        <v>3591</v>
      </c>
      <c r="E1709" t="b">
        <v>1</v>
      </c>
    </row>
    <row r="1710" spans="1:5">
      <c r="A1710" t="s">
        <v>3592</v>
      </c>
      <c r="B1710" t="s">
        <v>3593</v>
      </c>
      <c r="E1710" t="b">
        <v>1</v>
      </c>
    </row>
    <row r="1711" spans="1:5">
      <c r="A1711" t="s">
        <v>3594</v>
      </c>
      <c r="B1711" t="s">
        <v>3595</v>
      </c>
      <c r="E1711" t="b">
        <v>1</v>
      </c>
    </row>
    <row r="1712" spans="1:5">
      <c r="A1712" t="s">
        <v>3596</v>
      </c>
      <c r="B1712" t="s">
        <v>3597</v>
      </c>
      <c r="E1712" t="b">
        <v>1</v>
      </c>
    </row>
    <row r="1713" spans="1:5">
      <c r="A1713" t="s">
        <v>3598</v>
      </c>
      <c r="B1713" t="s">
        <v>3599</v>
      </c>
      <c r="E1713" t="b">
        <v>1</v>
      </c>
    </row>
    <row r="1714" spans="1:5">
      <c r="A1714" t="s">
        <v>3600</v>
      </c>
      <c r="B1714" t="s">
        <v>3601</v>
      </c>
      <c r="E1714" t="b">
        <v>1</v>
      </c>
    </row>
    <row r="1715" spans="1:5">
      <c r="A1715" t="s">
        <v>3602</v>
      </c>
      <c r="B1715" t="s">
        <v>3603</v>
      </c>
      <c r="E1715" t="b">
        <v>1</v>
      </c>
    </row>
    <row r="1716" spans="1:5">
      <c r="A1716" t="s">
        <v>3604</v>
      </c>
      <c r="B1716" t="s">
        <v>3605</v>
      </c>
      <c r="E1716" t="b">
        <v>1</v>
      </c>
    </row>
    <row r="1717" spans="1:5">
      <c r="A1717" t="s">
        <v>3606</v>
      </c>
      <c r="B1717" t="s">
        <v>3607</v>
      </c>
      <c r="E1717" t="b">
        <v>1</v>
      </c>
    </row>
    <row r="1718" spans="1:5">
      <c r="A1718" t="s">
        <v>3608</v>
      </c>
      <c r="B1718" t="s">
        <v>3609</v>
      </c>
      <c r="E1718" t="b">
        <v>1</v>
      </c>
    </row>
    <row r="1719" spans="1:5">
      <c r="A1719" t="s">
        <v>3610</v>
      </c>
      <c r="B1719" t="s">
        <v>3611</v>
      </c>
      <c r="E1719" t="b">
        <v>1</v>
      </c>
    </row>
    <row r="1720" spans="1:5">
      <c r="A1720" t="s">
        <v>3612</v>
      </c>
      <c r="B1720" t="s">
        <v>3613</v>
      </c>
      <c r="E1720" t="b">
        <v>1</v>
      </c>
    </row>
    <row r="1721" spans="1:5">
      <c r="A1721" t="s">
        <v>3614</v>
      </c>
      <c r="B1721" t="s">
        <v>3615</v>
      </c>
      <c r="E1721" t="b">
        <v>1</v>
      </c>
    </row>
    <row r="1722" spans="1:5">
      <c r="A1722" t="s">
        <v>3616</v>
      </c>
      <c r="B1722" t="s">
        <v>3617</v>
      </c>
      <c r="E1722" t="b">
        <v>1</v>
      </c>
    </row>
    <row r="1723" spans="1:5">
      <c r="A1723" t="s">
        <v>3618</v>
      </c>
      <c r="B1723" t="s">
        <v>3619</v>
      </c>
      <c r="E1723" t="b">
        <v>1</v>
      </c>
    </row>
    <row r="1724" spans="1:5">
      <c r="A1724" t="s">
        <v>3620</v>
      </c>
      <c r="B1724" t="s">
        <v>3621</v>
      </c>
      <c r="E1724" t="b">
        <v>1</v>
      </c>
    </row>
    <row r="1725" spans="1:5">
      <c r="A1725" t="s">
        <v>3622</v>
      </c>
      <c r="B1725" t="s">
        <v>3623</v>
      </c>
      <c r="E1725" t="b">
        <v>1</v>
      </c>
    </row>
    <row r="1726" spans="1:5">
      <c r="A1726" t="s">
        <v>3624</v>
      </c>
      <c r="B1726" t="s">
        <v>3625</v>
      </c>
      <c r="E1726" t="b">
        <v>1</v>
      </c>
    </row>
    <row r="1727" spans="1:5">
      <c r="A1727" t="s">
        <v>3626</v>
      </c>
      <c r="B1727" t="s">
        <v>3627</v>
      </c>
      <c r="E1727" t="b">
        <v>1</v>
      </c>
    </row>
    <row r="1728" spans="1:5">
      <c r="A1728" t="s">
        <v>3628</v>
      </c>
      <c r="B1728" t="s">
        <v>3629</v>
      </c>
      <c r="E1728" t="b">
        <v>1</v>
      </c>
    </row>
    <row r="1729" spans="1:5">
      <c r="A1729" t="s">
        <v>3630</v>
      </c>
      <c r="B1729" t="s">
        <v>3631</v>
      </c>
      <c r="E1729" t="b">
        <v>1</v>
      </c>
    </row>
    <row r="1730" spans="1:5">
      <c r="A1730" t="s">
        <v>3632</v>
      </c>
      <c r="B1730" t="s">
        <v>3633</v>
      </c>
      <c r="E1730" t="b">
        <v>1</v>
      </c>
    </row>
    <row r="1731" spans="1:5">
      <c r="A1731" t="s">
        <v>3634</v>
      </c>
      <c r="B1731" t="s">
        <v>3635</v>
      </c>
      <c r="E1731" t="b">
        <v>1</v>
      </c>
    </row>
    <row r="1732" spans="1:5">
      <c r="A1732" t="s">
        <v>3636</v>
      </c>
      <c r="B1732" t="s">
        <v>3637</v>
      </c>
      <c r="E1732" t="b">
        <v>1</v>
      </c>
    </row>
    <row r="1733" spans="1:5">
      <c r="A1733" t="s">
        <v>3638</v>
      </c>
      <c r="B1733" t="s">
        <v>3639</v>
      </c>
      <c r="E1733" t="b">
        <v>1</v>
      </c>
    </row>
    <row r="1734" spans="1:5">
      <c r="A1734" t="s">
        <v>3640</v>
      </c>
      <c r="B1734" t="s">
        <v>3641</v>
      </c>
      <c r="E1734" t="b">
        <v>1</v>
      </c>
    </row>
    <row r="1735" spans="1:5">
      <c r="A1735" t="s">
        <v>3642</v>
      </c>
      <c r="B1735" t="s">
        <v>3643</v>
      </c>
      <c r="E1735" t="b">
        <v>1</v>
      </c>
    </row>
    <row r="1736" spans="1:5">
      <c r="A1736" t="s">
        <v>3644</v>
      </c>
      <c r="B1736" t="s">
        <v>3645</v>
      </c>
      <c r="E1736" t="b">
        <v>1</v>
      </c>
    </row>
    <row r="1737" spans="1:5">
      <c r="A1737" t="s">
        <v>3646</v>
      </c>
      <c r="B1737" t="s">
        <v>3647</v>
      </c>
      <c r="E1737" t="b">
        <v>1</v>
      </c>
    </row>
    <row r="1738" spans="1:5">
      <c r="A1738" t="s">
        <v>3648</v>
      </c>
      <c r="B1738" t="s">
        <v>3649</v>
      </c>
      <c r="E1738" t="b">
        <v>1</v>
      </c>
    </row>
    <row r="1739" spans="1:5">
      <c r="A1739" t="s">
        <v>3650</v>
      </c>
      <c r="B1739" t="s">
        <v>3651</v>
      </c>
      <c r="E1739" t="b">
        <v>1</v>
      </c>
    </row>
    <row r="1740" spans="1:5">
      <c r="A1740" t="s">
        <v>3652</v>
      </c>
      <c r="B1740" t="s">
        <v>3653</v>
      </c>
      <c r="E1740" t="b">
        <v>1</v>
      </c>
    </row>
    <row r="1741" spans="1:5">
      <c r="A1741" t="s">
        <v>3654</v>
      </c>
      <c r="B1741" t="s">
        <v>3655</v>
      </c>
      <c r="E1741" t="b">
        <v>1</v>
      </c>
    </row>
    <row r="1742" spans="1:5">
      <c r="A1742" t="s">
        <v>3656</v>
      </c>
      <c r="B1742" t="s">
        <v>3657</v>
      </c>
      <c r="E1742" t="b">
        <v>1</v>
      </c>
    </row>
    <row r="1743" spans="1:5">
      <c r="A1743" t="s">
        <v>3658</v>
      </c>
      <c r="B1743" t="s">
        <v>3659</v>
      </c>
      <c r="E1743" t="b">
        <v>1</v>
      </c>
    </row>
    <row r="1744" spans="1:5">
      <c r="A1744" t="s">
        <v>3660</v>
      </c>
      <c r="B1744" t="s">
        <v>3661</v>
      </c>
      <c r="E1744" t="b">
        <v>1</v>
      </c>
    </row>
    <row r="1745" spans="1:5">
      <c r="A1745" t="s">
        <v>3662</v>
      </c>
      <c r="B1745" t="s">
        <v>3663</v>
      </c>
      <c r="E1745" t="b">
        <v>1</v>
      </c>
    </row>
    <row r="1746" spans="1:5">
      <c r="A1746" t="s">
        <v>3664</v>
      </c>
      <c r="B1746" t="s">
        <v>3665</v>
      </c>
      <c r="E1746" t="b">
        <v>1</v>
      </c>
    </row>
    <row r="1747" spans="1:5">
      <c r="A1747" t="s">
        <v>3666</v>
      </c>
      <c r="B1747" t="s">
        <v>3667</v>
      </c>
      <c r="E1747" t="b">
        <v>1</v>
      </c>
    </row>
    <row r="1748" spans="1:5">
      <c r="A1748" t="s">
        <v>3668</v>
      </c>
      <c r="B1748" t="s">
        <v>3669</v>
      </c>
      <c r="E1748" t="b">
        <v>1</v>
      </c>
    </row>
    <row r="1749" spans="1:5">
      <c r="A1749" t="s">
        <v>3670</v>
      </c>
      <c r="B1749" t="s">
        <v>3671</v>
      </c>
      <c r="E1749" t="b">
        <v>1</v>
      </c>
    </row>
    <row r="1750" spans="1:5">
      <c r="A1750" t="s">
        <v>3672</v>
      </c>
      <c r="B1750" t="s">
        <v>3673</v>
      </c>
      <c r="E1750" t="b">
        <v>1</v>
      </c>
    </row>
    <row r="1751" spans="1:5">
      <c r="A1751" t="s">
        <v>3674</v>
      </c>
      <c r="B1751" t="s">
        <v>3675</v>
      </c>
      <c r="E1751" t="b">
        <v>1</v>
      </c>
    </row>
    <row r="1752" spans="1:5">
      <c r="A1752" t="s">
        <v>3676</v>
      </c>
      <c r="B1752" t="s">
        <v>3677</v>
      </c>
      <c r="E1752" t="b">
        <v>1</v>
      </c>
    </row>
    <row r="1753" spans="1:5">
      <c r="A1753" t="s">
        <v>3678</v>
      </c>
      <c r="B1753" t="s">
        <v>3679</v>
      </c>
      <c r="E1753" t="b">
        <v>1</v>
      </c>
    </row>
    <row r="1754" spans="1:5">
      <c r="A1754" t="s">
        <v>3680</v>
      </c>
      <c r="B1754" t="s">
        <v>3681</v>
      </c>
      <c r="E1754" t="b">
        <v>1</v>
      </c>
    </row>
    <row r="1755" spans="1:5">
      <c r="A1755" t="s">
        <v>3682</v>
      </c>
      <c r="B1755" t="s">
        <v>3683</v>
      </c>
      <c r="E1755" t="b">
        <v>1</v>
      </c>
    </row>
    <row r="1756" spans="1:5">
      <c r="A1756" t="s">
        <v>3684</v>
      </c>
      <c r="B1756" t="s">
        <v>3685</v>
      </c>
      <c r="E1756" t="b">
        <v>1</v>
      </c>
    </row>
    <row r="1757" spans="1:5">
      <c r="A1757" t="s">
        <v>3686</v>
      </c>
      <c r="B1757" t="s">
        <v>3687</v>
      </c>
      <c r="E1757" t="b">
        <v>1</v>
      </c>
    </row>
    <row r="1758" spans="1:5">
      <c r="A1758" t="s">
        <v>3688</v>
      </c>
      <c r="B1758" t="s">
        <v>3689</v>
      </c>
      <c r="E1758" t="b">
        <v>1</v>
      </c>
    </row>
    <row r="1759" spans="1:5">
      <c r="A1759" t="s">
        <v>3690</v>
      </c>
      <c r="B1759" t="s">
        <v>3691</v>
      </c>
      <c r="E1759" t="b">
        <v>1</v>
      </c>
    </row>
    <row r="1760" spans="1:5">
      <c r="A1760" t="s">
        <v>3692</v>
      </c>
      <c r="B1760" t="s">
        <v>3693</v>
      </c>
      <c r="E1760" t="b">
        <v>1</v>
      </c>
    </row>
    <row r="1761" spans="1:5">
      <c r="A1761" t="s">
        <v>3694</v>
      </c>
      <c r="B1761" t="s">
        <v>3695</v>
      </c>
      <c r="E1761" t="b">
        <v>1</v>
      </c>
    </row>
    <row r="1762" spans="1:5">
      <c r="A1762" t="s">
        <v>3696</v>
      </c>
      <c r="B1762" t="s">
        <v>3697</v>
      </c>
      <c r="E1762" t="b">
        <v>1</v>
      </c>
    </row>
    <row r="1763" spans="1:5">
      <c r="A1763" t="s">
        <v>3698</v>
      </c>
      <c r="B1763" t="s">
        <v>3699</v>
      </c>
      <c r="E1763" t="b">
        <v>1</v>
      </c>
    </row>
    <row r="1764" spans="1:5">
      <c r="A1764" t="s">
        <v>3700</v>
      </c>
      <c r="B1764" t="s">
        <v>3701</v>
      </c>
      <c r="E1764" t="b">
        <v>1</v>
      </c>
    </row>
    <row r="1765" spans="1:5">
      <c r="A1765" t="s">
        <v>3702</v>
      </c>
      <c r="B1765" t="s">
        <v>3703</v>
      </c>
      <c r="E1765" t="b">
        <v>1</v>
      </c>
    </row>
    <row r="1766" spans="1:5">
      <c r="A1766" t="s">
        <v>3704</v>
      </c>
      <c r="B1766" t="s">
        <v>3705</v>
      </c>
      <c r="E1766" t="b">
        <v>1</v>
      </c>
    </row>
    <row r="1767" spans="1:5">
      <c r="A1767" t="s">
        <v>3706</v>
      </c>
      <c r="B1767" t="s">
        <v>3707</v>
      </c>
      <c r="E1767" t="b">
        <v>1</v>
      </c>
    </row>
    <row r="1768" spans="1:5">
      <c r="A1768" t="s">
        <v>3708</v>
      </c>
      <c r="B1768" t="s">
        <v>3709</v>
      </c>
      <c r="E1768" t="b">
        <v>1</v>
      </c>
    </row>
    <row r="1769" spans="1:5">
      <c r="A1769" t="s">
        <v>3710</v>
      </c>
      <c r="B1769" t="s">
        <v>3711</v>
      </c>
      <c r="E1769" t="b">
        <v>1</v>
      </c>
    </row>
    <row r="1770" spans="1:5">
      <c r="A1770" t="s">
        <v>3712</v>
      </c>
      <c r="B1770" t="s">
        <v>3713</v>
      </c>
      <c r="E1770" t="b">
        <v>1</v>
      </c>
    </row>
    <row r="1771" spans="1:5">
      <c r="A1771" t="s">
        <v>3714</v>
      </c>
      <c r="B1771" t="s">
        <v>3715</v>
      </c>
      <c r="E1771" t="b">
        <v>1</v>
      </c>
    </row>
    <row r="1772" spans="1:5">
      <c r="A1772" t="s">
        <v>3716</v>
      </c>
      <c r="B1772" t="s">
        <v>3717</v>
      </c>
      <c r="E1772" t="b">
        <v>1</v>
      </c>
    </row>
    <row r="1773" spans="1:5">
      <c r="A1773" t="s">
        <v>3718</v>
      </c>
      <c r="B1773" t="s">
        <v>3719</v>
      </c>
      <c r="E1773" t="b">
        <v>1</v>
      </c>
    </row>
    <row r="1774" spans="1:5">
      <c r="A1774" t="s">
        <v>3720</v>
      </c>
      <c r="B1774" t="s">
        <v>3721</v>
      </c>
      <c r="E1774" t="b">
        <v>1</v>
      </c>
    </row>
    <row r="1775" spans="1:5">
      <c r="A1775" t="s">
        <v>3722</v>
      </c>
      <c r="B1775" t="s">
        <v>3723</v>
      </c>
      <c r="E1775" t="b">
        <v>1</v>
      </c>
    </row>
    <row r="1776" spans="1:5">
      <c r="A1776" t="s">
        <v>3724</v>
      </c>
      <c r="B1776" t="s">
        <v>3725</v>
      </c>
      <c r="E1776" t="b">
        <v>1</v>
      </c>
    </row>
    <row r="1777" spans="1:5">
      <c r="A1777" t="s">
        <v>3726</v>
      </c>
      <c r="B1777" t="s">
        <v>3727</v>
      </c>
      <c r="E1777" t="b">
        <v>1</v>
      </c>
    </row>
    <row r="1778" spans="1:5">
      <c r="A1778" t="s">
        <v>3728</v>
      </c>
      <c r="B1778" t="s">
        <v>3729</v>
      </c>
      <c r="E1778" t="b">
        <v>1</v>
      </c>
    </row>
    <row r="1779" spans="1:5">
      <c r="A1779" t="s">
        <v>3730</v>
      </c>
      <c r="B1779" t="s">
        <v>3731</v>
      </c>
      <c r="E1779" t="b">
        <v>1</v>
      </c>
    </row>
    <row r="1780" spans="1:5">
      <c r="A1780" t="s">
        <v>3732</v>
      </c>
      <c r="B1780" t="s">
        <v>3733</v>
      </c>
      <c r="E1780" t="b">
        <v>1</v>
      </c>
    </row>
    <row r="1781" spans="1:5">
      <c r="A1781" t="s">
        <v>3734</v>
      </c>
      <c r="B1781" t="s">
        <v>3735</v>
      </c>
      <c r="E1781" t="b">
        <v>1</v>
      </c>
    </row>
    <row r="1782" spans="1:5">
      <c r="A1782" t="s">
        <v>3736</v>
      </c>
      <c r="B1782" t="s">
        <v>3737</v>
      </c>
      <c r="E1782" t="b">
        <v>1</v>
      </c>
    </row>
    <row r="1783" spans="1:5">
      <c r="A1783" t="s">
        <v>3738</v>
      </c>
      <c r="B1783" t="s">
        <v>3739</v>
      </c>
      <c r="E1783" t="b">
        <v>1</v>
      </c>
    </row>
    <row r="1784" spans="1:5">
      <c r="A1784" t="s">
        <v>3740</v>
      </c>
      <c r="B1784" t="s">
        <v>3741</v>
      </c>
      <c r="E1784" t="b">
        <v>1</v>
      </c>
    </row>
    <row r="1785" spans="1:5">
      <c r="A1785" t="s">
        <v>3742</v>
      </c>
      <c r="B1785" t="s">
        <v>3743</v>
      </c>
      <c r="E1785" t="b">
        <v>1</v>
      </c>
    </row>
    <row r="1786" spans="1:5">
      <c r="A1786" t="s">
        <v>3744</v>
      </c>
      <c r="B1786" t="s">
        <v>3745</v>
      </c>
      <c r="E1786" t="b">
        <v>1</v>
      </c>
    </row>
    <row r="1787" spans="1:5">
      <c r="A1787" t="s">
        <v>3746</v>
      </c>
      <c r="B1787" t="s">
        <v>3747</v>
      </c>
      <c r="E1787" t="b">
        <v>1</v>
      </c>
    </row>
    <row r="1788" spans="1:5">
      <c r="A1788" t="s">
        <v>3748</v>
      </c>
      <c r="B1788" t="s">
        <v>3749</v>
      </c>
      <c r="E1788" t="b">
        <v>1</v>
      </c>
    </row>
    <row r="1789" spans="1:5">
      <c r="A1789" t="s">
        <v>3750</v>
      </c>
      <c r="B1789" t="s">
        <v>3751</v>
      </c>
      <c r="E1789" t="b">
        <v>1</v>
      </c>
    </row>
    <row r="1790" spans="1:5">
      <c r="A1790" t="s">
        <v>3752</v>
      </c>
      <c r="B1790" t="s">
        <v>3753</v>
      </c>
      <c r="E1790" t="b">
        <v>1</v>
      </c>
    </row>
    <row r="1791" spans="1:5">
      <c r="A1791" t="s">
        <v>3754</v>
      </c>
      <c r="B1791" t="s">
        <v>3755</v>
      </c>
      <c r="E1791" t="b">
        <v>1</v>
      </c>
    </row>
    <row r="1792" spans="1:5">
      <c r="A1792" t="s">
        <v>3756</v>
      </c>
      <c r="B1792" t="s">
        <v>3757</v>
      </c>
      <c r="E1792" t="b">
        <v>1</v>
      </c>
    </row>
    <row r="1793" spans="1:5">
      <c r="A1793" t="s">
        <v>3758</v>
      </c>
      <c r="B1793" t="s">
        <v>3759</v>
      </c>
      <c r="E1793" t="b">
        <v>1</v>
      </c>
    </row>
    <row r="1794" spans="1:5">
      <c r="A1794" t="s">
        <v>3760</v>
      </c>
      <c r="B1794" t="s">
        <v>3761</v>
      </c>
      <c r="E1794" t="b">
        <v>1</v>
      </c>
    </row>
    <row r="1795" spans="1:5">
      <c r="A1795" t="s">
        <v>3762</v>
      </c>
      <c r="B1795" t="s">
        <v>3763</v>
      </c>
      <c r="E1795" t="b">
        <v>1</v>
      </c>
    </row>
    <row r="1796" spans="1:5">
      <c r="A1796" t="s">
        <v>3764</v>
      </c>
      <c r="B1796" t="s">
        <v>3765</v>
      </c>
      <c r="E1796" t="b">
        <v>1</v>
      </c>
    </row>
    <row r="1797" spans="1:5">
      <c r="A1797" t="s">
        <v>3766</v>
      </c>
      <c r="B1797" t="s">
        <v>3767</v>
      </c>
      <c r="E1797" t="b">
        <v>1</v>
      </c>
    </row>
    <row r="1798" spans="1:5">
      <c r="A1798" t="s">
        <v>3768</v>
      </c>
      <c r="B1798" t="s">
        <v>3769</v>
      </c>
      <c r="E1798" t="b">
        <v>1</v>
      </c>
    </row>
    <row r="1799" spans="1:5">
      <c r="A1799" t="s">
        <v>3770</v>
      </c>
      <c r="B1799" t="s">
        <v>3771</v>
      </c>
      <c r="E1799" t="b">
        <v>1</v>
      </c>
    </row>
    <row r="1800" spans="1:5">
      <c r="A1800" t="s">
        <v>3772</v>
      </c>
      <c r="B1800" t="s">
        <v>3773</v>
      </c>
      <c r="E1800" t="b">
        <v>1</v>
      </c>
    </row>
    <row r="1801" spans="1:5">
      <c r="A1801" t="s">
        <v>3774</v>
      </c>
      <c r="B1801" t="s">
        <v>3775</v>
      </c>
      <c r="E1801" t="b">
        <v>1</v>
      </c>
    </row>
    <row r="1802" spans="1:5">
      <c r="A1802" t="s">
        <v>3776</v>
      </c>
      <c r="B1802" t="s">
        <v>3777</v>
      </c>
      <c r="E1802" t="b">
        <v>1</v>
      </c>
    </row>
    <row r="1803" spans="1:5">
      <c r="A1803" t="s">
        <v>3778</v>
      </c>
      <c r="B1803" t="s">
        <v>3779</v>
      </c>
      <c r="E1803" t="b">
        <v>1</v>
      </c>
    </row>
    <row r="1804" spans="1:5">
      <c r="A1804" t="s">
        <v>3780</v>
      </c>
      <c r="B1804" t="s">
        <v>3781</v>
      </c>
      <c r="E1804" t="b">
        <v>1</v>
      </c>
    </row>
    <row r="1805" spans="1:5">
      <c r="A1805" t="s">
        <v>3782</v>
      </c>
      <c r="B1805" t="s">
        <v>3783</v>
      </c>
      <c r="E1805" t="b">
        <v>1</v>
      </c>
    </row>
    <row r="1806" spans="1:5">
      <c r="A1806" t="s">
        <v>3784</v>
      </c>
      <c r="B1806" t="s">
        <v>3785</v>
      </c>
      <c r="E1806" t="b">
        <v>1</v>
      </c>
    </row>
    <row r="1807" spans="1:5">
      <c r="A1807" t="s">
        <v>3786</v>
      </c>
      <c r="B1807" t="s">
        <v>3787</v>
      </c>
      <c r="E1807" t="b">
        <v>1</v>
      </c>
    </row>
    <row r="1808" spans="1:5">
      <c r="A1808" t="s">
        <v>3788</v>
      </c>
      <c r="B1808" t="s">
        <v>3789</v>
      </c>
      <c r="E1808" t="b">
        <v>1</v>
      </c>
    </row>
    <row r="1809" spans="1:5">
      <c r="A1809" t="s">
        <v>3790</v>
      </c>
      <c r="B1809" t="s">
        <v>3791</v>
      </c>
      <c r="E1809" t="b">
        <v>1</v>
      </c>
    </row>
    <row r="1810" spans="1:5">
      <c r="A1810" t="s">
        <v>3792</v>
      </c>
      <c r="B1810" t="s">
        <v>3793</v>
      </c>
      <c r="E1810" t="b">
        <v>1</v>
      </c>
    </row>
    <row r="1811" spans="1:5">
      <c r="A1811" t="s">
        <v>3794</v>
      </c>
      <c r="B1811" t="s">
        <v>3795</v>
      </c>
      <c r="E1811" t="b">
        <v>1</v>
      </c>
    </row>
    <row r="1812" spans="1:5">
      <c r="A1812" t="s">
        <v>3796</v>
      </c>
      <c r="B1812" t="s">
        <v>3797</v>
      </c>
      <c r="E1812" t="b">
        <v>1</v>
      </c>
    </row>
    <row r="1813" spans="1:5">
      <c r="A1813" t="s">
        <v>3798</v>
      </c>
      <c r="B1813" t="s">
        <v>3799</v>
      </c>
      <c r="E1813" t="b">
        <v>1</v>
      </c>
    </row>
    <row r="1814" spans="1:5">
      <c r="A1814" t="s">
        <v>3800</v>
      </c>
      <c r="B1814" t="s">
        <v>3801</v>
      </c>
      <c r="E1814" t="b">
        <v>1</v>
      </c>
    </row>
    <row r="1815" spans="1:5">
      <c r="A1815" t="s">
        <v>3802</v>
      </c>
      <c r="B1815" t="s">
        <v>3803</v>
      </c>
      <c r="E1815" t="b">
        <v>1</v>
      </c>
    </row>
    <row r="1816" spans="1:5">
      <c r="A1816" t="s">
        <v>3804</v>
      </c>
      <c r="B1816" t="s">
        <v>3805</v>
      </c>
      <c r="E1816" t="b">
        <v>1</v>
      </c>
    </row>
    <row r="1817" spans="1:5">
      <c r="A1817" t="s">
        <v>3806</v>
      </c>
      <c r="B1817" t="s">
        <v>3807</v>
      </c>
      <c r="E1817" t="b">
        <v>1</v>
      </c>
    </row>
    <row r="1818" spans="1:5">
      <c r="A1818" t="s">
        <v>3808</v>
      </c>
      <c r="B1818" t="s">
        <v>3809</v>
      </c>
      <c r="E1818" t="b">
        <v>1</v>
      </c>
    </row>
    <row r="1819" spans="1:5">
      <c r="A1819" t="s">
        <v>3810</v>
      </c>
      <c r="B1819" t="s">
        <v>3811</v>
      </c>
      <c r="E1819" t="b">
        <v>1</v>
      </c>
    </row>
    <row r="1820" spans="1:5">
      <c r="A1820" t="s">
        <v>3812</v>
      </c>
      <c r="B1820" t="s">
        <v>3813</v>
      </c>
      <c r="E1820" t="b">
        <v>1</v>
      </c>
    </row>
    <row r="1821" spans="1:5">
      <c r="A1821" t="s">
        <v>3814</v>
      </c>
      <c r="B1821" t="s">
        <v>3815</v>
      </c>
      <c r="E1821" t="b">
        <v>1</v>
      </c>
    </row>
    <row r="1822" spans="1:5">
      <c r="A1822" t="s">
        <v>3816</v>
      </c>
      <c r="B1822" t="s">
        <v>3817</v>
      </c>
      <c r="E1822" t="b">
        <v>1</v>
      </c>
    </row>
    <row r="1823" spans="1:5">
      <c r="A1823" t="s">
        <v>3818</v>
      </c>
      <c r="B1823" t="s">
        <v>3819</v>
      </c>
      <c r="E1823" t="b">
        <v>1</v>
      </c>
    </row>
    <row r="1824" spans="1:5">
      <c r="A1824" t="s">
        <v>3820</v>
      </c>
      <c r="B1824" t="s">
        <v>3821</v>
      </c>
      <c r="E1824" t="b">
        <v>1</v>
      </c>
    </row>
    <row r="1825" spans="1:5">
      <c r="A1825" t="s">
        <v>3822</v>
      </c>
      <c r="B1825" t="s">
        <v>3823</v>
      </c>
      <c r="E1825" t="b">
        <v>1</v>
      </c>
    </row>
    <row r="1826" spans="1:5">
      <c r="A1826" t="s">
        <v>3824</v>
      </c>
      <c r="B1826" t="s">
        <v>3825</v>
      </c>
      <c r="E1826" t="b">
        <v>1</v>
      </c>
    </row>
    <row r="1827" spans="1:5">
      <c r="A1827" t="s">
        <v>3826</v>
      </c>
      <c r="B1827" t="s">
        <v>3827</v>
      </c>
      <c r="E1827" t="b">
        <v>1</v>
      </c>
    </row>
    <row r="1828" spans="1:5">
      <c r="A1828" t="s">
        <v>3828</v>
      </c>
      <c r="B1828" t="s">
        <v>3829</v>
      </c>
      <c r="E1828" t="b">
        <v>1</v>
      </c>
    </row>
    <row r="1829" spans="1:5">
      <c r="A1829" t="s">
        <v>3830</v>
      </c>
      <c r="B1829" t="s">
        <v>3831</v>
      </c>
      <c r="E1829" t="b">
        <v>1</v>
      </c>
    </row>
    <row r="1830" spans="1:5">
      <c r="A1830" t="s">
        <v>3832</v>
      </c>
      <c r="B1830" t="s">
        <v>3833</v>
      </c>
      <c r="E1830" t="b">
        <v>1</v>
      </c>
    </row>
    <row r="1831" spans="1:5">
      <c r="A1831" t="s">
        <v>3834</v>
      </c>
      <c r="B1831" t="s">
        <v>3835</v>
      </c>
      <c r="E1831" t="b">
        <v>1</v>
      </c>
    </row>
    <row r="1832" spans="1:5">
      <c r="A1832" t="s">
        <v>3836</v>
      </c>
      <c r="B1832" t="s">
        <v>3837</v>
      </c>
      <c r="E1832" t="b">
        <v>1</v>
      </c>
    </row>
    <row r="1833" spans="1:5">
      <c r="A1833" t="s">
        <v>3838</v>
      </c>
      <c r="B1833" t="s">
        <v>3839</v>
      </c>
      <c r="E1833" t="b">
        <v>1</v>
      </c>
    </row>
    <row r="1834" spans="1:5">
      <c r="A1834" t="s">
        <v>3840</v>
      </c>
      <c r="B1834" t="s">
        <v>3841</v>
      </c>
      <c r="E1834" t="b">
        <v>1</v>
      </c>
    </row>
    <row r="1835" spans="1:5">
      <c r="A1835" t="s">
        <v>3842</v>
      </c>
      <c r="B1835" t="s">
        <v>3843</v>
      </c>
      <c r="E1835" t="b">
        <v>1</v>
      </c>
    </row>
    <row r="1836" spans="1:5">
      <c r="A1836" t="s">
        <v>3844</v>
      </c>
      <c r="B1836" t="s">
        <v>3845</v>
      </c>
      <c r="E1836" t="b">
        <v>1</v>
      </c>
    </row>
    <row r="1837" spans="1:5">
      <c r="A1837" t="s">
        <v>3846</v>
      </c>
      <c r="B1837" t="s">
        <v>3847</v>
      </c>
      <c r="E1837" t="b">
        <v>1</v>
      </c>
    </row>
    <row r="1838" spans="1:5">
      <c r="A1838" t="s">
        <v>3848</v>
      </c>
      <c r="B1838" t="s">
        <v>3849</v>
      </c>
      <c r="E1838" t="b">
        <v>1</v>
      </c>
    </row>
    <row r="1839" spans="1:5">
      <c r="A1839" t="s">
        <v>3850</v>
      </c>
      <c r="B1839" t="s">
        <v>3851</v>
      </c>
      <c r="E1839" t="b">
        <v>1</v>
      </c>
    </row>
    <row r="1840" spans="1:5">
      <c r="A1840" t="s">
        <v>3852</v>
      </c>
      <c r="B1840" t="s">
        <v>3853</v>
      </c>
      <c r="E1840" t="b">
        <v>1</v>
      </c>
    </row>
    <row r="1841" spans="1:5">
      <c r="A1841" t="s">
        <v>3854</v>
      </c>
      <c r="B1841" t="s">
        <v>3855</v>
      </c>
      <c r="E1841" t="b">
        <v>1</v>
      </c>
    </row>
    <row r="1842" spans="1:5">
      <c r="A1842" t="s">
        <v>3856</v>
      </c>
      <c r="B1842" t="s">
        <v>3857</v>
      </c>
      <c r="E1842" t="b">
        <v>1</v>
      </c>
    </row>
    <row r="1843" spans="1:5">
      <c r="A1843" t="s">
        <v>3858</v>
      </c>
      <c r="B1843" t="s">
        <v>3859</v>
      </c>
      <c r="E1843" t="b">
        <v>1</v>
      </c>
    </row>
    <row r="1844" spans="1:5">
      <c r="A1844" t="s">
        <v>3860</v>
      </c>
      <c r="B1844" t="s">
        <v>3861</v>
      </c>
      <c r="E1844" t="b">
        <v>1</v>
      </c>
    </row>
    <row r="1845" spans="1:5">
      <c r="A1845" t="s">
        <v>3862</v>
      </c>
      <c r="B1845" t="s">
        <v>3863</v>
      </c>
      <c r="E1845" t="b">
        <v>1</v>
      </c>
    </row>
    <row r="1846" spans="1:5">
      <c r="A1846" t="s">
        <v>3864</v>
      </c>
      <c r="B1846" t="s">
        <v>3865</v>
      </c>
      <c r="E1846" t="b">
        <v>1</v>
      </c>
    </row>
    <row r="1847" spans="1:5">
      <c r="A1847" t="s">
        <v>3866</v>
      </c>
      <c r="B1847" t="s">
        <v>3867</v>
      </c>
      <c r="E1847" t="b">
        <v>1</v>
      </c>
    </row>
    <row r="1848" spans="1:5">
      <c r="A1848" t="s">
        <v>3868</v>
      </c>
      <c r="B1848" t="s">
        <v>3869</v>
      </c>
      <c r="E1848" t="b">
        <v>1</v>
      </c>
    </row>
    <row r="1849" spans="1:5">
      <c r="A1849" t="s">
        <v>3870</v>
      </c>
      <c r="B1849" t="s">
        <v>3871</v>
      </c>
      <c r="E1849" t="b">
        <v>1</v>
      </c>
    </row>
    <row r="1850" spans="1:5">
      <c r="A1850" t="s">
        <v>3872</v>
      </c>
      <c r="B1850" t="s">
        <v>3873</v>
      </c>
      <c r="E1850" t="b">
        <v>1</v>
      </c>
    </row>
    <row r="1851" spans="1:5">
      <c r="A1851" t="s">
        <v>3874</v>
      </c>
      <c r="B1851" t="s">
        <v>3875</v>
      </c>
      <c r="E1851" t="b">
        <v>1</v>
      </c>
    </row>
    <row r="1852" spans="1:5">
      <c r="A1852" t="s">
        <v>3876</v>
      </c>
      <c r="B1852" t="s">
        <v>3877</v>
      </c>
      <c r="E1852" t="b">
        <v>1</v>
      </c>
    </row>
    <row r="1853" spans="1:5">
      <c r="A1853" t="s">
        <v>3878</v>
      </c>
      <c r="B1853" t="s">
        <v>3879</v>
      </c>
      <c r="E1853" t="b">
        <v>1</v>
      </c>
    </row>
    <row r="1854" spans="1:5">
      <c r="A1854" t="s">
        <v>3880</v>
      </c>
      <c r="B1854" t="s">
        <v>3881</v>
      </c>
      <c r="E1854" t="b">
        <v>1</v>
      </c>
    </row>
    <row r="1855" spans="1:5">
      <c r="A1855" t="s">
        <v>3882</v>
      </c>
      <c r="B1855" t="s">
        <v>3883</v>
      </c>
      <c r="E1855" t="b">
        <v>1</v>
      </c>
    </row>
    <row r="1856" spans="1:5">
      <c r="A1856" t="s">
        <v>3884</v>
      </c>
      <c r="B1856" t="s">
        <v>3885</v>
      </c>
      <c r="E1856" t="b">
        <v>1</v>
      </c>
    </row>
    <row r="1857" spans="1:5">
      <c r="A1857" t="s">
        <v>3886</v>
      </c>
      <c r="B1857" t="s">
        <v>3887</v>
      </c>
      <c r="E1857" t="b">
        <v>1</v>
      </c>
    </row>
    <row r="1858" spans="1:5">
      <c r="A1858" t="s">
        <v>3888</v>
      </c>
      <c r="B1858" t="s">
        <v>3889</v>
      </c>
      <c r="E1858" t="b">
        <v>1</v>
      </c>
    </row>
    <row r="1859" spans="1:5">
      <c r="A1859" t="s">
        <v>3890</v>
      </c>
      <c r="B1859" t="s">
        <v>3891</v>
      </c>
      <c r="E1859" t="b">
        <v>1</v>
      </c>
    </row>
    <row r="1860" spans="1:5">
      <c r="A1860" t="s">
        <v>3892</v>
      </c>
      <c r="B1860" t="s">
        <v>3893</v>
      </c>
      <c r="E1860" t="b">
        <v>1</v>
      </c>
    </row>
    <row r="1861" spans="1:5">
      <c r="A1861" t="s">
        <v>3894</v>
      </c>
      <c r="B1861" t="s">
        <v>3895</v>
      </c>
      <c r="E1861" t="b">
        <v>1</v>
      </c>
    </row>
    <row r="1862" spans="1:5">
      <c r="A1862" t="s">
        <v>3896</v>
      </c>
      <c r="B1862" t="s">
        <v>3897</v>
      </c>
      <c r="E1862" t="b">
        <v>1</v>
      </c>
    </row>
    <row r="1863" spans="1:5">
      <c r="A1863" t="s">
        <v>3898</v>
      </c>
      <c r="B1863" t="s">
        <v>3899</v>
      </c>
      <c r="E1863" t="b">
        <v>1</v>
      </c>
    </row>
    <row r="1864" spans="1:5">
      <c r="A1864" t="s">
        <v>3900</v>
      </c>
      <c r="B1864" t="s">
        <v>3901</v>
      </c>
      <c r="E1864" t="b">
        <v>1</v>
      </c>
    </row>
    <row r="1865" spans="1:5">
      <c r="A1865" t="s">
        <v>3902</v>
      </c>
      <c r="B1865" t="s">
        <v>3903</v>
      </c>
      <c r="E1865" t="b">
        <v>1</v>
      </c>
    </row>
    <row r="1866" spans="1:5">
      <c r="A1866" t="s">
        <v>3904</v>
      </c>
      <c r="B1866" t="s">
        <v>3905</v>
      </c>
      <c r="E1866" t="b">
        <v>1</v>
      </c>
    </row>
    <row r="1867" spans="1:5">
      <c r="A1867" t="s">
        <v>3906</v>
      </c>
      <c r="B1867" t="s">
        <v>3907</v>
      </c>
      <c r="E1867" t="b">
        <v>1</v>
      </c>
    </row>
    <row r="1868" spans="1:5">
      <c r="A1868" t="s">
        <v>3908</v>
      </c>
      <c r="B1868" t="s">
        <v>3909</v>
      </c>
      <c r="E1868" t="b">
        <v>1</v>
      </c>
    </row>
    <row r="1869" spans="1:5">
      <c r="A1869" t="s">
        <v>3910</v>
      </c>
      <c r="B1869" t="s">
        <v>3911</v>
      </c>
      <c r="E1869" t="b">
        <v>1</v>
      </c>
    </row>
    <row r="1870" spans="1:5">
      <c r="A1870" t="s">
        <v>3912</v>
      </c>
      <c r="B1870" t="s">
        <v>3913</v>
      </c>
      <c r="E1870" t="b">
        <v>1</v>
      </c>
    </row>
    <row r="1871" spans="1:5">
      <c r="A1871" t="s">
        <v>3914</v>
      </c>
      <c r="B1871" t="s">
        <v>3915</v>
      </c>
      <c r="E1871" t="b">
        <v>1</v>
      </c>
    </row>
    <row r="1872" spans="1:5">
      <c r="A1872" t="s">
        <v>3916</v>
      </c>
      <c r="B1872" t="s">
        <v>3917</v>
      </c>
      <c r="E1872" t="b">
        <v>1</v>
      </c>
    </row>
    <row r="1873" spans="1:5">
      <c r="A1873" t="s">
        <v>3918</v>
      </c>
      <c r="B1873" t="s">
        <v>3919</v>
      </c>
      <c r="E1873" t="b">
        <v>1</v>
      </c>
    </row>
    <row r="1874" spans="1:5">
      <c r="A1874" t="s">
        <v>3920</v>
      </c>
      <c r="B1874" t="s">
        <v>3921</v>
      </c>
      <c r="E1874" t="b">
        <v>1</v>
      </c>
    </row>
    <row r="1875" spans="1:5">
      <c r="A1875" t="s">
        <v>3922</v>
      </c>
      <c r="B1875" t="s">
        <v>3923</v>
      </c>
      <c r="E1875" t="b">
        <v>1</v>
      </c>
    </row>
    <row r="1876" spans="1:5">
      <c r="A1876" t="s">
        <v>3924</v>
      </c>
      <c r="B1876" t="s">
        <v>3925</v>
      </c>
      <c r="E1876" t="b">
        <v>1</v>
      </c>
    </row>
    <row r="1877" spans="1:5">
      <c r="A1877" t="s">
        <v>3926</v>
      </c>
      <c r="B1877" t="s">
        <v>3927</v>
      </c>
      <c r="E1877" t="b">
        <v>1</v>
      </c>
    </row>
    <row r="1878" spans="1:5">
      <c r="A1878" t="s">
        <v>3928</v>
      </c>
      <c r="B1878" t="s">
        <v>3929</v>
      </c>
      <c r="E1878" t="b">
        <v>1</v>
      </c>
    </row>
    <row r="1879" spans="1:5">
      <c r="A1879" t="s">
        <v>3930</v>
      </c>
      <c r="B1879" t="s">
        <v>3931</v>
      </c>
      <c r="E1879" t="b">
        <v>1</v>
      </c>
    </row>
    <row r="1880" spans="1:5">
      <c r="A1880" t="s">
        <v>3932</v>
      </c>
      <c r="B1880" t="s">
        <v>3933</v>
      </c>
      <c r="E1880" t="b">
        <v>1</v>
      </c>
    </row>
    <row r="1881" spans="1:5">
      <c r="A1881" t="s">
        <v>3934</v>
      </c>
      <c r="B1881" t="s">
        <v>3935</v>
      </c>
      <c r="E1881" t="b">
        <v>1</v>
      </c>
    </row>
    <row r="1882" spans="1:5">
      <c r="A1882" t="s">
        <v>3936</v>
      </c>
      <c r="B1882" t="s">
        <v>3937</v>
      </c>
      <c r="E1882" t="b">
        <v>1</v>
      </c>
    </row>
    <row r="1883" spans="1:5">
      <c r="A1883" t="s">
        <v>3938</v>
      </c>
      <c r="B1883" t="s">
        <v>3939</v>
      </c>
      <c r="E1883" t="b">
        <v>1</v>
      </c>
    </row>
    <row r="1884" spans="1:5">
      <c r="A1884" t="s">
        <v>3940</v>
      </c>
      <c r="B1884" t="s">
        <v>3941</v>
      </c>
      <c r="E1884" t="b">
        <v>1</v>
      </c>
    </row>
    <row r="1885" spans="1:5">
      <c r="A1885" t="s">
        <v>3942</v>
      </c>
      <c r="B1885" t="s">
        <v>3943</v>
      </c>
      <c r="E1885" t="b">
        <v>1</v>
      </c>
    </row>
    <row r="1886" spans="1:5">
      <c r="A1886" t="s">
        <v>3944</v>
      </c>
      <c r="B1886" t="s">
        <v>3945</v>
      </c>
      <c r="E1886" t="b">
        <v>1</v>
      </c>
    </row>
    <row r="1887" spans="1:5">
      <c r="A1887" t="s">
        <v>3946</v>
      </c>
      <c r="B1887" t="s">
        <v>3947</v>
      </c>
      <c r="E1887" t="b">
        <v>1</v>
      </c>
    </row>
    <row r="1888" spans="1:5">
      <c r="A1888" t="s">
        <v>3948</v>
      </c>
      <c r="B1888" t="s">
        <v>3949</v>
      </c>
      <c r="E1888" t="b">
        <v>1</v>
      </c>
    </row>
    <row r="1889" spans="1:5">
      <c r="A1889" t="s">
        <v>3950</v>
      </c>
      <c r="B1889" t="s">
        <v>3951</v>
      </c>
      <c r="E1889" t="b">
        <v>1</v>
      </c>
    </row>
    <row r="1890" spans="1:5">
      <c r="A1890" t="s">
        <v>3952</v>
      </c>
      <c r="B1890" t="s">
        <v>3953</v>
      </c>
      <c r="E1890" t="b">
        <v>1</v>
      </c>
    </row>
    <row r="1891" spans="1:5">
      <c r="A1891" t="s">
        <v>3954</v>
      </c>
      <c r="B1891" t="s">
        <v>3955</v>
      </c>
      <c r="E1891" t="b">
        <v>1</v>
      </c>
    </row>
    <row r="1892" spans="1:5">
      <c r="A1892" t="s">
        <v>3956</v>
      </c>
      <c r="B1892" t="s">
        <v>3957</v>
      </c>
      <c r="E1892" t="b">
        <v>1</v>
      </c>
    </row>
    <row r="1893" spans="1:5">
      <c r="A1893" t="s">
        <v>3958</v>
      </c>
      <c r="B1893" t="s">
        <v>3959</v>
      </c>
      <c r="E1893" t="b">
        <v>1</v>
      </c>
    </row>
    <row r="1894" spans="1:5">
      <c r="A1894" t="s">
        <v>3960</v>
      </c>
      <c r="B1894" t="s">
        <v>3961</v>
      </c>
      <c r="E1894" t="b">
        <v>1</v>
      </c>
    </row>
    <row r="1895" spans="1:5">
      <c r="A1895" t="s">
        <v>3962</v>
      </c>
      <c r="B1895" t="s">
        <v>3963</v>
      </c>
      <c r="E1895" t="b">
        <v>1</v>
      </c>
    </row>
    <row r="1896" spans="1:5">
      <c r="A1896" t="s">
        <v>3964</v>
      </c>
      <c r="B1896" t="s">
        <v>3965</v>
      </c>
      <c r="E1896" t="b">
        <v>1</v>
      </c>
    </row>
    <row r="1897" spans="1:5">
      <c r="A1897" t="s">
        <v>3966</v>
      </c>
      <c r="B1897" t="s">
        <v>3967</v>
      </c>
      <c r="E1897" t="b">
        <v>1</v>
      </c>
    </row>
    <row r="1898" spans="1:5">
      <c r="A1898" t="s">
        <v>3968</v>
      </c>
      <c r="B1898" t="s">
        <v>3969</v>
      </c>
      <c r="E1898" t="b">
        <v>1</v>
      </c>
    </row>
    <row r="1899" spans="1:5">
      <c r="A1899" t="s">
        <v>3970</v>
      </c>
      <c r="B1899" t="s">
        <v>3971</v>
      </c>
      <c r="E1899" t="b">
        <v>1</v>
      </c>
    </row>
    <row r="1900" spans="1:5">
      <c r="A1900" t="s">
        <v>3972</v>
      </c>
      <c r="B1900" t="s">
        <v>3973</v>
      </c>
      <c r="E1900" t="b">
        <v>1</v>
      </c>
    </row>
    <row r="1901" spans="1:5">
      <c r="A1901" t="s">
        <v>3974</v>
      </c>
      <c r="B1901" t="s">
        <v>3975</v>
      </c>
      <c r="E1901" t="b">
        <v>1</v>
      </c>
    </row>
    <row r="1902" spans="1:5">
      <c r="A1902" t="s">
        <v>3976</v>
      </c>
      <c r="B1902" t="s">
        <v>3977</v>
      </c>
      <c r="E1902" t="b">
        <v>1</v>
      </c>
    </row>
    <row r="1903" spans="1:5">
      <c r="A1903" t="s">
        <v>3978</v>
      </c>
      <c r="B1903" t="s">
        <v>3979</v>
      </c>
      <c r="E1903" t="b">
        <v>1</v>
      </c>
    </row>
    <row r="1904" spans="1:5">
      <c r="A1904" t="s">
        <v>3980</v>
      </c>
      <c r="B1904" t="s">
        <v>3981</v>
      </c>
      <c r="E1904" t="b">
        <v>1</v>
      </c>
    </row>
    <row r="1905" spans="1:5">
      <c r="A1905" t="s">
        <v>3982</v>
      </c>
      <c r="B1905" t="s">
        <v>3983</v>
      </c>
      <c r="E1905" t="b">
        <v>1</v>
      </c>
    </row>
    <row r="1906" spans="1:5">
      <c r="A1906" t="s">
        <v>3984</v>
      </c>
      <c r="B1906" t="s">
        <v>3985</v>
      </c>
      <c r="E1906" t="b">
        <v>1</v>
      </c>
    </row>
    <row r="1907" spans="1:5">
      <c r="A1907" t="s">
        <v>3986</v>
      </c>
      <c r="B1907" t="s">
        <v>3987</v>
      </c>
      <c r="E1907" t="b">
        <v>1</v>
      </c>
    </row>
    <row r="1908" spans="1:5">
      <c r="A1908" t="s">
        <v>3988</v>
      </c>
      <c r="B1908" t="s">
        <v>3989</v>
      </c>
      <c r="E1908" t="b">
        <v>1</v>
      </c>
    </row>
    <row r="1909" spans="1:5">
      <c r="A1909" t="s">
        <v>3990</v>
      </c>
      <c r="B1909" t="s">
        <v>3991</v>
      </c>
      <c r="E1909" t="b">
        <v>1</v>
      </c>
    </row>
    <row r="1910" spans="1:5">
      <c r="A1910" t="s">
        <v>3992</v>
      </c>
      <c r="B1910" t="s">
        <v>3993</v>
      </c>
      <c r="E1910" t="b">
        <v>1</v>
      </c>
    </row>
    <row r="1911" spans="1:5">
      <c r="A1911" t="s">
        <v>3994</v>
      </c>
      <c r="B1911" t="s">
        <v>3995</v>
      </c>
      <c r="E1911" t="b">
        <v>1</v>
      </c>
    </row>
    <row r="1912" spans="1:5">
      <c r="A1912" t="s">
        <v>3996</v>
      </c>
      <c r="B1912" t="s">
        <v>3997</v>
      </c>
      <c r="E1912" t="b">
        <v>1</v>
      </c>
    </row>
    <row r="1913" spans="1:5">
      <c r="A1913" t="s">
        <v>3998</v>
      </c>
      <c r="B1913" t="s">
        <v>3999</v>
      </c>
      <c r="E1913" t="b">
        <v>1</v>
      </c>
    </row>
    <row r="1914" spans="1:5">
      <c r="A1914" t="s">
        <v>4000</v>
      </c>
      <c r="B1914" t="s">
        <v>4001</v>
      </c>
      <c r="E1914" t="b">
        <v>1</v>
      </c>
    </row>
    <row r="1915" spans="1:5">
      <c r="A1915" t="s">
        <v>4002</v>
      </c>
      <c r="B1915" t="s">
        <v>4003</v>
      </c>
      <c r="E1915" t="b">
        <v>1</v>
      </c>
    </row>
    <row r="1916" spans="1:5">
      <c r="A1916" t="s">
        <v>4004</v>
      </c>
      <c r="B1916" t="s">
        <v>4005</v>
      </c>
      <c r="E1916" t="b">
        <v>1</v>
      </c>
    </row>
    <row r="1917" spans="1:5">
      <c r="A1917" t="s">
        <v>4006</v>
      </c>
      <c r="B1917" t="s">
        <v>4007</v>
      </c>
      <c r="E1917" t="b">
        <v>1</v>
      </c>
    </row>
    <row r="1918" spans="1:5">
      <c r="A1918" t="s">
        <v>4008</v>
      </c>
      <c r="B1918" t="s">
        <v>4009</v>
      </c>
      <c r="E1918" t="b">
        <v>1</v>
      </c>
    </row>
    <row r="1919" spans="1:5">
      <c r="A1919" t="s">
        <v>4010</v>
      </c>
      <c r="B1919" t="s">
        <v>4011</v>
      </c>
      <c r="E1919" t="b">
        <v>1</v>
      </c>
    </row>
    <row r="1920" spans="1:5">
      <c r="A1920" t="s">
        <v>4012</v>
      </c>
      <c r="B1920" t="s">
        <v>4013</v>
      </c>
      <c r="E1920" t="b">
        <v>1</v>
      </c>
    </row>
    <row r="1921" spans="1:5">
      <c r="A1921" t="s">
        <v>4014</v>
      </c>
      <c r="B1921" t="s">
        <v>4015</v>
      </c>
      <c r="E1921" t="b">
        <v>1</v>
      </c>
    </row>
    <row r="1922" spans="1:5">
      <c r="A1922" t="s">
        <v>4016</v>
      </c>
      <c r="B1922" t="s">
        <v>4017</v>
      </c>
      <c r="E1922" t="b">
        <v>1</v>
      </c>
    </row>
    <row r="1923" spans="1:5">
      <c r="A1923" t="s">
        <v>4018</v>
      </c>
      <c r="B1923" t="s">
        <v>4019</v>
      </c>
      <c r="E1923" t="b">
        <v>1</v>
      </c>
    </row>
    <row r="1924" spans="1:5">
      <c r="A1924" t="s">
        <v>4020</v>
      </c>
      <c r="B1924" t="s">
        <v>4021</v>
      </c>
      <c r="E1924" t="b">
        <v>1</v>
      </c>
    </row>
    <row r="1925" spans="1:5">
      <c r="A1925" t="s">
        <v>4022</v>
      </c>
      <c r="B1925" t="s">
        <v>4023</v>
      </c>
      <c r="E1925" t="b">
        <v>1</v>
      </c>
    </row>
    <row r="1926" spans="1:5">
      <c r="A1926" t="s">
        <v>4024</v>
      </c>
      <c r="B1926" t="s">
        <v>4025</v>
      </c>
      <c r="E1926" t="b">
        <v>1</v>
      </c>
    </row>
    <row r="1927" spans="1:5">
      <c r="A1927" t="s">
        <v>4026</v>
      </c>
      <c r="B1927" t="s">
        <v>4027</v>
      </c>
      <c r="E1927" t="b">
        <v>1</v>
      </c>
    </row>
    <row r="1928" spans="1:5">
      <c r="A1928" t="s">
        <v>4028</v>
      </c>
      <c r="B1928" t="s">
        <v>4029</v>
      </c>
      <c r="E1928" t="b">
        <v>1</v>
      </c>
    </row>
    <row r="1929" spans="1:5">
      <c r="A1929" t="s">
        <v>4030</v>
      </c>
      <c r="B1929" t="s">
        <v>4031</v>
      </c>
      <c r="E1929" t="b">
        <v>1</v>
      </c>
    </row>
    <row r="1930" spans="1:5">
      <c r="A1930" t="s">
        <v>4032</v>
      </c>
      <c r="B1930" t="s">
        <v>4033</v>
      </c>
      <c r="E1930" t="b">
        <v>1</v>
      </c>
    </row>
    <row r="1931" spans="1:5">
      <c r="A1931" t="s">
        <v>4034</v>
      </c>
      <c r="B1931" t="s">
        <v>4035</v>
      </c>
      <c r="E1931" t="b">
        <v>1</v>
      </c>
    </row>
    <row r="1932" spans="1:5">
      <c r="A1932" t="s">
        <v>4036</v>
      </c>
      <c r="B1932" t="s">
        <v>4037</v>
      </c>
      <c r="E1932" t="b">
        <v>1</v>
      </c>
    </row>
    <row r="1933" spans="1:5">
      <c r="A1933" t="s">
        <v>4038</v>
      </c>
      <c r="B1933" t="s">
        <v>4039</v>
      </c>
      <c r="E1933" t="b">
        <v>1</v>
      </c>
    </row>
    <row r="1934" spans="1:5">
      <c r="A1934" t="s">
        <v>4040</v>
      </c>
      <c r="B1934" t="s">
        <v>4041</v>
      </c>
      <c r="E1934" t="b">
        <v>1</v>
      </c>
    </row>
    <row r="1935" spans="1:5">
      <c r="A1935" t="s">
        <v>4042</v>
      </c>
      <c r="B1935" t="s">
        <v>4043</v>
      </c>
      <c r="E1935" t="b">
        <v>1</v>
      </c>
    </row>
    <row r="1936" spans="1:5">
      <c r="A1936" t="s">
        <v>4044</v>
      </c>
      <c r="B1936" t="s">
        <v>4045</v>
      </c>
      <c r="E1936" t="b">
        <v>1</v>
      </c>
    </row>
    <row r="1937" spans="1:5">
      <c r="A1937" t="s">
        <v>4046</v>
      </c>
      <c r="B1937" t="s">
        <v>4047</v>
      </c>
      <c r="E1937" t="b">
        <v>1</v>
      </c>
    </row>
    <row r="1938" spans="1:5">
      <c r="A1938" t="s">
        <v>4048</v>
      </c>
      <c r="B1938" t="s">
        <v>4049</v>
      </c>
      <c r="E1938" t="b">
        <v>1</v>
      </c>
    </row>
    <row r="1939" spans="1:5">
      <c r="A1939" t="s">
        <v>4050</v>
      </c>
      <c r="B1939" t="s">
        <v>4051</v>
      </c>
      <c r="E1939" t="b">
        <v>1</v>
      </c>
    </row>
    <row r="1940" spans="1:5">
      <c r="A1940" t="s">
        <v>4052</v>
      </c>
      <c r="B1940" t="s">
        <v>4053</v>
      </c>
      <c r="E1940" t="b">
        <v>1</v>
      </c>
    </row>
    <row r="1941" spans="1:5">
      <c r="A1941" t="s">
        <v>4054</v>
      </c>
      <c r="B1941" t="s">
        <v>4055</v>
      </c>
      <c r="E1941" t="b">
        <v>1</v>
      </c>
    </row>
    <row r="1942" spans="1:5">
      <c r="A1942" t="s">
        <v>4056</v>
      </c>
      <c r="B1942" t="s">
        <v>4057</v>
      </c>
      <c r="E1942" t="b">
        <v>1</v>
      </c>
    </row>
    <row r="1943" spans="1:5">
      <c r="A1943" t="s">
        <v>4058</v>
      </c>
      <c r="B1943" t="s">
        <v>4059</v>
      </c>
      <c r="E1943" t="b">
        <v>1</v>
      </c>
    </row>
    <row r="1944" spans="1:5">
      <c r="A1944" t="s">
        <v>4060</v>
      </c>
      <c r="B1944" t="s">
        <v>4061</v>
      </c>
      <c r="E1944" t="b">
        <v>1</v>
      </c>
    </row>
    <row r="1945" spans="1:5">
      <c r="A1945" t="s">
        <v>4062</v>
      </c>
      <c r="B1945" t="s">
        <v>4063</v>
      </c>
      <c r="E1945" t="b">
        <v>1</v>
      </c>
    </row>
    <row r="1946" spans="1:5">
      <c r="A1946" t="s">
        <v>4064</v>
      </c>
      <c r="B1946" t="s">
        <v>4065</v>
      </c>
      <c r="E1946" t="b">
        <v>1</v>
      </c>
    </row>
    <row r="1947" spans="1:5">
      <c r="A1947" t="s">
        <v>4066</v>
      </c>
      <c r="B1947" t="s">
        <v>4067</v>
      </c>
      <c r="E1947" t="b">
        <v>1</v>
      </c>
    </row>
    <row r="1948" spans="1:5">
      <c r="A1948" t="s">
        <v>4068</v>
      </c>
      <c r="B1948" t="s">
        <v>4069</v>
      </c>
      <c r="E1948" t="b">
        <v>1</v>
      </c>
    </row>
    <row r="1949" spans="1:5">
      <c r="A1949" t="s">
        <v>4070</v>
      </c>
      <c r="B1949" t="s">
        <v>4071</v>
      </c>
      <c r="E1949" t="b">
        <v>1</v>
      </c>
    </row>
    <row r="1950" spans="1:5">
      <c r="A1950" t="s">
        <v>4072</v>
      </c>
      <c r="B1950" t="s">
        <v>4073</v>
      </c>
      <c r="E1950" t="b">
        <v>1</v>
      </c>
    </row>
    <row r="1951" spans="1:5">
      <c r="A1951" t="s">
        <v>4074</v>
      </c>
      <c r="B1951" t="s">
        <v>4075</v>
      </c>
      <c r="E1951" t="b">
        <v>1</v>
      </c>
    </row>
    <row r="1952" spans="1:5">
      <c r="A1952" t="s">
        <v>4076</v>
      </c>
      <c r="B1952" t="s">
        <v>4077</v>
      </c>
      <c r="E1952" t="b">
        <v>1</v>
      </c>
    </row>
    <row r="1953" spans="1:5">
      <c r="A1953" t="s">
        <v>4078</v>
      </c>
      <c r="B1953" t="s">
        <v>4079</v>
      </c>
      <c r="E1953" t="b">
        <v>1</v>
      </c>
    </row>
    <row r="1954" spans="1:5">
      <c r="A1954" t="s">
        <v>4080</v>
      </c>
      <c r="B1954" t="s">
        <v>4081</v>
      </c>
      <c r="E1954" t="b">
        <v>1</v>
      </c>
    </row>
    <row r="1955" spans="1:5">
      <c r="A1955" t="s">
        <v>4082</v>
      </c>
      <c r="B1955" t="s">
        <v>4083</v>
      </c>
      <c r="E1955" t="b">
        <v>1</v>
      </c>
    </row>
    <row r="1956" spans="1:5">
      <c r="A1956" t="s">
        <v>4084</v>
      </c>
      <c r="B1956" t="s">
        <v>4085</v>
      </c>
      <c r="E1956" t="b">
        <v>1</v>
      </c>
    </row>
    <row r="1957" spans="1:5">
      <c r="A1957" t="s">
        <v>4086</v>
      </c>
      <c r="B1957" t="s">
        <v>4087</v>
      </c>
      <c r="E1957" t="b">
        <v>1</v>
      </c>
    </row>
    <row r="1958" spans="1:5">
      <c r="A1958" t="s">
        <v>4088</v>
      </c>
      <c r="B1958" t="s">
        <v>4089</v>
      </c>
      <c r="E1958" t="b">
        <v>1</v>
      </c>
    </row>
    <row r="1959" spans="1:5">
      <c r="A1959" t="s">
        <v>4090</v>
      </c>
      <c r="B1959" t="s">
        <v>4091</v>
      </c>
      <c r="E1959" t="b">
        <v>1</v>
      </c>
    </row>
    <row r="1960" spans="1:5">
      <c r="A1960" t="s">
        <v>4092</v>
      </c>
      <c r="B1960" t="s">
        <v>4093</v>
      </c>
      <c r="E1960" t="b">
        <v>1</v>
      </c>
    </row>
    <row r="1961" spans="1:5">
      <c r="A1961" t="s">
        <v>4094</v>
      </c>
      <c r="B1961" t="s">
        <v>4095</v>
      </c>
      <c r="E1961" t="b">
        <v>1</v>
      </c>
    </row>
    <row r="1962" spans="1:5">
      <c r="A1962" t="s">
        <v>4096</v>
      </c>
      <c r="B1962" t="s">
        <v>4097</v>
      </c>
      <c r="E1962" t="b">
        <v>1</v>
      </c>
    </row>
    <row r="1963" spans="1:5">
      <c r="A1963" t="s">
        <v>4098</v>
      </c>
      <c r="B1963" t="s">
        <v>4099</v>
      </c>
      <c r="E1963" t="b">
        <v>1</v>
      </c>
    </row>
    <row r="1964" spans="1:5">
      <c r="A1964" t="s">
        <v>4100</v>
      </c>
      <c r="B1964" t="s">
        <v>4101</v>
      </c>
      <c r="E1964" t="b">
        <v>1</v>
      </c>
    </row>
    <row r="1965" spans="1:5">
      <c r="A1965" t="s">
        <v>4102</v>
      </c>
      <c r="B1965" t="s">
        <v>4103</v>
      </c>
      <c r="E1965" t="b">
        <v>1</v>
      </c>
    </row>
    <row r="1966" spans="1:5">
      <c r="A1966" t="s">
        <v>4104</v>
      </c>
      <c r="B1966" t="s">
        <v>4105</v>
      </c>
      <c r="E1966" t="b">
        <v>1</v>
      </c>
    </row>
    <row r="1967" spans="1:5">
      <c r="A1967" t="s">
        <v>4106</v>
      </c>
      <c r="B1967" t="s">
        <v>4107</v>
      </c>
      <c r="E1967" t="b">
        <v>1</v>
      </c>
    </row>
    <row r="1968" spans="1:5">
      <c r="A1968" t="s">
        <v>4108</v>
      </c>
      <c r="B1968" t="s">
        <v>4109</v>
      </c>
      <c r="E1968" t="b">
        <v>1</v>
      </c>
    </row>
    <row r="1969" spans="1:5">
      <c r="A1969" t="s">
        <v>4110</v>
      </c>
      <c r="B1969" t="s">
        <v>4111</v>
      </c>
      <c r="E1969" t="b">
        <v>1</v>
      </c>
    </row>
    <row r="1970" spans="1:5">
      <c r="A1970" t="s">
        <v>4112</v>
      </c>
      <c r="B1970" t="s">
        <v>4113</v>
      </c>
      <c r="E1970" t="b">
        <v>1</v>
      </c>
    </row>
    <row r="1971" spans="1:5">
      <c r="A1971" t="s">
        <v>4114</v>
      </c>
      <c r="B1971" t="s">
        <v>4115</v>
      </c>
      <c r="E1971" t="b">
        <v>1</v>
      </c>
    </row>
    <row r="1972" spans="1:5">
      <c r="A1972" t="s">
        <v>4116</v>
      </c>
      <c r="B1972" t="s">
        <v>4117</v>
      </c>
      <c r="E1972" t="b">
        <v>1</v>
      </c>
    </row>
    <row r="1973" spans="1:5">
      <c r="A1973" t="s">
        <v>4118</v>
      </c>
      <c r="B1973" t="s">
        <v>4119</v>
      </c>
      <c r="E1973" t="b">
        <v>1</v>
      </c>
    </row>
    <row r="1974" spans="1:5">
      <c r="A1974" t="s">
        <v>4120</v>
      </c>
      <c r="B1974" t="s">
        <v>4121</v>
      </c>
      <c r="E1974" t="b">
        <v>1</v>
      </c>
    </row>
    <row r="1975" spans="1:5">
      <c r="A1975" t="s">
        <v>4122</v>
      </c>
      <c r="B1975" t="s">
        <v>4123</v>
      </c>
      <c r="E1975" t="b">
        <v>1</v>
      </c>
    </row>
    <row r="1976" spans="1:5">
      <c r="A1976" t="s">
        <v>4124</v>
      </c>
      <c r="B1976" t="s">
        <v>4125</v>
      </c>
      <c r="E1976" t="b">
        <v>1</v>
      </c>
    </row>
    <row r="1977" spans="1:5">
      <c r="A1977" t="s">
        <v>4126</v>
      </c>
      <c r="B1977" t="s">
        <v>4127</v>
      </c>
      <c r="E1977" t="b">
        <v>1</v>
      </c>
    </row>
    <row r="1978" spans="1:5">
      <c r="A1978" t="s">
        <v>4128</v>
      </c>
      <c r="B1978" t="s">
        <v>4129</v>
      </c>
      <c r="E1978" t="b">
        <v>1</v>
      </c>
    </row>
    <row r="1979" spans="1:5">
      <c r="A1979" t="s">
        <v>4130</v>
      </c>
      <c r="B1979" t="s">
        <v>4131</v>
      </c>
      <c r="E1979" t="b">
        <v>1</v>
      </c>
    </row>
    <row r="1980" spans="1:5">
      <c r="A1980" t="s">
        <v>4132</v>
      </c>
      <c r="B1980" t="s">
        <v>4133</v>
      </c>
      <c r="E1980" t="b">
        <v>1</v>
      </c>
    </row>
    <row r="1981" spans="1:5">
      <c r="A1981" t="s">
        <v>4134</v>
      </c>
      <c r="B1981" t="s">
        <v>4135</v>
      </c>
      <c r="E1981" t="b">
        <v>1</v>
      </c>
    </row>
    <row r="1982" spans="1:5">
      <c r="A1982" t="s">
        <v>4136</v>
      </c>
      <c r="B1982" t="s">
        <v>4137</v>
      </c>
      <c r="E1982" t="b">
        <v>1</v>
      </c>
    </row>
    <row r="1983" spans="1:5">
      <c r="A1983" t="s">
        <v>4138</v>
      </c>
      <c r="B1983" t="s">
        <v>4139</v>
      </c>
      <c r="E1983" t="b">
        <v>1</v>
      </c>
    </row>
    <row r="1984" spans="1:5">
      <c r="A1984" t="s">
        <v>4140</v>
      </c>
      <c r="B1984" t="s">
        <v>4141</v>
      </c>
      <c r="E1984" t="b">
        <v>1</v>
      </c>
    </row>
    <row r="1985" spans="1:5">
      <c r="A1985" t="s">
        <v>4142</v>
      </c>
      <c r="B1985" t="s">
        <v>4143</v>
      </c>
      <c r="E1985" t="b">
        <v>1</v>
      </c>
    </row>
    <row r="1986" spans="1:5">
      <c r="A1986" t="s">
        <v>4144</v>
      </c>
      <c r="B1986" t="s">
        <v>4145</v>
      </c>
      <c r="E1986" t="b">
        <v>1</v>
      </c>
    </row>
    <row r="1987" spans="1:5">
      <c r="A1987" t="s">
        <v>4146</v>
      </c>
      <c r="B1987" t="s">
        <v>4147</v>
      </c>
      <c r="E1987" t="b">
        <v>1</v>
      </c>
    </row>
    <row r="1988" spans="1:5">
      <c r="A1988" t="s">
        <v>4148</v>
      </c>
      <c r="B1988" t="s">
        <v>4149</v>
      </c>
      <c r="E1988" t="b">
        <v>1</v>
      </c>
    </row>
    <row r="1989" spans="1:5">
      <c r="A1989" t="s">
        <v>4150</v>
      </c>
      <c r="B1989" t="s">
        <v>4151</v>
      </c>
      <c r="E1989" t="b">
        <v>1</v>
      </c>
    </row>
    <row r="1990" spans="1:5">
      <c r="A1990" t="s">
        <v>4152</v>
      </c>
      <c r="B1990" t="s">
        <v>4153</v>
      </c>
      <c r="E1990" t="b">
        <v>1</v>
      </c>
    </row>
    <row r="1991" spans="1:5">
      <c r="A1991" t="s">
        <v>4154</v>
      </c>
      <c r="B1991" t="s">
        <v>4155</v>
      </c>
      <c r="E1991" t="b">
        <v>1</v>
      </c>
    </row>
    <row r="1992" spans="1:5">
      <c r="A1992" t="s">
        <v>4156</v>
      </c>
      <c r="B1992" t="s">
        <v>4157</v>
      </c>
      <c r="E1992" t="b">
        <v>1</v>
      </c>
    </row>
    <row r="1993" spans="1:5">
      <c r="A1993" t="s">
        <v>4158</v>
      </c>
      <c r="B1993" t="s">
        <v>4159</v>
      </c>
      <c r="E1993" t="b">
        <v>1</v>
      </c>
    </row>
    <row r="1994" spans="1:5">
      <c r="A1994" t="s">
        <v>4160</v>
      </c>
      <c r="B1994" t="s">
        <v>4161</v>
      </c>
      <c r="E1994" t="b">
        <v>1</v>
      </c>
    </row>
    <row r="1995" spans="1:5">
      <c r="A1995" t="s">
        <v>4162</v>
      </c>
      <c r="B1995" t="s">
        <v>4163</v>
      </c>
      <c r="E1995" t="b">
        <v>1</v>
      </c>
    </row>
    <row r="1996" spans="1:5">
      <c r="A1996" t="s">
        <v>4164</v>
      </c>
      <c r="B1996" t="s">
        <v>4165</v>
      </c>
      <c r="E1996" t="b">
        <v>1</v>
      </c>
    </row>
    <row r="1997" spans="1:5">
      <c r="A1997" t="s">
        <v>4166</v>
      </c>
      <c r="B1997" t="s">
        <v>4167</v>
      </c>
      <c r="E1997" t="b">
        <v>1</v>
      </c>
    </row>
    <row r="1998" spans="1:5">
      <c r="A1998" t="s">
        <v>4168</v>
      </c>
      <c r="B1998" t="s">
        <v>4169</v>
      </c>
      <c r="E1998" t="b">
        <v>1</v>
      </c>
    </row>
    <row r="1999" spans="1:5">
      <c r="A1999" t="s">
        <v>4170</v>
      </c>
      <c r="B1999" t="s">
        <v>4171</v>
      </c>
      <c r="E1999" t="b">
        <v>1</v>
      </c>
    </row>
    <row r="2000" spans="1:5">
      <c r="A2000" t="s">
        <v>4172</v>
      </c>
      <c r="B2000" t="s">
        <v>4173</v>
      </c>
      <c r="E2000" t="b">
        <v>1</v>
      </c>
    </row>
    <row r="2001" spans="1:5">
      <c r="A2001" t="s">
        <v>4174</v>
      </c>
      <c r="B2001" t="s">
        <v>4175</v>
      </c>
      <c r="E2001" t="b">
        <v>1</v>
      </c>
    </row>
    <row r="2002" spans="1:5">
      <c r="A2002" t="s">
        <v>4176</v>
      </c>
      <c r="B2002" t="s">
        <v>4177</v>
      </c>
      <c r="E2002" t="b">
        <v>1</v>
      </c>
    </row>
    <row r="2003" spans="1:5">
      <c r="A2003" t="s">
        <v>4178</v>
      </c>
      <c r="B2003" t="s">
        <v>4179</v>
      </c>
      <c r="E2003" t="b">
        <v>1</v>
      </c>
    </row>
    <row r="2004" spans="1:5">
      <c r="A2004" t="s">
        <v>4180</v>
      </c>
      <c r="B2004" t="s">
        <v>4181</v>
      </c>
      <c r="E2004" t="b">
        <v>1</v>
      </c>
    </row>
    <row r="2005" spans="1:5">
      <c r="A2005" t="s">
        <v>4182</v>
      </c>
      <c r="B2005" t="s">
        <v>4183</v>
      </c>
      <c r="E2005" t="b">
        <v>1</v>
      </c>
    </row>
    <row r="2006" spans="1:5">
      <c r="A2006" t="s">
        <v>4184</v>
      </c>
      <c r="B2006" t="s">
        <v>4185</v>
      </c>
      <c r="E2006" t="b">
        <v>1</v>
      </c>
    </row>
    <row r="2007" spans="1:5">
      <c r="A2007" t="s">
        <v>4186</v>
      </c>
      <c r="B2007" t="s">
        <v>4187</v>
      </c>
      <c r="E2007" t="b">
        <v>1</v>
      </c>
    </row>
    <row r="2008" spans="1:5">
      <c r="A2008" t="s">
        <v>4188</v>
      </c>
      <c r="B2008" t="s">
        <v>4189</v>
      </c>
      <c r="E2008" t="b">
        <v>1</v>
      </c>
    </row>
    <row r="2009" spans="1:5">
      <c r="A2009" t="s">
        <v>4190</v>
      </c>
      <c r="B2009" t="s">
        <v>4191</v>
      </c>
      <c r="E2009" t="b">
        <v>1</v>
      </c>
    </row>
    <row r="2010" spans="1:5">
      <c r="A2010" t="s">
        <v>4192</v>
      </c>
      <c r="B2010" t="s">
        <v>4193</v>
      </c>
      <c r="E2010" t="b">
        <v>1</v>
      </c>
    </row>
    <row r="2011" spans="1:5">
      <c r="A2011" t="s">
        <v>4194</v>
      </c>
      <c r="B2011" t="s">
        <v>4195</v>
      </c>
      <c r="E2011" t="b">
        <v>1</v>
      </c>
    </row>
    <row r="2012" spans="1:5">
      <c r="A2012" t="s">
        <v>4196</v>
      </c>
      <c r="B2012" t="s">
        <v>4197</v>
      </c>
      <c r="E2012" t="b">
        <v>1</v>
      </c>
    </row>
    <row r="2013" spans="1:5">
      <c r="A2013" t="s">
        <v>4198</v>
      </c>
      <c r="B2013" t="s">
        <v>4199</v>
      </c>
      <c r="E2013" t="b">
        <v>1</v>
      </c>
    </row>
    <row r="2014" spans="1:5">
      <c r="A2014" t="s">
        <v>4200</v>
      </c>
      <c r="B2014" t="s">
        <v>4201</v>
      </c>
      <c r="E2014" t="b">
        <v>1</v>
      </c>
    </row>
    <row r="2015" spans="1:5">
      <c r="A2015" t="s">
        <v>4202</v>
      </c>
      <c r="B2015" t="s">
        <v>4203</v>
      </c>
      <c r="E2015" t="b">
        <v>1</v>
      </c>
    </row>
    <row r="2016" spans="1:5">
      <c r="A2016" t="s">
        <v>4204</v>
      </c>
      <c r="B2016" t="s">
        <v>4205</v>
      </c>
      <c r="E2016" t="b">
        <v>1</v>
      </c>
    </row>
    <row r="2017" spans="1:5">
      <c r="A2017" t="s">
        <v>4206</v>
      </c>
      <c r="B2017" t="s">
        <v>4207</v>
      </c>
      <c r="E2017" t="b">
        <v>1</v>
      </c>
    </row>
    <row r="2018" spans="1:5">
      <c r="A2018" t="s">
        <v>4208</v>
      </c>
      <c r="B2018" t="s">
        <v>4209</v>
      </c>
      <c r="E2018" t="b">
        <v>1</v>
      </c>
    </row>
    <row r="2019" spans="1:5">
      <c r="A2019" t="s">
        <v>4210</v>
      </c>
      <c r="B2019" t="s">
        <v>4211</v>
      </c>
      <c r="E2019" t="b">
        <v>1</v>
      </c>
    </row>
    <row r="2020" spans="1:5">
      <c r="A2020" t="s">
        <v>4212</v>
      </c>
      <c r="B2020" t="s">
        <v>4213</v>
      </c>
      <c r="E2020" t="b">
        <v>1</v>
      </c>
    </row>
    <row r="2021" spans="1:5">
      <c r="A2021" t="s">
        <v>4214</v>
      </c>
      <c r="B2021" t="s">
        <v>4215</v>
      </c>
      <c r="E2021" t="b">
        <v>1</v>
      </c>
    </row>
    <row r="2022" spans="1:5">
      <c r="A2022" t="s">
        <v>4216</v>
      </c>
      <c r="B2022" t="s">
        <v>4217</v>
      </c>
      <c r="E2022" t="b">
        <v>1</v>
      </c>
    </row>
    <row r="2023" spans="1:5">
      <c r="A2023" t="s">
        <v>4218</v>
      </c>
      <c r="B2023" t="s">
        <v>4219</v>
      </c>
      <c r="E2023" t="b">
        <v>1</v>
      </c>
    </row>
    <row r="2024" spans="1:5">
      <c r="A2024" t="s">
        <v>4220</v>
      </c>
      <c r="B2024" t="s">
        <v>4221</v>
      </c>
      <c r="E2024" t="b">
        <v>1</v>
      </c>
    </row>
    <row r="2025" spans="1:5">
      <c r="A2025" t="s">
        <v>4222</v>
      </c>
      <c r="B2025" t="s">
        <v>4223</v>
      </c>
      <c r="E2025" t="b">
        <v>1</v>
      </c>
    </row>
    <row r="2026" spans="1:5">
      <c r="A2026" t="s">
        <v>4224</v>
      </c>
      <c r="B2026" t="s">
        <v>4225</v>
      </c>
      <c r="E2026" t="b">
        <v>1</v>
      </c>
    </row>
    <row r="2027" spans="1:5">
      <c r="A2027" t="s">
        <v>4226</v>
      </c>
      <c r="B2027" t="s">
        <v>4227</v>
      </c>
      <c r="E2027" t="b">
        <v>1</v>
      </c>
    </row>
    <row r="2028" spans="1:5">
      <c r="A2028" t="s">
        <v>4228</v>
      </c>
      <c r="B2028" t="s">
        <v>4229</v>
      </c>
      <c r="E2028" t="b">
        <v>1</v>
      </c>
    </row>
    <row r="2029" spans="1:5">
      <c r="A2029" t="s">
        <v>4230</v>
      </c>
      <c r="B2029" t="s">
        <v>4231</v>
      </c>
      <c r="E2029" t="b">
        <v>1</v>
      </c>
    </row>
    <row r="2030" spans="1:5">
      <c r="A2030" t="s">
        <v>4232</v>
      </c>
      <c r="B2030" t="s">
        <v>4233</v>
      </c>
      <c r="E2030" t="b">
        <v>1</v>
      </c>
    </row>
    <row r="2031" spans="1:5">
      <c r="A2031" t="s">
        <v>4234</v>
      </c>
      <c r="B2031" t="s">
        <v>4235</v>
      </c>
      <c r="E2031" t="b">
        <v>1</v>
      </c>
    </row>
    <row r="2032" spans="1:5">
      <c r="A2032" t="s">
        <v>4236</v>
      </c>
      <c r="B2032" t="s">
        <v>4237</v>
      </c>
      <c r="E2032" t="b">
        <v>1</v>
      </c>
    </row>
    <row r="2033" spans="1:5">
      <c r="A2033" t="s">
        <v>4238</v>
      </c>
      <c r="B2033" t="s">
        <v>4239</v>
      </c>
      <c r="E2033" t="b">
        <v>1</v>
      </c>
    </row>
    <row r="2034" spans="1:5">
      <c r="A2034" t="s">
        <v>4240</v>
      </c>
      <c r="B2034" t="s">
        <v>4241</v>
      </c>
      <c r="E2034" t="b">
        <v>1</v>
      </c>
    </row>
    <row r="2035" spans="1:5">
      <c r="A2035" t="s">
        <v>4242</v>
      </c>
      <c r="B2035" t="s">
        <v>4243</v>
      </c>
      <c r="E2035" t="b">
        <v>1</v>
      </c>
    </row>
    <row r="2036" spans="1:5">
      <c r="A2036" t="s">
        <v>4244</v>
      </c>
      <c r="B2036" t="s">
        <v>4245</v>
      </c>
      <c r="E2036" t="b">
        <v>1</v>
      </c>
    </row>
    <row r="2037" spans="1:5">
      <c r="A2037" t="s">
        <v>4246</v>
      </c>
      <c r="B2037" t="s">
        <v>4247</v>
      </c>
      <c r="E2037" t="b">
        <v>1</v>
      </c>
    </row>
    <row r="2038" spans="1:5">
      <c r="A2038" t="s">
        <v>4248</v>
      </c>
      <c r="B2038" t="s">
        <v>4249</v>
      </c>
      <c r="E2038" t="b">
        <v>1</v>
      </c>
    </row>
    <row r="2039" spans="1:5">
      <c r="A2039" t="s">
        <v>4250</v>
      </c>
      <c r="B2039" t="s">
        <v>4251</v>
      </c>
      <c r="E2039" t="b">
        <v>1</v>
      </c>
    </row>
    <row r="2040" spans="1:5">
      <c r="A2040" t="s">
        <v>4252</v>
      </c>
      <c r="B2040" t="s">
        <v>4253</v>
      </c>
      <c r="E2040" t="b">
        <v>1</v>
      </c>
    </row>
    <row r="2041" spans="1:5">
      <c r="A2041" t="s">
        <v>4254</v>
      </c>
      <c r="B2041" t="s">
        <v>4255</v>
      </c>
      <c r="E2041" t="b">
        <v>1</v>
      </c>
    </row>
    <row r="2042" spans="1:5">
      <c r="A2042" t="s">
        <v>4256</v>
      </c>
      <c r="B2042" t="s">
        <v>4257</v>
      </c>
      <c r="E2042" t="b">
        <v>1</v>
      </c>
    </row>
    <row r="2043" spans="1:5">
      <c r="A2043" t="s">
        <v>4258</v>
      </c>
      <c r="B2043" t="s">
        <v>4259</v>
      </c>
      <c r="E2043" t="b">
        <v>1</v>
      </c>
    </row>
    <row r="2044" spans="1:5">
      <c r="A2044" t="s">
        <v>4260</v>
      </c>
      <c r="B2044" t="s">
        <v>4261</v>
      </c>
      <c r="E2044" t="b">
        <v>1</v>
      </c>
    </row>
    <row r="2045" spans="1:5">
      <c r="A2045" t="s">
        <v>4262</v>
      </c>
      <c r="B2045" t="s">
        <v>4263</v>
      </c>
      <c r="E2045" t="b">
        <v>1</v>
      </c>
    </row>
    <row r="2046" spans="1:5">
      <c r="A2046" t="s">
        <v>4264</v>
      </c>
      <c r="B2046" t="s">
        <v>4265</v>
      </c>
      <c r="E2046" t="b">
        <v>1</v>
      </c>
    </row>
    <row r="2047" spans="1:5">
      <c r="A2047" t="s">
        <v>4266</v>
      </c>
      <c r="B2047" t="s">
        <v>4267</v>
      </c>
      <c r="E2047" t="b">
        <v>1</v>
      </c>
    </row>
    <row r="2048" spans="1:5">
      <c r="A2048" t="s">
        <v>4268</v>
      </c>
      <c r="B2048" t="s">
        <v>4269</v>
      </c>
      <c r="E2048" t="b">
        <v>1</v>
      </c>
    </row>
    <row r="2049" spans="1:5">
      <c r="A2049" t="s">
        <v>4270</v>
      </c>
      <c r="B2049" t="s">
        <v>4271</v>
      </c>
      <c r="E2049" t="b">
        <v>1</v>
      </c>
    </row>
    <row r="2050" spans="1:5">
      <c r="A2050" t="s">
        <v>4272</v>
      </c>
      <c r="B2050" t="s">
        <v>4273</v>
      </c>
      <c r="E2050" t="b">
        <v>1</v>
      </c>
    </row>
    <row r="2051" spans="1:5">
      <c r="A2051" t="s">
        <v>4274</v>
      </c>
      <c r="B2051" t="s">
        <v>4275</v>
      </c>
      <c r="E2051" t="b">
        <v>1</v>
      </c>
    </row>
    <row r="2052" spans="1:5">
      <c r="A2052" t="s">
        <v>4276</v>
      </c>
      <c r="B2052" t="s">
        <v>4277</v>
      </c>
      <c r="E2052" t="b">
        <v>1</v>
      </c>
    </row>
    <row r="2053" spans="1:5">
      <c r="A2053" t="s">
        <v>4278</v>
      </c>
      <c r="B2053" t="s">
        <v>4279</v>
      </c>
      <c r="E2053" t="b">
        <v>1</v>
      </c>
    </row>
    <row r="2054" spans="1:5">
      <c r="A2054" t="s">
        <v>4280</v>
      </c>
      <c r="B2054" t="s">
        <v>4281</v>
      </c>
      <c r="E2054" t="b">
        <v>1</v>
      </c>
    </row>
    <row r="2055" spans="1:5">
      <c r="A2055" t="s">
        <v>4282</v>
      </c>
      <c r="B2055" t="s">
        <v>4283</v>
      </c>
      <c r="E2055" t="b">
        <v>1</v>
      </c>
    </row>
    <row r="2056" spans="1:5">
      <c r="A2056" t="s">
        <v>4284</v>
      </c>
      <c r="B2056" t="s">
        <v>4285</v>
      </c>
      <c r="E2056" t="b">
        <v>1</v>
      </c>
    </row>
    <row r="2057" spans="1:5">
      <c r="A2057" t="s">
        <v>4286</v>
      </c>
      <c r="B2057" t="s">
        <v>4287</v>
      </c>
      <c r="E2057" t="b">
        <v>1</v>
      </c>
    </row>
    <row r="2058" spans="1:5">
      <c r="A2058" t="s">
        <v>4288</v>
      </c>
      <c r="B2058" t="s">
        <v>4289</v>
      </c>
      <c r="E2058" t="b">
        <v>1</v>
      </c>
    </row>
    <row r="2059" spans="1:5">
      <c r="A2059" t="s">
        <v>4290</v>
      </c>
      <c r="B2059" t="s">
        <v>4291</v>
      </c>
      <c r="E2059" t="b">
        <v>1</v>
      </c>
    </row>
    <row r="2060" spans="1:5">
      <c r="A2060" t="s">
        <v>4292</v>
      </c>
      <c r="B2060" t="s">
        <v>4293</v>
      </c>
      <c r="E2060" t="b">
        <v>1</v>
      </c>
    </row>
    <row r="2061" spans="1:5">
      <c r="A2061" t="s">
        <v>4294</v>
      </c>
      <c r="B2061" t="s">
        <v>4295</v>
      </c>
      <c r="E2061" t="b">
        <v>1</v>
      </c>
    </row>
    <row r="2062" spans="1:5">
      <c r="A2062" t="s">
        <v>4296</v>
      </c>
      <c r="B2062" t="s">
        <v>4297</v>
      </c>
      <c r="E2062" t="b">
        <v>1</v>
      </c>
    </row>
    <row r="2063" spans="1:5">
      <c r="A2063" t="s">
        <v>4298</v>
      </c>
      <c r="B2063" t="s">
        <v>4299</v>
      </c>
      <c r="E2063" t="b">
        <v>1</v>
      </c>
    </row>
    <row r="2064" spans="1:5">
      <c r="A2064" t="s">
        <v>4300</v>
      </c>
      <c r="B2064" t="s">
        <v>4301</v>
      </c>
      <c r="E2064" t="b">
        <v>1</v>
      </c>
    </row>
    <row r="2065" spans="1:5">
      <c r="A2065" t="s">
        <v>4302</v>
      </c>
      <c r="B2065" t="s">
        <v>4303</v>
      </c>
      <c r="E2065" t="b">
        <v>1</v>
      </c>
    </row>
    <row r="2066" spans="1:5">
      <c r="A2066" t="s">
        <v>4304</v>
      </c>
      <c r="B2066" t="s">
        <v>4305</v>
      </c>
      <c r="E2066" t="b">
        <v>1</v>
      </c>
    </row>
    <row r="2067" spans="1:5">
      <c r="A2067" t="s">
        <v>4306</v>
      </c>
      <c r="B2067" t="s">
        <v>4307</v>
      </c>
      <c r="E2067" t="b">
        <v>1</v>
      </c>
    </row>
    <row r="2068" spans="1:5">
      <c r="A2068" t="s">
        <v>4308</v>
      </c>
      <c r="B2068" t="s">
        <v>4309</v>
      </c>
      <c r="E2068" t="b">
        <v>1</v>
      </c>
    </row>
    <row r="2069" spans="1:5">
      <c r="A2069" t="s">
        <v>4310</v>
      </c>
      <c r="B2069" t="s">
        <v>4311</v>
      </c>
      <c r="E2069" t="b">
        <v>1</v>
      </c>
    </row>
    <row r="2070" spans="1:5">
      <c r="A2070" t="s">
        <v>4312</v>
      </c>
      <c r="B2070" t="s">
        <v>4313</v>
      </c>
      <c r="E2070" t="b">
        <v>1</v>
      </c>
    </row>
    <row r="2071" spans="1:5">
      <c r="A2071" t="s">
        <v>4314</v>
      </c>
      <c r="B2071" t="s">
        <v>4315</v>
      </c>
      <c r="E2071" t="b">
        <v>1</v>
      </c>
    </row>
    <row r="2072" spans="1:5">
      <c r="A2072" t="s">
        <v>4316</v>
      </c>
      <c r="B2072" t="s">
        <v>4317</v>
      </c>
      <c r="E2072" t="b">
        <v>1</v>
      </c>
    </row>
    <row r="2073" spans="1:5">
      <c r="A2073" t="s">
        <v>4318</v>
      </c>
      <c r="B2073" t="s">
        <v>4319</v>
      </c>
      <c r="E2073" t="b">
        <v>1</v>
      </c>
    </row>
    <row r="2074" spans="1:5">
      <c r="A2074" t="s">
        <v>4320</v>
      </c>
      <c r="B2074" t="s">
        <v>4321</v>
      </c>
      <c r="E2074" t="b">
        <v>1</v>
      </c>
    </row>
    <row r="2075" spans="1:5">
      <c r="A2075" t="s">
        <v>4322</v>
      </c>
      <c r="B2075" t="s">
        <v>4323</v>
      </c>
      <c r="E2075" t="b">
        <v>1</v>
      </c>
    </row>
    <row r="2076" spans="1:5">
      <c r="A2076" t="s">
        <v>4324</v>
      </c>
      <c r="B2076" t="s">
        <v>4325</v>
      </c>
      <c r="E2076" t="b">
        <v>1</v>
      </c>
    </row>
    <row r="2077" spans="1:5">
      <c r="A2077" t="s">
        <v>4326</v>
      </c>
      <c r="B2077" t="s">
        <v>4327</v>
      </c>
      <c r="E2077" t="b">
        <v>1</v>
      </c>
    </row>
    <row r="2078" spans="1:5">
      <c r="A2078" t="s">
        <v>4328</v>
      </c>
      <c r="B2078" t="s">
        <v>4329</v>
      </c>
      <c r="E2078" t="b">
        <v>1</v>
      </c>
    </row>
    <row r="2079" spans="1:5">
      <c r="A2079" t="s">
        <v>4330</v>
      </c>
      <c r="B2079" t="s">
        <v>4331</v>
      </c>
      <c r="E2079" t="b">
        <v>1</v>
      </c>
    </row>
    <row r="2080" spans="1:5">
      <c r="A2080" t="s">
        <v>4332</v>
      </c>
      <c r="B2080" t="s">
        <v>4333</v>
      </c>
      <c r="E2080" t="b">
        <v>1</v>
      </c>
    </row>
    <row r="2081" spans="1:5">
      <c r="A2081" t="s">
        <v>4334</v>
      </c>
      <c r="B2081" t="s">
        <v>4335</v>
      </c>
      <c r="E2081" t="b">
        <v>1</v>
      </c>
    </row>
    <row r="2082" spans="1:5">
      <c r="A2082" t="s">
        <v>4336</v>
      </c>
      <c r="B2082" t="s">
        <v>4337</v>
      </c>
      <c r="E2082" t="b">
        <v>1</v>
      </c>
    </row>
    <row r="2083" spans="1:5">
      <c r="A2083" t="s">
        <v>4338</v>
      </c>
      <c r="B2083" t="s">
        <v>4339</v>
      </c>
      <c r="E2083" t="b">
        <v>1</v>
      </c>
    </row>
    <row r="2084" spans="1:5">
      <c r="A2084" t="s">
        <v>4340</v>
      </c>
      <c r="B2084" t="s">
        <v>4341</v>
      </c>
      <c r="E2084" t="b">
        <v>1</v>
      </c>
    </row>
    <row r="2085" spans="1:5">
      <c r="A2085" t="s">
        <v>4342</v>
      </c>
      <c r="B2085" t="s">
        <v>4343</v>
      </c>
      <c r="E2085" t="b">
        <v>1</v>
      </c>
    </row>
    <row r="2086" spans="1:5">
      <c r="A2086" t="s">
        <v>4344</v>
      </c>
      <c r="B2086" t="s">
        <v>4345</v>
      </c>
      <c r="E2086" t="b">
        <v>1</v>
      </c>
    </row>
    <row r="2087" spans="1:5">
      <c r="A2087" t="s">
        <v>4346</v>
      </c>
      <c r="B2087" t="s">
        <v>4347</v>
      </c>
      <c r="E2087" t="b">
        <v>1</v>
      </c>
    </row>
    <row r="2088" spans="1:5">
      <c r="A2088" t="s">
        <v>4348</v>
      </c>
      <c r="B2088" t="s">
        <v>4349</v>
      </c>
      <c r="E2088" t="b">
        <v>1</v>
      </c>
    </row>
    <row r="2089" spans="1:5">
      <c r="A2089" t="s">
        <v>4350</v>
      </c>
      <c r="B2089" t="s">
        <v>4351</v>
      </c>
      <c r="E2089" t="b">
        <v>1</v>
      </c>
    </row>
    <row r="2090" spans="1:5">
      <c r="A2090" t="s">
        <v>4352</v>
      </c>
      <c r="B2090" t="s">
        <v>4353</v>
      </c>
      <c r="E2090" t="b">
        <v>1</v>
      </c>
    </row>
    <row r="2091" spans="1:5">
      <c r="A2091" t="s">
        <v>4354</v>
      </c>
      <c r="B2091" t="s">
        <v>4355</v>
      </c>
      <c r="E2091" t="b">
        <v>1</v>
      </c>
    </row>
    <row r="2092" spans="1:5">
      <c r="A2092" t="s">
        <v>4356</v>
      </c>
      <c r="B2092" t="s">
        <v>4357</v>
      </c>
      <c r="E2092" t="b">
        <v>1</v>
      </c>
    </row>
    <row r="2093" spans="1:5">
      <c r="A2093" t="s">
        <v>4358</v>
      </c>
      <c r="B2093" t="s">
        <v>4359</v>
      </c>
      <c r="E2093" t="b">
        <v>1</v>
      </c>
    </row>
    <row r="2094" spans="1:5">
      <c r="A2094" t="s">
        <v>4360</v>
      </c>
      <c r="B2094" t="s">
        <v>4361</v>
      </c>
      <c r="E2094" t="b">
        <v>1</v>
      </c>
    </row>
    <row r="2095" spans="1:5">
      <c r="A2095" t="s">
        <v>4362</v>
      </c>
      <c r="B2095" t="s">
        <v>4363</v>
      </c>
      <c r="E2095" t="b">
        <v>1</v>
      </c>
    </row>
    <row r="2096" spans="1:5">
      <c r="A2096" t="s">
        <v>4364</v>
      </c>
      <c r="B2096" t="s">
        <v>4365</v>
      </c>
      <c r="E2096" t="b">
        <v>1</v>
      </c>
    </row>
    <row r="2097" spans="1:5">
      <c r="A2097" t="s">
        <v>4366</v>
      </c>
      <c r="B2097" t="s">
        <v>4367</v>
      </c>
      <c r="E2097" t="b">
        <v>1</v>
      </c>
    </row>
    <row r="2098" spans="1:5">
      <c r="A2098" t="s">
        <v>4368</v>
      </c>
      <c r="B2098" t="s">
        <v>4369</v>
      </c>
      <c r="E2098" t="b">
        <v>1</v>
      </c>
    </row>
    <row r="2099" spans="1:5">
      <c r="A2099" t="s">
        <v>4370</v>
      </c>
      <c r="B2099" t="s">
        <v>4371</v>
      </c>
      <c r="E2099" t="b">
        <v>1</v>
      </c>
    </row>
    <row r="2100" spans="1:5">
      <c r="A2100" t="s">
        <v>4372</v>
      </c>
      <c r="B2100" t="s">
        <v>4373</v>
      </c>
      <c r="E2100" t="b">
        <v>1</v>
      </c>
    </row>
    <row r="2101" spans="1:5">
      <c r="A2101" t="s">
        <v>4374</v>
      </c>
      <c r="B2101" t="s">
        <v>4375</v>
      </c>
      <c r="E2101" t="b">
        <v>1</v>
      </c>
    </row>
    <row r="2102" spans="1:5">
      <c r="A2102" t="s">
        <v>4376</v>
      </c>
      <c r="B2102" t="s">
        <v>4377</v>
      </c>
      <c r="E2102" t="b">
        <v>1</v>
      </c>
    </row>
    <row r="2103" spans="1:5">
      <c r="A2103" t="s">
        <v>4378</v>
      </c>
      <c r="B2103" t="s">
        <v>4379</v>
      </c>
      <c r="E2103" t="b">
        <v>1</v>
      </c>
    </row>
    <row r="2104" spans="1:5">
      <c r="A2104" t="s">
        <v>4380</v>
      </c>
      <c r="B2104" t="s">
        <v>4381</v>
      </c>
      <c r="E2104" t="b">
        <v>1</v>
      </c>
    </row>
    <row r="2105" spans="1:5">
      <c r="A2105" t="s">
        <v>4382</v>
      </c>
      <c r="B2105" t="s">
        <v>4383</v>
      </c>
      <c r="E2105" t="b">
        <v>1</v>
      </c>
    </row>
    <row r="2106" spans="1:5">
      <c r="A2106" t="s">
        <v>4384</v>
      </c>
      <c r="B2106" t="s">
        <v>4385</v>
      </c>
      <c r="E2106" t="b">
        <v>1</v>
      </c>
    </row>
    <row r="2107" spans="1:5">
      <c r="A2107" t="s">
        <v>4386</v>
      </c>
      <c r="B2107" t="s">
        <v>4387</v>
      </c>
      <c r="E2107" t="b">
        <v>1</v>
      </c>
    </row>
    <row r="2108" spans="1:5">
      <c r="A2108" t="s">
        <v>4388</v>
      </c>
      <c r="B2108" t="s">
        <v>4389</v>
      </c>
      <c r="E2108" t="b">
        <v>1</v>
      </c>
    </row>
    <row r="2109" spans="1:5">
      <c r="A2109" t="s">
        <v>4390</v>
      </c>
      <c r="B2109" t="s">
        <v>4391</v>
      </c>
      <c r="E2109" t="b">
        <v>1</v>
      </c>
    </row>
    <row r="2110" spans="1:5">
      <c r="A2110" t="s">
        <v>4392</v>
      </c>
      <c r="B2110" t="s">
        <v>4393</v>
      </c>
      <c r="E2110" t="b">
        <v>1</v>
      </c>
    </row>
    <row r="2111" spans="1:5">
      <c r="A2111" t="s">
        <v>4394</v>
      </c>
      <c r="B2111" t="s">
        <v>4395</v>
      </c>
      <c r="E2111" t="b">
        <v>1</v>
      </c>
    </row>
    <row r="2112" spans="1:5">
      <c r="A2112" t="s">
        <v>4396</v>
      </c>
      <c r="B2112" t="s">
        <v>4397</v>
      </c>
      <c r="E2112" t="b">
        <v>1</v>
      </c>
    </row>
    <row r="2113" spans="1:5">
      <c r="A2113" t="s">
        <v>4398</v>
      </c>
      <c r="B2113" t="s">
        <v>4399</v>
      </c>
      <c r="E2113" t="b">
        <v>1</v>
      </c>
    </row>
    <row r="2114" spans="1:5">
      <c r="A2114" t="s">
        <v>4400</v>
      </c>
      <c r="B2114" t="s">
        <v>4401</v>
      </c>
      <c r="E2114" t="b">
        <v>1</v>
      </c>
    </row>
    <row r="2115" spans="1:5">
      <c r="A2115" t="s">
        <v>4402</v>
      </c>
      <c r="B2115" t="s">
        <v>4403</v>
      </c>
      <c r="E2115" t="b">
        <v>1</v>
      </c>
    </row>
    <row r="2116" spans="1:5">
      <c r="A2116" t="s">
        <v>4404</v>
      </c>
      <c r="B2116" t="s">
        <v>4405</v>
      </c>
      <c r="E2116" t="b">
        <v>1</v>
      </c>
    </row>
    <row r="2117" spans="1:5">
      <c r="A2117" t="s">
        <v>4406</v>
      </c>
      <c r="B2117" t="s">
        <v>4407</v>
      </c>
      <c r="E2117" t="b">
        <v>1</v>
      </c>
    </row>
    <row r="2118" spans="1:5">
      <c r="A2118" t="s">
        <v>4408</v>
      </c>
      <c r="B2118" t="s">
        <v>4409</v>
      </c>
      <c r="E2118" t="b">
        <v>1</v>
      </c>
    </row>
    <row r="2119" spans="1:5">
      <c r="A2119" t="s">
        <v>4410</v>
      </c>
      <c r="B2119" t="s">
        <v>4411</v>
      </c>
      <c r="E2119" t="b">
        <v>1</v>
      </c>
    </row>
    <row r="2120" spans="1:5">
      <c r="A2120" t="s">
        <v>4412</v>
      </c>
      <c r="B2120" t="s">
        <v>4413</v>
      </c>
      <c r="E2120" t="b">
        <v>1</v>
      </c>
    </row>
    <row r="2121" spans="1:5">
      <c r="A2121" t="s">
        <v>4414</v>
      </c>
      <c r="B2121" t="s">
        <v>4415</v>
      </c>
      <c r="E2121" t="b">
        <v>1</v>
      </c>
    </row>
    <row r="2122" spans="1:5">
      <c r="A2122" t="s">
        <v>4416</v>
      </c>
      <c r="B2122" t="s">
        <v>4417</v>
      </c>
      <c r="E2122" t="b">
        <v>1</v>
      </c>
    </row>
    <row r="2123" spans="1:5">
      <c r="A2123" t="s">
        <v>4418</v>
      </c>
      <c r="B2123" t="s">
        <v>4419</v>
      </c>
      <c r="E2123" t="b">
        <v>1</v>
      </c>
    </row>
    <row r="2124" spans="1:5">
      <c r="A2124" t="s">
        <v>4420</v>
      </c>
      <c r="B2124" t="s">
        <v>4421</v>
      </c>
      <c r="E2124" t="b">
        <v>1</v>
      </c>
    </row>
    <row r="2125" spans="1:5">
      <c r="A2125" t="s">
        <v>4422</v>
      </c>
      <c r="B2125" t="s">
        <v>4423</v>
      </c>
      <c r="E2125" t="b">
        <v>1</v>
      </c>
    </row>
    <row r="2126" spans="1:5">
      <c r="A2126" t="s">
        <v>4424</v>
      </c>
      <c r="B2126" t="s">
        <v>4425</v>
      </c>
      <c r="E2126" t="b">
        <v>1</v>
      </c>
    </row>
    <row r="2127" spans="1:5">
      <c r="A2127" t="s">
        <v>4426</v>
      </c>
      <c r="B2127" t="s">
        <v>4427</v>
      </c>
      <c r="E2127" t="b">
        <v>1</v>
      </c>
    </row>
    <row r="2128" spans="1:5">
      <c r="A2128" t="s">
        <v>4428</v>
      </c>
      <c r="B2128" t="s">
        <v>4429</v>
      </c>
      <c r="E2128" t="b">
        <v>1</v>
      </c>
    </row>
    <row r="2129" spans="1:5">
      <c r="A2129" t="s">
        <v>4430</v>
      </c>
      <c r="B2129" t="s">
        <v>4431</v>
      </c>
      <c r="E2129" t="b">
        <v>1</v>
      </c>
    </row>
    <row r="2130" spans="1:5">
      <c r="A2130" t="s">
        <v>4432</v>
      </c>
      <c r="B2130" t="s">
        <v>4433</v>
      </c>
      <c r="E2130" t="b">
        <v>1</v>
      </c>
    </row>
    <row r="2131" spans="1:5">
      <c r="A2131" t="s">
        <v>4434</v>
      </c>
      <c r="B2131" t="s">
        <v>4435</v>
      </c>
      <c r="E2131" t="b">
        <v>1</v>
      </c>
    </row>
    <row r="2132" spans="1:5">
      <c r="A2132" t="s">
        <v>4436</v>
      </c>
      <c r="B2132" t="s">
        <v>4437</v>
      </c>
      <c r="E2132" t="b">
        <v>1</v>
      </c>
    </row>
    <row r="2133" spans="1:5">
      <c r="A2133" t="s">
        <v>4438</v>
      </c>
      <c r="B2133" t="s">
        <v>4439</v>
      </c>
      <c r="E2133" t="b">
        <v>1</v>
      </c>
    </row>
    <row r="2134" spans="1:5">
      <c r="A2134" t="s">
        <v>4440</v>
      </c>
      <c r="B2134" t="s">
        <v>4441</v>
      </c>
      <c r="E2134" t="b">
        <v>1</v>
      </c>
    </row>
    <row r="2135" spans="1:5">
      <c r="A2135" t="s">
        <v>4442</v>
      </c>
      <c r="B2135" t="s">
        <v>4443</v>
      </c>
      <c r="E2135" t="b">
        <v>1</v>
      </c>
    </row>
    <row r="2136" spans="1:5">
      <c r="A2136" t="s">
        <v>4444</v>
      </c>
      <c r="B2136" t="s">
        <v>4445</v>
      </c>
      <c r="E2136" t="b">
        <v>1</v>
      </c>
    </row>
    <row r="2137" spans="1:5">
      <c r="A2137" t="s">
        <v>4446</v>
      </c>
      <c r="B2137" t="s">
        <v>4447</v>
      </c>
      <c r="E2137" t="b">
        <v>1</v>
      </c>
    </row>
    <row r="2138" spans="1:5">
      <c r="A2138" t="s">
        <v>4448</v>
      </c>
      <c r="B2138" t="s">
        <v>4449</v>
      </c>
      <c r="E2138" t="b">
        <v>1</v>
      </c>
    </row>
    <row r="2139" spans="1:5">
      <c r="A2139" t="s">
        <v>4450</v>
      </c>
      <c r="B2139" t="s">
        <v>4451</v>
      </c>
      <c r="E2139" t="b">
        <v>1</v>
      </c>
    </row>
    <row r="2140" spans="1:5">
      <c r="A2140" t="s">
        <v>4452</v>
      </c>
      <c r="B2140" t="s">
        <v>4453</v>
      </c>
      <c r="E2140" t="b">
        <v>1</v>
      </c>
    </row>
    <row r="2141" spans="1:5">
      <c r="A2141" t="s">
        <v>4454</v>
      </c>
      <c r="B2141" t="s">
        <v>4455</v>
      </c>
      <c r="E2141" t="b">
        <v>1</v>
      </c>
    </row>
    <row r="2142" spans="1:5">
      <c r="A2142" t="s">
        <v>4456</v>
      </c>
      <c r="B2142" t="s">
        <v>4457</v>
      </c>
      <c r="E2142" t="b">
        <v>1</v>
      </c>
    </row>
    <row r="2143" spans="1:5">
      <c r="A2143" t="s">
        <v>4458</v>
      </c>
      <c r="B2143" t="s">
        <v>4459</v>
      </c>
      <c r="E2143" t="b">
        <v>1</v>
      </c>
    </row>
    <row r="2144" spans="1:5">
      <c r="A2144" t="s">
        <v>4460</v>
      </c>
      <c r="B2144" t="s">
        <v>4461</v>
      </c>
      <c r="E2144" t="b">
        <v>1</v>
      </c>
    </row>
    <row r="2145" spans="1:5">
      <c r="A2145" t="s">
        <v>4462</v>
      </c>
      <c r="B2145" t="s">
        <v>4463</v>
      </c>
      <c r="E2145" t="b">
        <v>1</v>
      </c>
    </row>
    <row r="2146" spans="1:5">
      <c r="A2146" t="s">
        <v>4464</v>
      </c>
      <c r="B2146" t="s">
        <v>4465</v>
      </c>
      <c r="E2146" t="b">
        <v>1</v>
      </c>
    </row>
    <row r="2147" spans="1:5">
      <c r="A2147" t="s">
        <v>4466</v>
      </c>
      <c r="B2147" t="s">
        <v>4467</v>
      </c>
      <c r="E2147" t="b">
        <v>1</v>
      </c>
    </row>
    <row r="2148" spans="1:5">
      <c r="A2148" t="s">
        <v>4468</v>
      </c>
      <c r="B2148" t="s">
        <v>4469</v>
      </c>
      <c r="E2148" t="b">
        <v>1</v>
      </c>
    </row>
    <row r="2149" spans="1:5">
      <c r="A2149" t="s">
        <v>4470</v>
      </c>
      <c r="B2149" t="s">
        <v>4471</v>
      </c>
      <c r="E2149" t="b">
        <v>1</v>
      </c>
    </row>
    <row r="2150" spans="1:5">
      <c r="A2150" t="s">
        <v>4472</v>
      </c>
      <c r="B2150" t="s">
        <v>4473</v>
      </c>
      <c r="E2150" t="b">
        <v>1</v>
      </c>
    </row>
    <row r="2151" spans="1:5">
      <c r="A2151" t="s">
        <v>4474</v>
      </c>
      <c r="B2151" t="s">
        <v>4475</v>
      </c>
      <c r="E2151" t="b">
        <v>1</v>
      </c>
    </row>
    <row r="2152" spans="1:5">
      <c r="A2152" t="s">
        <v>4476</v>
      </c>
      <c r="B2152" t="s">
        <v>4477</v>
      </c>
      <c r="E2152" t="b">
        <v>1</v>
      </c>
    </row>
    <row r="2153" spans="1:5">
      <c r="A2153" t="s">
        <v>4478</v>
      </c>
      <c r="B2153" t="s">
        <v>4479</v>
      </c>
      <c r="E2153" t="b">
        <v>1</v>
      </c>
    </row>
    <row r="2154" spans="1:5">
      <c r="A2154" t="s">
        <v>4480</v>
      </c>
      <c r="B2154" t="s">
        <v>4481</v>
      </c>
      <c r="E2154" t="b">
        <v>1</v>
      </c>
    </row>
    <row r="2155" spans="1:5">
      <c r="A2155" t="s">
        <v>4482</v>
      </c>
      <c r="B2155" t="s">
        <v>4483</v>
      </c>
      <c r="E2155" t="b">
        <v>1</v>
      </c>
    </row>
    <row r="2156" spans="1:5">
      <c r="A2156" t="s">
        <v>4484</v>
      </c>
      <c r="B2156" t="s">
        <v>4485</v>
      </c>
      <c r="E2156" t="b">
        <v>1</v>
      </c>
    </row>
    <row r="2157" spans="1:5">
      <c r="A2157" t="s">
        <v>4486</v>
      </c>
      <c r="B2157" t="s">
        <v>4487</v>
      </c>
      <c r="E2157" t="b">
        <v>1</v>
      </c>
    </row>
    <row r="2158" spans="1:5">
      <c r="A2158" t="s">
        <v>4488</v>
      </c>
      <c r="B2158" t="s">
        <v>4489</v>
      </c>
      <c r="E2158" t="b">
        <v>1</v>
      </c>
    </row>
    <row r="2159" spans="1:5">
      <c r="A2159" t="s">
        <v>4490</v>
      </c>
      <c r="B2159" t="s">
        <v>4491</v>
      </c>
      <c r="E2159" t="b">
        <v>1</v>
      </c>
    </row>
    <row r="2160" spans="1:5">
      <c r="A2160" t="s">
        <v>4492</v>
      </c>
      <c r="B2160" t="s">
        <v>4493</v>
      </c>
      <c r="E2160" t="b">
        <v>1</v>
      </c>
    </row>
    <row r="2161" spans="1:5">
      <c r="A2161" t="s">
        <v>4494</v>
      </c>
      <c r="B2161" t="s">
        <v>4495</v>
      </c>
      <c r="E2161" t="b">
        <v>1</v>
      </c>
    </row>
    <row r="2162" spans="1:5">
      <c r="A2162" t="s">
        <v>4496</v>
      </c>
      <c r="B2162" t="s">
        <v>4497</v>
      </c>
      <c r="E2162" t="b">
        <v>1</v>
      </c>
    </row>
    <row r="2163" spans="1:5">
      <c r="A2163" t="s">
        <v>4498</v>
      </c>
      <c r="B2163" t="s">
        <v>4499</v>
      </c>
      <c r="E2163" t="b">
        <v>1</v>
      </c>
    </row>
    <row r="2164" spans="1:5">
      <c r="A2164" t="s">
        <v>4500</v>
      </c>
      <c r="B2164" t="s">
        <v>4501</v>
      </c>
      <c r="E2164" t="b">
        <v>1</v>
      </c>
    </row>
    <row r="2165" spans="1:5">
      <c r="A2165" t="s">
        <v>4502</v>
      </c>
      <c r="B2165" t="s">
        <v>4503</v>
      </c>
      <c r="E2165" t="b">
        <v>1</v>
      </c>
    </row>
    <row r="2166" spans="1:5">
      <c r="A2166" t="s">
        <v>4504</v>
      </c>
      <c r="B2166" t="s">
        <v>4505</v>
      </c>
      <c r="E2166" t="b">
        <v>1</v>
      </c>
    </row>
    <row r="2167" spans="1:5">
      <c r="A2167" t="s">
        <v>4506</v>
      </c>
      <c r="B2167" t="s">
        <v>4507</v>
      </c>
      <c r="E2167" t="b">
        <v>1</v>
      </c>
    </row>
    <row r="2168" spans="1:5">
      <c r="A2168" t="s">
        <v>4508</v>
      </c>
      <c r="B2168" t="s">
        <v>4509</v>
      </c>
      <c r="E2168" t="b">
        <v>1</v>
      </c>
    </row>
    <row r="2169" spans="1:5">
      <c r="A2169" t="s">
        <v>4510</v>
      </c>
      <c r="B2169" t="s">
        <v>4511</v>
      </c>
      <c r="E2169" t="b">
        <v>1</v>
      </c>
    </row>
    <row r="2170" spans="1:5">
      <c r="A2170" t="s">
        <v>4512</v>
      </c>
      <c r="B2170" t="s">
        <v>4513</v>
      </c>
      <c r="E2170" t="b">
        <v>1</v>
      </c>
    </row>
    <row r="2171" spans="1:5">
      <c r="A2171" t="s">
        <v>4514</v>
      </c>
      <c r="B2171" t="s">
        <v>4515</v>
      </c>
      <c r="E2171" t="b">
        <v>1</v>
      </c>
    </row>
    <row r="2172" spans="1:5">
      <c r="A2172" t="s">
        <v>4516</v>
      </c>
      <c r="B2172" t="s">
        <v>4517</v>
      </c>
      <c r="E2172" t="b">
        <v>1</v>
      </c>
    </row>
    <row r="2173" spans="1:5">
      <c r="A2173" t="s">
        <v>4518</v>
      </c>
      <c r="B2173" t="s">
        <v>4519</v>
      </c>
      <c r="E2173" t="b">
        <v>1</v>
      </c>
    </row>
    <row r="2174" spans="1:5">
      <c r="A2174" t="s">
        <v>4520</v>
      </c>
      <c r="B2174" t="s">
        <v>4521</v>
      </c>
      <c r="E2174" t="b">
        <v>1</v>
      </c>
    </row>
    <row r="2175" spans="1:5">
      <c r="A2175" t="s">
        <v>4522</v>
      </c>
      <c r="B2175" t="s">
        <v>4523</v>
      </c>
      <c r="E2175" t="b">
        <v>1</v>
      </c>
    </row>
    <row r="2176" spans="1:5">
      <c r="A2176" t="s">
        <v>4524</v>
      </c>
      <c r="B2176" t="s">
        <v>4525</v>
      </c>
      <c r="E2176" t="b">
        <v>1</v>
      </c>
    </row>
    <row r="2177" spans="1:5">
      <c r="A2177" t="s">
        <v>4526</v>
      </c>
      <c r="B2177" t="s">
        <v>4527</v>
      </c>
      <c r="E2177" t="b">
        <v>1</v>
      </c>
    </row>
    <row r="2178" spans="1:5">
      <c r="A2178" t="s">
        <v>4528</v>
      </c>
      <c r="B2178" t="s">
        <v>4529</v>
      </c>
      <c r="E2178" t="b">
        <v>1</v>
      </c>
    </row>
    <row r="2179" spans="1:5">
      <c r="A2179" t="s">
        <v>4530</v>
      </c>
      <c r="B2179" t="s">
        <v>4531</v>
      </c>
      <c r="E2179" t="b">
        <v>1</v>
      </c>
    </row>
    <row r="2180" spans="1:5">
      <c r="A2180" t="s">
        <v>4532</v>
      </c>
      <c r="B2180" t="s">
        <v>4533</v>
      </c>
      <c r="E2180" t="b">
        <v>1</v>
      </c>
    </row>
    <row r="2181" spans="1:5">
      <c r="A2181" t="s">
        <v>4534</v>
      </c>
      <c r="B2181" t="s">
        <v>4535</v>
      </c>
      <c r="E2181" t="b">
        <v>1</v>
      </c>
    </row>
    <row r="2182" spans="1:5">
      <c r="A2182" t="s">
        <v>4536</v>
      </c>
      <c r="B2182" t="s">
        <v>4537</v>
      </c>
      <c r="E2182" t="b">
        <v>1</v>
      </c>
    </row>
    <row r="2183" spans="1:5">
      <c r="A2183" t="s">
        <v>4538</v>
      </c>
      <c r="B2183" t="s">
        <v>4539</v>
      </c>
      <c r="E2183" t="b">
        <v>1</v>
      </c>
    </row>
    <row r="2184" spans="1:5">
      <c r="A2184" t="s">
        <v>4540</v>
      </c>
      <c r="B2184" t="s">
        <v>4541</v>
      </c>
      <c r="E2184" t="b">
        <v>1</v>
      </c>
    </row>
    <row r="2185" spans="1:5">
      <c r="A2185" t="s">
        <v>4542</v>
      </c>
      <c r="B2185" t="s">
        <v>4543</v>
      </c>
      <c r="E2185" t="b">
        <v>1</v>
      </c>
    </row>
    <row r="2186" spans="1:5">
      <c r="A2186" t="s">
        <v>4544</v>
      </c>
      <c r="B2186" t="s">
        <v>4545</v>
      </c>
      <c r="E2186" t="b">
        <v>1</v>
      </c>
    </row>
    <row r="2187" spans="1:5">
      <c r="A2187" t="s">
        <v>4546</v>
      </c>
      <c r="B2187" t="s">
        <v>4547</v>
      </c>
      <c r="E2187" t="b">
        <v>1</v>
      </c>
    </row>
    <row r="2188" spans="1:5">
      <c r="A2188" t="s">
        <v>4548</v>
      </c>
      <c r="B2188" t="s">
        <v>4549</v>
      </c>
      <c r="E2188" t="b">
        <v>1</v>
      </c>
    </row>
    <row r="2189" spans="1:5">
      <c r="A2189" t="s">
        <v>4550</v>
      </c>
      <c r="B2189" t="s">
        <v>4551</v>
      </c>
      <c r="E2189" t="b">
        <v>1</v>
      </c>
    </row>
    <row r="2190" spans="1:5">
      <c r="A2190" t="s">
        <v>4552</v>
      </c>
      <c r="B2190" t="s">
        <v>4553</v>
      </c>
      <c r="E2190" t="b">
        <v>1</v>
      </c>
    </row>
    <row r="2191" spans="1:5">
      <c r="A2191" t="s">
        <v>4554</v>
      </c>
      <c r="B2191" t="s">
        <v>4555</v>
      </c>
      <c r="E2191" t="b">
        <v>1</v>
      </c>
    </row>
    <row r="2192" spans="1:5">
      <c r="A2192" t="s">
        <v>4556</v>
      </c>
      <c r="B2192" t="s">
        <v>4557</v>
      </c>
      <c r="E2192" t="b">
        <v>1</v>
      </c>
    </row>
    <row r="2193" spans="1:5">
      <c r="A2193" t="s">
        <v>4558</v>
      </c>
      <c r="B2193" t="s">
        <v>4559</v>
      </c>
      <c r="E2193" t="b">
        <v>1</v>
      </c>
    </row>
    <row r="2194" spans="1:5">
      <c r="A2194" t="s">
        <v>4560</v>
      </c>
      <c r="B2194" t="s">
        <v>4561</v>
      </c>
      <c r="E2194" t="b">
        <v>1</v>
      </c>
    </row>
    <row r="2195" spans="1:5">
      <c r="A2195" t="s">
        <v>4562</v>
      </c>
      <c r="B2195" t="s">
        <v>4563</v>
      </c>
      <c r="E2195" t="b">
        <v>1</v>
      </c>
    </row>
    <row r="2196" spans="1:5">
      <c r="A2196" t="s">
        <v>4564</v>
      </c>
      <c r="B2196" t="s">
        <v>4565</v>
      </c>
      <c r="E2196" t="b">
        <v>1</v>
      </c>
    </row>
    <row r="2197" spans="1:5">
      <c r="A2197" t="s">
        <v>4566</v>
      </c>
      <c r="B2197" t="s">
        <v>4567</v>
      </c>
      <c r="E2197" t="b">
        <v>1</v>
      </c>
    </row>
    <row r="2198" spans="1:5">
      <c r="A2198" t="s">
        <v>4568</v>
      </c>
      <c r="B2198" t="s">
        <v>4569</v>
      </c>
      <c r="E2198" t="b">
        <v>1</v>
      </c>
    </row>
    <row r="2199" spans="1:5">
      <c r="A2199" t="s">
        <v>4570</v>
      </c>
      <c r="B2199" t="s">
        <v>4571</v>
      </c>
      <c r="E2199" t="b">
        <v>1</v>
      </c>
    </row>
    <row r="2200" spans="1:5">
      <c r="A2200" t="s">
        <v>4572</v>
      </c>
      <c r="B2200" t="s">
        <v>4573</v>
      </c>
      <c r="E2200" t="b">
        <v>1</v>
      </c>
    </row>
    <row r="2201" spans="1:5">
      <c r="A2201" t="s">
        <v>4574</v>
      </c>
      <c r="B2201" t="s">
        <v>4575</v>
      </c>
      <c r="E2201" t="b">
        <v>1</v>
      </c>
    </row>
    <row r="2202" spans="1:5">
      <c r="A2202" t="s">
        <v>4576</v>
      </c>
      <c r="B2202" t="s">
        <v>4577</v>
      </c>
      <c r="E2202" t="b">
        <v>1</v>
      </c>
    </row>
    <row r="2203" spans="1:5">
      <c r="A2203" t="s">
        <v>4578</v>
      </c>
      <c r="B2203" t="s">
        <v>4579</v>
      </c>
      <c r="E2203" t="b">
        <v>1</v>
      </c>
    </row>
    <row r="2204" spans="1:5">
      <c r="A2204" t="s">
        <v>4580</v>
      </c>
      <c r="B2204" t="s">
        <v>4581</v>
      </c>
      <c r="E2204" t="b">
        <v>1</v>
      </c>
    </row>
    <row r="2205" spans="1:5">
      <c r="A2205" t="s">
        <v>4582</v>
      </c>
      <c r="B2205" t="s">
        <v>4583</v>
      </c>
      <c r="E2205" t="b">
        <v>1</v>
      </c>
    </row>
    <row r="2206" spans="1:5">
      <c r="A2206" t="s">
        <v>4584</v>
      </c>
      <c r="B2206" t="s">
        <v>4585</v>
      </c>
      <c r="E2206" t="b">
        <v>1</v>
      </c>
    </row>
    <row r="2207" spans="1:5">
      <c r="A2207" t="s">
        <v>4586</v>
      </c>
      <c r="B2207" t="s">
        <v>4587</v>
      </c>
      <c r="E2207" t="b">
        <v>1</v>
      </c>
    </row>
    <row r="2208" spans="1:5">
      <c r="A2208" t="s">
        <v>4588</v>
      </c>
      <c r="B2208" t="s">
        <v>4589</v>
      </c>
      <c r="E2208" t="b">
        <v>1</v>
      </c>
    </row>
    <row r="2209" spans="1:5">
      <c r="A2209" t="s">
        <v>4590</v>
      </c>
      <c r="B2209" t="s">
        <v>4591</v>
      </c>
      <c r="E2209" t="b">
        <v>1</v>
      </c>
    </row>
    <row r="2210" spans="1:5">
      <c r="A2210" t="s">
        <v>4592</v>
      </c>
      <c r="B2210" t="s">
        <v>4593</v>
      </c>
      <c r="E2210" t="b">
        <v>1</v>
      </c>
    </row>
    <row r="2211" spans="1:5">
      <c r="A2211" t="s">
        <v>4594</v>
      </c>
      <c r="B2211" t="s">
        <v>4595</v>
      </c>
      <c r="E2211" t="b">
        <v>1</v>
      </c>
    </row>
    <row r="2212" spans="1:5">
      <c r="A2212" t="s">
        <v>4596</v>
      </c>
      <c r="B2212" t="s">
        <v>4597</v>
      </c>
      <c r="E2212" t="b">
        <v>1</v>
      </c>
    </row>
    <row r="2213" spans="1:5">
      <c r="A2213" t="s">
        <v>4598</v>
      </c>
      <c r="B2213" t="s">
        <v>4599</v>
      </c>
      <c r="E2213" t="b">
        <v>1</v>
      </c>
    </row>
    <row r="2214" spans="1:5">
      <c r="A2214" t="s">
        <v>4600</v>
      </c>
      <c r="B2214" t="s">
        <v>4601</v>
      </c>
      <c r="E2214" t="b">
        <v>1</v>
      </c>
    </row>
    <row r="2215" spans="1:5">
      <c r="A2215" t="s">
        <v>4602</v>
      </c>
      <c r="B2215" t="s">
        <v>4603</v>
      </c>
      <c r="E2215" t="b">
        <v>1</v>
      </c>
    </row>
    <row r="2216" spans="1:5">
      <c r="A2216" t="s">
        <v>4604</v>
      </c>
      <c r="B2216" t="s">
        <v>4605</v>
      </c>
      <c r="E2216" t="b">
        <v>1</v>
      </c>
    </row>
    <row r="2217" spans="1:5">
      <c r="A2217" t="s">
        <v>4606</v>
      </c>
      <c r="B2217" t="s">
        <v>4607</v>
      </c>
      <c r="E2217" t="b">
        <v>1</v>
      </c>
    </row>
    <row r="2218" spans="1:5">
      <c r="A2218" t="s">
        <v>4608</v>
      </c>
      <c r="B2218" t="s">
        <v>4609</v>
      </c>
      <c r="E2218" t="b">
        <v>1</v>
      </c>
    </row>
    <row r="2219" spans="1:5">
      <c r="A2219" t="s">
        <v>4610</v>
      </c>
      <c r="B2219" t="s">
        <v>4611</v>
      </c>
      <c r="E2219" t="b">
        <v>1</v>
      </c>
    </row>
    <row r="2220" spans="1:5">
      <c r="A2220" t="s">
        <v>4612</v>
      </c>
      <c r="B2220" t="s">
        <v>4613</v>
      </c>
      <c r="E2220" t="b">
        <v>1</v>
      </c>
    </row>
    <row r="2221" spans="1:5">
      <c r="A2221" t="s">
        <v>4614</v>
      </c>
      <c r="B2221" t="s">
        <v>4615</v>
      </c>
      <c r="E2221" t="b">
        <v>1</v>
      </c>
    </row>
    <row r="2222" spans="1:5">
      <c r="A2222" t="s">
        <v>4616</v>
      </c>
      <c r="B2222" t="s">
        <v>4617</v>
      </c>
      <c r="E2222" t="b">
        <v>1</v>
      </c>
    </row>
    <row r="2223" spans="1:5">
      <c r="A2223" t="s">
        <v>4618</v>
      </c>
      <c r="B2223" t="s">
        <v>4619</v>
      </c>
      <c r="E2223" t="b">
        <v>1</v>
      </c>
    </row>
    <row r="2224" spans="1:5">
      <c r="A2224" t="s">
        <v>4620</v>
      </c>
      <c r="B2224" t="s">
        <v>4621</v>
      </c>
      <c r="E2224" t="b">
        <v>1</v>
      </c>
    </row>
    <row r="2225" spans="1:5">
      <c r="A2225" t="s">
        <v>4622</v>
      </c>
      <c r="B2225" t="s">
        <v>4623</v>
      </c>
      <c r="E2225" t="b">
        <v>1</v>
      </c>
    </row>
    <row r="2226" spans="1:5">
      <c r="A2226" t="s">
        <v>4624</v>
      </c>
      <c r="B2226" t="s">
        <v>4625</v>
      </c>
      <c r="E2226" t="b">
        <v>1</v>
      </c>
    </row>
    <row r="2227" spans="1:5">
      <c r="A2227" t="s">
        <v>4626</v>
      </c>
      <c r="B2227" t="s">
        <v>4627</v>
      </c>
      <c r="E2227" t="b">
        <v>1</v>
      </c>
    </row>
    <row r="2228" spans="1:5">
      <c r="A2228" t="s">
        <v>4628</v>
      </c>
      <c r="B2228" t="s">
        <v>4629</v>
      </c>
      <c r="E2228" t="b">
        <v>1</v>
      </c>
    </row>
    <row r="2229" spans="1:5">
      <c r="A2229" t="s">
        <v>4630</v>
      </c>
      <c r="B2229" t="s">
        <v>4631</v>
      </c>
      <c r="E2229" t="b">
        <v>1</v>
      </c>
    </row>
    <row r="2230" spans="1:5">
      <c r="A2230" t="s">
        <v>4632</v>
      </c>
      <c r="B2230" t="s">
        <v>4633</v>
      </c>
      <c r="E2230" t="b">
        <v>1</v>
      </c>
    </row>
    <row r="2231" spans="1:5">
      <c r="A2231" t="s">
        <v>4634</v>
      </c>
      <c r="B2231" t="s">
        <v>4635</v>
      </c>
      <c r="E2231" t="b">
        <v>1</v>
      </c>
    </row>
    <row r="2232" spans="1:5">
      <c r="A2232" t="s">
        <v>4636</v>
      </c>
      <c r="B2232" t="s">
        <v>4637</v>
      </c>
      <c r="E2232" t="b">
        <v>1</v>
      </c>
    </row>
    <row r="2233" spans="1:5">
      <c r="A2233" t="s">
        <v>4638</v>
      </c>
      <c r="B2233" t="s">
        <v>4639</v>
      </c>
      <c r="E2233" t="b">
        <v>1</v>
      </c>
    </row>
    <row r="2234" spans="1:5">
      <c r="A2234" t="s">
        <v>4640</v>
      </c>
      <c r="B2234" t="s">
        <v>4641</v>
      </c>
      <c r="E2234" t="b">
        <v>1</v>
      </c>
    </row>
    <row r="2235" spans="1:5">
      <c r="A2235" t="s">
        <v>4642</v>
      </c>
      <c r="B2235" t="s">
        <v>4643</v>
      </c>
      <c r="E2235" t="b">
        <v>1</v>
      </c>
    </row>
    <row r="2236" spans="1:5">
      <c r="A2236" t="s">
        <v>4644</v>
      </c>
      <c r="B2236" t="s">
        <v>4645</v>
      </c>
      <c r="E2236" t="b">
        <v>1</v>
      </c>
    </row>
    <row r="2237" spans="1:5">
      <c r="A2237" t="s">
        <v>4646</v>
      </c>
      <c r="B2237" t="s">
        <v>4647</v>
      </c>
      <c r="E2237" t="b">
        <v>1</v>
      </c>
    </row>
    <row r="2238" spans="1:5">
      <c r="A2238" t="s">
        <v>4648</v>
      </c>
      <c r="B2238" t="s">
        <v>4649</v>
      </c>
      <c r="E2238" t="b">
        <v>1</v>
      </c>
    </row>
    <row r="2239" spans="1:5">
      <c r="A2239" t="s">
        <v>4650</v>
      </c>
      <c r="B2239" t="s">
        <v>4651</v>
      </c>
      <c r="E2239" t="b">
        <v>1</v>
      </c>
    </row>
    <row r="2240" spans="1:5">
      <c r="A2240" t="s">
        <v>4652</v>
      </c>
      <c r="B2240" t="s">
        <v>4653</v>
      </c>
      <c r="E2240" t="b">
        <v>1</v>
      </c>
    </row>
    <row r="2241" spans="1:5">
      <c r="A2241" t="s">
        <v>4654</v>
      </c>
      <c r="B2241" t="s">
        <v>4655</v>
      </c>
      <c r="E2241" t="b">
        <v>1</v>
      </c>
    </row>
    <row r="2242" spans="1:5">
      <c r="A2242" t="s">
        <v>4656</v>
      </c>
      <c r="B2242" t="s">
        <v>4657</v>
      </c>
      <c r="E2242" t="b">
        <v>1</v>
      </c>
    </row>
    <row r="2243" spans="1:5">
      <c r="A2243" t="s">
        <v>4658</v>
      </c>
      <c r="B2243" t="s">
        <v>4659</v>
      </c>
      <c r="E2243" t="b">
        <v>1</v>
      </c>
    </row>
    <row r="2244" spans="1:5">
      <c r="A2244" t="s">
        <v>4660</v>
      </c>
      <c r="B2244" t="s">
        <v>4661</v>
      </c>
      <c r="E2244" t="b">
        <v>1</v>
      </c>
    </row>
    <row r="2245" spans="1:5">
      <c r="A2245" t="s">
        <v>4662</v>
      </c>
      <c r="B2245" t="s">
        <v>4663</v>
      </c>
      <c r="E2245" t="b">
        <v>1</v>
      </c>
    </row>
    <row r="2246" spans="1:5">
      <c r="A2246" t="s">
        <v>4664</v>
      </c>
      <c r="B2246" t="s">
        <v>4665</v>
      </c>
      <c r="E2246" t="b">
        <v>1</v>
      </c>
    </row>
    <row r="2247" spans="1:5">
      <c r="A2247" t="s">
        <v>4666</v>
      </c>
      <c r="B2247" t="s">
        <v>4667</v>
      </c>
      <c r="E2247" t="b">
        <v>1</v>
      </c>
    </row>
    <row r="2248" spans="1:5">
      <c r="A2248" t="s">
        <v>4668</v>
      </c>
      <c r="B2248" t="s">
        <v>4669</v>
      </c>
      <c r="E2248" t="b">
        <v>1</v>
      </c>
    </row>
    <row r="2249" spans="1:5">
      <c r="A2249" t="s">
        <v>4670</v>
      </c>
      <c r="B2249" t="s">
        <v>4671</v>
      </c>
      <c r="E2249" t="b">
        <v>1</v>
      </c>
    </row>
    <row r="2250" spans="1:5">
      <c r="A2250" t="s">
        <v>4672</v>
      </c>
      <c r="B2250" t="s">
        <v>4673</v>
      </c>
      <c r="E2250" t="b">
        <v>1</v>
      </c>
    </row>
    <row r="2251" spans="1:5">
      <c r="A2251" t="s">
        <v>4674</v>
      </c>
      <c r="B2251" t="s">
        <v>4675</v>
      </c>
      <c r="E2251" t="b">
        <v>1</v>
      </c>
    </row>
    <row r="2252" spans="1:5">
      <c r="A2252" t="s">
        <v>4676</v>
      </c>
      <c r="B2252" t="s">
        <v>4677</v>
      </c>
      <c r="E2252" t="b">
        <v>1</v>
      </c>
    </row>
    <row r="2253" spans="1:5">
      <c r="A2253" t="s">
        <v>4678</v>
      </c>
      <c r="B2253" t="s">
        <v>4679</v>
      </c>
      <c r="E2253" t="b">
        <v>1</v>
      </c>
    </row>
    <row r="2254" spans="1:5">
      <c r="A2254" t="s">
        <v>4680</v>
      </c>
      <c r="B2254" t="s">
        <v>4681</v>
      </c>
      <c r="E2254" t="b">
        <v>1</v>
      </c>
    </row>
    <row r="2255" spans="1:5">
      <c r="A2255" t="s">
        <v>4682</v>
      </c>
      <c r="B2255" t="s">
        <v>4683</v>
      </c>
      <c r="E2255" t="b">
        <v>1</v>
      </c>
    </row>
    <row r="2256" spans="1:5">
      <c r="A2256" t="s">
        <v>4684</v>
      </c>
      <c r="B2256" t="s">
        <v>4685</v>
      </c>
      <c r="E2256" t="b">
        <v>1</v>
      </c>
    </row>
    <row r="2257" spans="1:5">
      <c r="A2257" t="s">
        <v>4686</v>
      </c>
      <c r="B2257" t="s">
        <v>4687</v>
      </c>
      <c r="E2257" t="b">
        <v>1</v>
      </c>
    </row>
    <row r="2258" spans="1:5">
      <c r="A2258" t="s">
        <v>4688</v>
      </c>
      <c r="B2258" t="s">
        <v>4689</v>
      </c>
      <c r="E2258" t="b">
        <v>1</v>
      </c>
    </row>
    <row r="2259" spans="1:5">
      <c r="A2259" t="s">
        <v>4690</v>
      </c>
      <c r="B2259" t="s">
        <v>4691</v>
      </c>
      <c r="E2259" t="b">
        <v>1</v>
      </c>
    </row>
    <row r="2260" spans="1:5">
      <c r="A2260" t="s">
        <v>4692</v>
      </c>
      <c r="B2260" t="s">
        <v>4693</v>
      </c>
      <c r="E2260" t="b">
        <v>1</v>
      </c>
    </row>
    <row r="2261" spans="1:5">
      <c r="A2261" t="s">
        <v>4694</v>
      </c>
      <c r="B2261" t="s">
        <v>4695</v>
      </c>
      <c r="E2261" t="b">
        <v>1</v>
      </c>
    </row>
    <row r="2262" spans="1:5">
      <c r="A2262" t="s">
        <v>4696</v>
      </c>
      <c r="B2262" t="s">
        <v>4697</v>
      </c>
      <c r="E2262" t="b">
        <v>1</v>
      </c>
    </row>
    <row r="2263" spans="1:5">
      <c r="A2263" t="s">
        <v>4698</v>
      </c>
      <c r="B2263" t="s">
        <v>4699</v>
      </c>
      <c r="E2263" t="b">
        <v>1</v>
      </c>
    </row>
    <row r="2264" spans="1:5">
      <c r="A2264" t="s">
        <v>4700</v>
      </c>
      <c r="B2264" t="s">
        <v>4701</v>
      </c>
      <c r="E2264" t="b">
        <v>1</v>
      </c>
    </row>
    <row r="2265" spans="1:5">
      <c r="A2265" t="s">
        <v>4702</v>
      </c>
      <c r="B2265" t="s">
        <v>4703</v>
      </c>
      <c r="E2265" t="b">
        <v>1</v>
      </c>
    </row>
    <row r="2266" spans="1:5">
      <c r="A2266" t="s">
        <v>4704</v>
      </c>
      <c r="B2266" t="s">
        <v>4705</v>
      </c>
      <c r="E2266" t="b">
        <v>1</v>
      </c>
    </row>
    <row r="2267" spans="1:5">
      <c r="A2267" t="s">
        <v>4706</v>
      </c>
      <c r="B2267" t="s">
        <v>4707</v>
      </c>
      <c r="E2267" t="b">
        <v>1</v>
      </c>
    </row>
    <row r="2268" spans="1:5">
      <c r="A2268" t="s">
        <v>4708</v>
      </c>
      <c r="B2268" t="s">
        <v>4709</v>
      </c>
      <c r="E2268" t="b">
        <v>1</v>
      </c>
    </row>
    <row r="2269" spans="1:5">
      <c r="A2269" t="s">
        <v>4710</v>
      </c>
      <c r="B2269" t="s">
        <v>4711</v>
      </c>
      <c r="E2269" t="b">
        <v>1</v>
      </c>
    </row>
    <row r="2270" spans="1:5">
      <c r="A2270" t="s">
        <v>4712</v>
      </c>
      <c r="B2270" t="s">
        <v>4713</v>
      </c>
      <c r="E2270" t="b">
        <v>1</v>
      </c>
    </row>
    <row r="2271" spans="1:5">
      <c r="A2271" t="s">
        <v>4714</v>
      </c>
      <c r="B2271" t="s">
        <v>4715</v>
      </c>
      <c r="E2271" t="b">
        <v>1</v>
      </c>
    </row>
    <row r="2272" spans="1:5">
      <c r="A2272" t="s">
        <v>4716</v>
      </c>
      <c r="B2272" t="s">
        <v>4717</v>
      </c>
      <c r="E2272" t="b">
        <v>1</v>
      </c>
    </row>
    <row r="2273" spans="1:5">
      <c r="A2273" t="s">
        <v>4718</v>
      </c>
      <c r="B2273" t="s">
        <v>4719</v>
      </c>
      <c r="E2273" t="b">
        <v>1</v>
      </c>
    </row>
    <row r="2274" spans="1:5">
      <c r="A2274" t="s">
        <v>4720</v>
      </c>
      <c r="B2274" t="s">
        <v>4721</v>
      </c>
      <c r="E2274" t="b">
        <v>1</v>
      </c>
    </row>
    <row r="2275" spans="1:5">
      <c r="A2275" t="s">
        <v>4722</v>
      </c>
      <c r="B2275" t="s">
        <v>4723</v>
      </c>
      <c r="E2275" t="b">
        <v>1</v>
      </c>
    </row>
    <row r="2276" spans="1:5">
      <c r="A2276" t="s">
        <v>4724</v>
      </c>
      <c r="B2276" t="s">
        <v>4725</v>
      </c>
      <c r="E2276" t="b">
        <v>1</v>
      </c>
    </row>
    <row r="2277" spans="1:5">
      <c r="A2277" t="s">
        <v>4726</v>
      </c>
      <c r="B2277" t="s">
        <v>4727</v>
      </c>
      <c r="E2277" t="b">
        <v>1</v>
      </c>
    </row>
    <row r="2278" spans="1:5">
      <c r="A2278" t="s">
        <v>4728</v>
      </c>
      <c r="B2278" t="s">
        <v>4729</v>
      </c>
      <c r="E2278" t="b">
        <v>1</v>
      </c>
    </row>
    <row r="2279" spans="1:5">
      <c r="A2279" t="s">
        <v>4730</v>
      </c>
      <c r="B2279" t="s">
        <v>4731</v>
      </c>
      <c r="E2279" t="b">
        <v>1</v>
      </c>
    </row>
    <row r="2280" spans="1:5">
      <c r="A2280" t="s">
        <v>4732</v>
      </c>
      <c r="B2280" t="s">
        <v>4733</v>
      </c>
      <c r="E2280" t="b">
        <v>1</v>
      </c>
    </row>
    <row r="2281" spans="1:5">
      <c r="A2281" t="s">
        <v>4734</v>
      </c>
      <c r="B2281" t="s">
        <v>4735</v>
      </c>
      <c r="E2281" t="b">
        <v>1</v>
      </c>
    </row>
    <row r="2282" spans="1:5">
      <c r="A2282" t="s">
        <v>4736</v>
      </c>
      <c r="B2282" t="s">
        <v>4737</v>
      </c>
      <c r="E2282" t="b">
        <v>1</v>
      </c>
    </row>
    <row r="2283" spans="1:5">
      <c r="A2283" t="s">
        <v>4738</v>
      </c>
      <c r="B2283" t="s">
        <v>4739</v>
      </c>
      <c r="E2283" t="b">
        <v>1</v>
      </c>
    </row>
    <row r="2284" spans="1:5">
      <c r="A2284" t="s">
        <v>4740</v>
      </c>
      <c r="B2284" t="s">
        <v>4741</v>
      </c>
      <c r="E2284" t="b">
        <v>1</v>
      </c>
    </row>
    <row r="2285" spans="1:5">
      <c r="A2285" t="s">
        <v>4742</v>
      </c>
      <c r="B2285" t="s">
        <v>4743</v>
      </c>
      <c r="E2285" t="b">
        <v>1</v>
      </c>
    </row>
    <row r="2286" spans="1:5">
      <c r="A2286" t="s">
        <v>4744</v>
      </c>
      <c r="B2286" t="s">
        <v>4745</v>
      </c>
      <c r="E2286" t="b">
        <v>1</v>
      </c>
    </row>
    <row r="2287" spans="1:5">
      <c r="A2287" t="s">
        <v>4746</v>
      </c>
      <c r="B2287" t="s">
        <v>4747</v>
      </c>
      <c r="E2287" t="b">
        <v>1</v>
      </c>
    </row>
    <row r="2288" spans="1:5">
      <c r="A2288" t="s">
        <v>4748</v>
      </c>
      <c r="B2288" t="s">
        <v>4749</v>
      </c>
      <c r="E2288" t="b">
        <v>1</v>
      </c>
    </row>
    <row r="2289" spans="1:5">
      <c r="A2289" t="s">
        <v>4750</v>
      </c>
      <c r="B2289" t="s">
        <v>4751</v>
      </c>
      <c r="E2289" t="b">
        <v>1</v>
      </c>
    </row>
    <row r="2290" spans="1:5">
      <c r="A2290" t="s">
        <v>4752</v>
      </c>
      <c r="B2290" t="s">
        <v>4753</v>
      </c>
      <c r="E2290" t="b">
        <v>1</v>
      </c>
    </row>
    <row r="2291" spans="1:5">
      <c r="A2291" t="s">
        <v>4754</v>
      </c>
      <c r="B2291" t="s">
        <v>4755</v>
      </c>
      <c r="E2291" t="b">
        <v>1</v>
      </c>
    </row>
    <row r="2292" spans="1:5">
      <c r="A2292" t="s">
        <v>4756</v>
      </c>
      <c r="B2292" t="s">
        <v>4757</v>
      </c>
      <c r="E2292" t="b">
        <v>1</v>
      </c>
    </row>
    <row r="2293" spans="1:5">
      <c r="A2293" t="s">
        <v>4758</v>
      </c>
      <c r="B2293" t="s">
        <v>4759</v>
      </c>
      <c r="E2293" t="b">
        <v>1</v>
      </c>
    </row>
    <row r="2294" spans="1:5">
      <c r="A2294" t="s">
        <v>4760</v>
      </c>
      <c r="B2294" t="s">
        <v>4761</v>
      </c>
      <c r="E2294" t="b">
        <v>1</v>
      </c>
    </row>
    <row r="2295" spans="1:5">
      <c r="A2295" t="s">
        <v>4762</v>
      </c>
      <c r="B2295" t="s">
        <v>4763</v>
      </c>
      <c r="E2295" t="b">
        <v>1</v>
      </c>
    </row>
    <row r="2296" spans="1:5">
      <c r="A2296" t="s">
        <v>4764</v>
      </c>
      <c r="B2296" t="s">
        <v>4765</v>
      </c>
      <c r="E2296" t="b">
        <v>1</v>
      </c>
    </row>
    <row r="2297" spans="1:5">
      <c r="A2297" t="s">
        <v>4766</v>
      </c>
      <c r="B2297" t="s">
        <v>4767</v>
      </c>
      <c r="E2297" t="b">
        <v>1</v>
      </c>
    </row>
    <row r="2298" spans="1:5">
      <c r="A2298" t="s">
        <v>4768</v>
      </c>
      <c r="B2298" t="s">
        <v>4769</v>
      </c>
      <c r="E2298" t="b">
        <v>1</v>
      </c>
    </row>
    <row r="2299" spans="1:5">
      <c r="A2299" t="s">
        <v>4770</v>
      </c>
      <c r="B2299" t="s">
        <v>4771</v>
      </c>
      <c r="E2299" t="b">
        <v>1</v>
      </c>
    </row>
    <row r="2300" spans="1:5">
      <c r="A2300" t="s">
        <v>4772</v>
      </c>
      <c r="B2300" t="s">
        <v>4773</v>
      </c>
      <c r="E2300" t="b">
        <v>1</v>
      </c>
    </row>
    <row r="2301" spans="1:5">
      <c r="A2301" t="s">
        <v>4774</v>
      </c>
      <c r="B2301" t="s">
        <v>4775</v>
      </c>
      <c r="E2301" t="b">
        <v>1</v>
      </c>
    </row>
    <row r="2302" spans="1:5">
      <c r="A2302" t="s">
        <v>4776</v>
      </c>
      <c r="B2302" t="s">
        <v>4777</v>
      </c>
      <c r="E2302" t="b">
        <v>1</v>
      </c>
    </row>
    <row r="2303" spans="1:5">
      <c r="A2303" t="s">
        <v>4778</v>
      </c>
      <c r="B2303" t="s">
        <v>4779</v>
      </c>
      <c r="E2303" t="b">
        <v>1</v>
      </c>
    </row>
    <row r="2304" spans="1:5">
      <c r="A2304" t="s">
        <v>4780</v>
      </c>
      <c r="B2304" t="s">
        <v>4781</v>
      </c>
      <c r="E2304" t="b">
        <v>1</v>
      </c>
    </row>
    <row r="2305" spans="1:5">
      <c r="A2305" t="s">
        <v>4782</v>
      </c>
      <c r="B2305" t="s">
        <v>4783</v>
      </c>
      <c r="E2305" t="b">
        <v>1</v>
      </c>
    </row>
    <row r="2306" spans="1:5">
      <c r="A2306" t="s">
        <v>4784</v>
      </c>
      <c r="B2306" t="s">
        <v>4785</v>
      </c>
      <c r="E2306" t="b">
        <v>1</v>
      </c>
    </row>
    <row r="2307" spans="1:5">
      <c r="A2307" t="s">
        <v>4786</v>
      </c>
      <c r="B2307" t="s">
        <v>4787</v>
      </c>
      <c r="E2307" t="b">
        <v>1</v>
      </c>
    </row>
    <row r="2308" spans="1:5">
      <c r="A2308" t="s">
        <v>4788</v>
      </c>
      <c r="B2308" t="s">
        <v>4789</v>
      </c>
      <c r="E2308" t="b">
        <v>1</v>
      </c>
    </row>
    <row r="2309" spans="1:5">
      <c r="A2309" t="s">
        <v>4790</v>
      </c>
      <c r="B2309" t="s">
        <v>4791</v>
      </c>
      <c r="E2309" t="b">
        <v>1</v>
      </c>
    </row>
    <row r="2310" spans="1:5">
      <c r="A2310" t="s">
        <v>4792</v>
      </c>
      <c r="B2310" t="s">
        <v>4793</v>
      </c>
      <c r="E2310" t="b">
        <v>1</v>
      </c>
    </row>
    <row r="2311" spans="1:5">
      <c r="A2311" t="s">
        <v>4794</v>
      </c>
      <c r="B2311" t="s">
        <v>4795</v>
      </c>
      <c r="E2311" t="b">
        <v>1</v>
      </c>
    </row>
    <row r="2312" spans="1:5">
      <c r="A2312" t="s">
        <v>4796</v>
      </c>
      <c r="B2312" t="s">
        <v>4797</v>
      </c>
      <c r="E2312" t="b">
        <v>1</v>
      </c>
    </row>
    <row r="2313" spans="1:5">
      <c r="A2313" t="s">
        <v>4798</v>
      </c>
      <c r="B2313" t="s">
        <v>4799</v>
      </c>
      <c r="E2313" t="b">
        <v>1</v>
      </c>
    </row>
    <row r="2314" spans="1:5">
      <c r="A2314" t="s">
        <v>4800</v>
      </c>
      <c r="B2314" t="s">
        <v>4801</v>
      </c>
      <c r="E2314" t="b">
        <v>1</v>
      </c>
    </row>
    <row r="2315" spans="1:5">
      <c r="A2315" t="s">
        <v>4802</v>
      </c>
      <c r="B2315" t="s">
        <v>4803</v>
      </c>
      <c r="E2315" t="b">
        <v>1</v>
      </c>
    </row>
    <row r="2316" spans="1:5">
      <c r="A2316" t="s">
        <v>4804</v>
      </c>
      <c r="B2316" t="s">
        <v>4805</v>
      </c>
      <c r="E2316" t="b">
        <v>1</v>
      </c>
    </row>
    <row r="2317" spans="1:5">
      <c r="A2317" t="s">
        <v>4806</v>
      </c>
      <c r="B2317" t="s">
        <v>4807</v>
      </c>
      <c r="E2317" t="b">
        <v>1</v>
      </c>
    </row>
    <row r="2318" spans="1:5">
      <c r="A2318" t="s">
        <v>4808</v>
      </c>
      <c r="B2318" t="s">
        <v>4809</v>
      </c>
      <c r="E2318" t="b">
        <v>1</v>
      </c>
    </row>
    <row r="2319" spans="1:5">
      <c r="A2319" t="s">
        <v>4810</v>
      </c>
      <c r="B2319" t="s">
        <v>4811</v>
      </c>
      <c r="E2319" t="b">
        <v>1</v>
      </c>
    </row>
    <row r="2320" spans="1:5">
      <c r="A2320" t="s">
        <v>4812</v>
      </c>
      <c r="B2320" t="s">
        <v>4813</v>
      </c>
      <c r="E2320" t="b">
        <v>1</v>
      </c>
    </row>
    <row r="2321" spans="1:5">
      <c r="A2321" t="s">
        <v>4814</v>
      </c>
      <c r="B2321" t="s">
        <v>4815</v>
      </c>
      <c r="E2321" t="b">
        <v>1</v>
      </c>
    </row>
    <row r="2322" spans="1:5">
      <c r="A2322" t="s">
        <v>4816</v>
      </c>
      <c r="B2322" t="s">
        <v>4817</v>
      </c>
      <c r="E2322" t="b">
        <v>1</v>
      </c>
    </row>
    <row r="2323" spans="1:5">
      <c r="A2323" t="s">
        <v>4818</v>
      </c>
      <c r="B2323" t="s">
        <v>4819</v>
      </c>
      <c r="E2323" t="b">
        <v>1</v>
      </c>
    </row>
    <row r="2324" spans="1:5">
      <c r="A2324" t="s">
        <v>4820</v>
      </c>
      <c r="B2324" t="s">
        <v>4821</v>
      </c>
      <c r="E2324" t="b">
        <v>1</v>
      </c>
    </row>
    <row r="2325" spans="1:5">
      <c r="A2325" t="s">
        <v>4822</v>
      </c>
      <c r="B2325" t="s">
        <v>4823</v>
      </c>
      <c r="E2325" t="b">
        <v>1</v>
      </c>
    </row>
    <row r="2326" spans="1:5">
      <c r="A2326" t="s">
        <v>4824</v>
      </c>
      <c r="B2326" t="s">
        <v>4825</v>
      </c>
      <c r="E2326" t="b">
        <v>1</v>
      </c>
    </row>
    <row r="2327" spans="1:5">
      <c r="A2327" t="s">
        <v>4826</v>
      </c>
      <c r="B2327" t="s">
        <v>4827</v>
      </c>
      <c r="E2327" t="b">
        <v>1</v>
      </c>
    </row>
    <row r="2328" spans="1:5">
      <c r="A2328" t="s">
        <v>4828</v>
      </c>
      <c r="B2328" t="s">
        <v>4829</v>
      </c>
      <c r="E2328" t="b">
        <v>1</v>
      </c>
    </row>
    <row r="2329" spans="1:5">
      <c r="A2329" t="s">
        <v>4830</v>
      </c>
      <c r="B2329" t="s">
        <v>4831</v>
      </c>
      <c r="E2329" t="b">
        <v>1</v>
      </c>
    </row>
    <row r="2330" spans="1:5">
      <c r="A2330" t="s">
        <v>4832</v>
      </c>
      <c r="B2330" t="s">
        <v>4833</v>
      </c>
      <c r="E2330" t="b">
        <v>1</v>
      </c>
    </row>
    <row r="2331" spans="1:5">
      <c r="A2331" t="s">
        <v>4834</v>
      </c>
      <c r="B2331" t="s">
        <v>4835</v>
      </c>
      <c r="E2331" t="b">
        <v>1</v>
      </c>
    </row>
    <row r="2332" spans="1:5">
      <c r="A2332" t="s">
        <v>4836</v>
      </c>
      <c r="B2332" t="s">
        <v>4837</v>
      </c>
      <c r="E2332" t="b">
        <v>1</v>
      </c>
    </row>
    <row r="2333" spans="1:5">
      <c r="A2333" t="s">
        <v>4838</v>
      </c>
      <c r="B2333" t="s">
        <v>4839</v>
      </c>
      <c r="E2333" t="b">
        <v>1</v>
      </c>
    </row>
    <row r="2334" spans="1:5">
      <c r="A2334" t="s">
        <v>4840</v>
      </c>
      <c r="B2334" t="s">
        <v>4841</v>
      </c>
      <c r="E2334" t="b">
        <v>1</v>
      </c>
    </row>
    <row r="2335" spans="1:5">
      <c r="A2335" t="s">
        <v>4842</v>
      </c>
      <c r="B2335" t="s">
        <v>4843</v>
      </c>
      <c r="E2335" t="b">
        <v>1</v>
      </c>
    </row>
    <row r="2336" spans="1:5">
      <c r="A2336" t="s">
        <v>4844</v>
      </c>
      <c r="B2336" t="s">
        <v>4845</v>
      </c>
      <c r="E2336" t="b">
        <v>1</v>
      </c>
    </row>
    <row r="2337" spans="1:5">
      <c r="A2337" t="s">
        <v>4846</v>
      </c>
      <c r="B2337" t="s">
        <v>4847</v>
      </c>
      <c r="E2337" t="b">
        <v>1</v>
      </c>
    </row>
    <row r="2338" spans="1:5">
      <c r="A2338" t="s">
        <v>4848</v>
      </c>
      <c r="B2338" t="s">
        <v>4849</v>
      </c>
      <c r="E2338" t="b">
        <v>1</v>
      </c>
    </row>
    <row r="2339" spans="1:5">
      <c r="A2339" t="s">
        <v>4850</v>
      </c>
      <c r="B2339" t="s">
        <v>4851</v>
      </c>
      <c r="E2339" t="b">
        <v>1</v>
      </c>
    </row>
    <row r="2340" spans="1:5">
      <c r="A2340" t="s">
        <v>4852</v>
      </c>
      <c r="B2340" t="s">
        <v>4853</v>
      </c>
      <c r="E2340" t="b">
        <v>1</v>
      </c>
    </row>
    <row r="2341" spans="1:5">
      <c r="A2341" t="s">
        <v>4854</v>
      </c>
      <c r="B2341" t="s">
        <v>4855</v>
      </c>
      <c r="E2341" t="b">
        <v>1</v>
      </c>
    </row>
    <row r="2342" spans="1:5">
      <c r="A2342" t="s">
        <v>4856</v>
      </c>
      <c r="B2342" t="s">
        <v>4857</v>
      </c>
      <c r="E2342" t="b">
        <v>1</v>
      </c>
    </row>
    <row r="2343" spans="1:5">
      <c r="A2343" t="s">
        <v>4858</v>
      </c>
      <c r="B2343" t="s">
        <v>4859</v>
      </c>
      <c r="E2343" t="b">
        <v>1</v>
      </c>
    </row>
    <row r="2344" spans="1:5">
      <c r="A2344" t="s">
        <v>4860</v>
      </c>
      <c r="B2344" t="s">
        <v>4861</v>
      </c>
      <c r="E2344" t="b">
        <v>1</v>
      </c>
    </row>
    <row r="2345" spans="1:5">
      <c r="A2345" t="s">
        <v>4862</v>
      </c>
      <c r="B2345" t="s">
        <v>4863</v>
      </c>
      <c r="E2345" t="b">
        <v>1</v>
      </c>
    </row>
    <row r="2346" spans="1:5">
      <c r="A2346" t="s">
        <v>4864</v>
      </c>
      <c r="B2346" t="s">
        <v>4865</v>
      </c>
      <c r="E2346" t="b">
        <v>1</v>
      </c>
    </row>
    <row r="2347" spans="1:5">
      <c r="A2347" t="s">
        <v>4866</v>
      </c>
      <c r="B2347" t="s">
        <v>4867</v>
      </c>
      <c r="E2347" t="b">
        <v>1</v>
      </c>
    </row>
    <row r="2348" spans="1:5">
      <c r="A2348" t="s">
        <v>4868</v>
      </c>
      <c r="B2348" t="s">
        <v>4869</v>
      </c>
      <c r="E2348" t="b">
        <v>1</v>
      </c>
    </row>
    <row r="2349" spans="1:5">
      <c r="A2349" t="s">
        <v>4870</v>
      </c>
      <c r="B2349" t="s">
        <v>4871</v>
      </c>
      <c r="E2349" t="b">
        <v>1</v>
      </c>
    </row>
    <row r="2350" spans="1:5">
      <c r="A2350" t="s">
        <v>4872</v>
      </c>
      <c r="B2350" t="s">
        <v>4873</v>
      </c>
      <c r="E2350" t="b">
        <v>1</v>
      </c>
    </row>
    <row r="2351" spans="1:5">
      <c r="A2351" t="s">
        <v>4874</v>
      </c>
      <c r="B2351" t="s">
        <v>4875</v>
      </c>
      <c r="E2351" t="b">
        <v>1</v>
      </c>
    </row>
    <row r="2352" spans="1:5">
      <c r="A2352" t="s">
        <v>4876</v>
      </c>
      <c r="B2352" t="s">
        <v>4877</v>
      </c>
      <c r="E2352" t="b">
        <v>1</v>
      </c>
    </row>
    <row r="2353" spans="1:5">
      <c r="A2353" t="s">
        <v>4878</v>
      </c>
      <c r="B2353" t="s">
        <v>4879</v>
      </c>
      <c r="E2353" t="b">
        <v>1</v>
      </c>
    </row>
    <row r="2354" spans="1:5">
      <c r="A2354" t="s">
        <v>4880</v>
      </c>
      <c r="B2354" t="s">
        <v>4881</v>
      </c>
      <c r="E2354" t="b">
        <v>1</v>
      </c>
    </row>
    <row r="2355" spans="1:5">
      <c r="A2355" t="s">
        <v>4882</v>
      </c>
      <c r="B2355" t="s">
        <v>4883</v>
      </c>
      <c r="E2355" t="b">
        <v>1</v>
      </c>
    </row>
    <row r="2356" spans="1:5">
      <c r="A2356" t="s">
        <v>4884</v>
      </c>
      <c r="B2356" t="s">
        <v>4885</v>
      </c>
      <c r="E2356" t="b">
        <v>1</v>
      </c>
    </row>
    <row r="2357" spans="1:5">
      <c r="A2357" t="s">
        <v>4886</v>
      </c>
      <c r="B2357" t="s">
        <v>4887</v>
      </c>
      <c r="E2357" t="b">
        <v>1</v>
      </c>
    </row>
    <row r="2358" spans="1:5">
      <c r="A2358" t="s">
        <v>4888</v>
      </c>
      <c r="B2358" t="s">
        <v>4889</v>
      </c>
      <c r="E2358" t="b">
        <v>1</v>
      </c>
    </row>
    <row r="2359" spans="1:5">
      <c r="A2359" t="s">
        <v>4890</v>
      </c>
      <c r="B2359" t="s">
        <v>4891</v>
      </c>
      <c r="E2359" t="b">
        <v>1</v>
      </c>
    </row>
    <row r="2360" spans="1:5">
      <c r="A2360" t="s">
        <v>4892</v>
      </c>
      <c r="B2360" t="s">
        <v>4893</v>
      </c>
      <c r="E2360" t="b">
        <v>1</v>
      </c>
    </row>
    <row r="2361" spans="1:5">
      <c r="A2361" t="s">
        <v>4894</v>
      </c>
      <c r="B2361" t="s">
        <v>4895</v>
      </c>
      <c r="E2361" t="b">
        <v>1</v>
      </c>
    </row>
    <row r="2362" spans="1:5">
      <c r="A2362" t="s">
        <v>4896</v>
      </c>
      <c r="B2362" t="s">
        <v>4897</v>
      </c>
      <c r="E2362" t="b">
        <v>1</v>
      </c>
    </row>
    <row r="2363" spans="1:5">
      <c r="A2363" t="s">
        <v>4898</v>
      </c>
      <c r="B2363" t="s">
        <v>4899</v>
      </c>
      <c r="E2363" t="b">
        <v>1</v>
      </c>
    </row>
    <row r="2364" spans="1:5">
      <c r="A2364" t="s">
        <v>4900</v>
      </c>
      <c r="B2364" t="s">
        <v>4901</v>
      </c>
      <c r="E2364" t="b">
        <v>1</v>
      </c>
    </row>
    <row r="2365" spans="1:5">
      <c r="A2365" t="s">
        <v>4902</v>
      </c>
      <c r="B2365" t="s">
        <v>4903</v>
      </c>
      <c r="E2365" t="b">
        <v>1</v>
      </c>
    </row>
    <row r="2366" spans="1:5">
      <c r="A2366" t="s">
        <v>4904</v>
      </c>
      <c r="B2366" t="s">
        <v>4905</v>
      </c>
      <c r="E2366" t="b">
        <v>1</v>
      </c>
    </row>
    <row r="2367" spans="1:5">
      <c r="A2367" t="s">
        <v>4906</v>
      </c>
      <c r="B2367" t="s">
        <v>4907</v>
      </c>
      <c r="E2367" t="b">
        <v>1</v>
      </c>
    </row>
    <row r="2368" spans="1:5">
      <c r="A2368" t="s">
        <v>4908</v>
      </c>
      <c r="B2368" t="s">
        <v>4909</v>
      </c>
      <c r="E2368" t="b">
        <v>1</v>
      </c>
    </row>
    <row r="2369" spans="1:5">
      <c r="A2369" t="s">
        <v>4910</v>
      </c>
      <c r="B2369" t="s">
        <v>4911</v>
      </c>
      <c r="E2369" t="b">
        <v>1</v>
      </c>
    </row>
    <row r="2370" spans="1:5">
      <c r="A2370" t="s">
        <v>4912</v>
      </c>
      <c r="B2370" t="s">
        <v>4913</v>
      </c>
      <c r="E2370" t="b">
        <v>1</v>
      </c>
    </row>
    <row r="2371" spans="1:5">
      <c r="A2371" t="s">
        <v>4914</v>
      </c>
      <c r="B2371" t="s">
        <v>4915</v>
      </c>
      <c r="E2371" t="b">
        <v>1</v>
      </c>
    </row>
    <row r="2372" spans="1:5">
      <c r="A2372" t="s">
        <v>4916</v>
      </c>
      <c r="B2372" t="s">
        <v>4917</v>
      </c>
      <c r="E2372" t="b">
        <v>1</v>
      </c>
    </row>
    <row r="2373" spans="1:5">
      <c r="A2373" t="s">
        <v>4918</v>
      </c>
      <c r="B2373" t="s">
        <v>4919</v>
      </c>
      <c r="E2373" t="b">
        <v>1</v>
      </c>
    </row>
    <row r="2374" spans="1:5">
      <c r="A2374" t="s">
        <v>4920</v>
      </c>
      <c r="B2374" t="s">
        <v>4921</v>
      </c>
      <c r="E2374" t="b">
        <v>1</v>
      </c>
    </row>
    <row r="2375" spans="1:5">
      <c r="A2375" t="s">
        <v>4922</v>
      </c>
      <c r="B2375" t="s">
        <v>4923</v>
      </c>
      <c r="E2375" t="b">
        <v>1</v>
      </c>
    </row>
    <row r="2376" spans="1:5">
      <c r="A2376" t="s">
        <v>4924</v>
      </c>
      <c r="B2376" t="s">
        <v>4925</v>
      </c>
      <c r="E2376" t="b">
        <v>1</v>
      </c>
    </row>
    <row r="2377" spans="1:5">
      <c r="A2377" t="s">
        <v>4926</v>
      </c>
      <c r="B2377" t="s">
        <v>4927</v>
      </c>
      <c r="E2377" t="b">
        <v>1</v>
      </c>
    </row>
    <row r="2378" spans="1:5">
      <c r="A2378" t="s">
        <v>4928</v>
      </c>
      <c r="B2378" t="s">
        <v>4929</v>
      </c>
      <c r="E2378" t="b">
        <v>1</v>
      </c>
    </row>
    <row r="2379" spans="1:5">
      <c r="A2379" t="s">
        <v>4930</v>
      </c>
      <c r="B2379" t="s">
        <v>4931</v>
      </c>
      <c r="E2379" t="b">
        <v>1</v>
      </c>
    </row>
    <row r="2380" spans="1:5">
      <c r="A2380" t="s">
        <v>4932</v>
      </c>
      <c r="B2380" t="s">
        <v>4933</v>
      </c>
      <c r="E2380" t="b">
        <v>1</v>
      </c>
    </row>
    <row r="2381" spans="1:5">
      <c r="A2381" t="s">
        <v>4934</v>
      </c>
      <c r="B2381" t="s">
        <v>4935</v>
      </c>
      <c r="E2381" t="b">
        <v>1</v>
      </c>
    </row>
    <row r="2382" spans="1:5">
      <c r="A2382" t="s">
        <v>4936</v>
      </c>
      <c r="B2382" t="s">
        <v>4937</v>
      </c>
      <c r="E2382" t="b">
        <v>1</v>
      </c>
    </row>
    <row r="2383" spans="1:5">
      <c r="A2383" t="s">
        <v>4938</v>
      </c>
      <c r="B2383" t="s">
        <v>4939</v>
      </c>
      <c r="E2383" t="b">
        <v>1</v>
      </c>
    </row>
    <row r="2384" spans="1:5">
      <c r="A2384" t="s">
        <v>4940</v>
      </c>
      <c r="B2384" t="s">
        <v>4941</v>
      </c>
      <c r="E2384" t="b">
        <v>1</v>
      </c>
    </row>
    <row r="2385" spans="1:5">
      <c r="A2385" t="s">
        <v>4942</v>
      </c>
      <c r="B2385" t="s">
        <v>4943</v>
      </c>
      <c r="E2385" t="b">
        <v>1</v>
      </c>
    </row>
    <row r="2386" spans="1:5">
      <c r="A2386" t="s">
        <v>4944</v>
      </c>
      <c r="B2386" t="s">
        <v>4945</v>
      </c>
      <c r="E2386" t="b">
        <v>1</v>
      </c>
    </row>
    <row r="2387" spans="1:5">
      <c r="A2387" t="s">
        <v>4946</v>
      </c>
      <c r="B2387" t="s">
        <v>4947</v>
      </c>
      <c r="E2387" t="b">
        <v>1</v>
      </c>
    </row>
    <row r="2388" spans="1:5">
      <c r="A2388" t="s">
        <v>4948</v>
      </c>
      <c r="B2388" t="s">
        <v>4949</v>
      </c>
      <c r="E2388" t="b">
        <v>1</v>
      </c>
    </row>
    <row r="2389" spans="1:5">
      <c r="A2389" t="s">
        <v>4950</v>
      </c>
      <c r="B2389" t="s">
        <v>4951</v>
      </c>
      <c r="E2389" t="b">
        <v>1</v>
      </c>
    </row>
    <row r="2390" spans="1:5">
      <c r="A2390" t="s">
        <v>4952</v>
      </c>
      <c r="B2390" t="s">
        <v>4953</v>
      </c>
      <c r="E2390" t="b">
        <v>1</v>
      </c>
    </row>
    <row r="2391" spans="1:5">
      <c r="A2391" t="s">
        <v>4954</v>
      </c>
      <c r="B2391" t="s">
        <v>4955</v>
      </c>
      <c r="E2391" t="b">
        <v>1</v>
      </c>
    </row>
    <row r="2392" spans="1:5">
      <c r="A2392" t="s">
        <v>4956</v>
      </c>
      <c r="B2392" t="s">
        <v>4957</v>
      </c>
      <c r="E2392" t="b">
        <v>1</v>
      </c>
    </row>
    <row r="2393" spans="1:5">
      <c r="A2393" t="s">
        <v>4958</v>
      </c>
      <c r="B2393" t="s">
        <v>4959</v>
      </c>
      <c r="E2393" t="b">
        <v>1</v>
      </c>
    </row>
  </sheetData>
  <pageMargins left="0.75" right="0.75" top="1" bottom="1" header="0.5" footer="0.5"/>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871D9-7EE2-4002-BAFC-C0A13DC2828D}">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t="s">
        <v>6363</v>
      </c>
      <c r="B2" t="s">
        <v>6391</v>
      </c>
      <c r="E2" t="b">
        <v>1</v>
      </c>
    </row>
    <row r="3" spans="1:5">
      <c r="A3" t="s">
        <v>6365</v>
      </c>
      <c r="B3" t="s">
        <v>6392</v>
      </c>
      <c r="E3" t="b">
        <v>1</v>
      </c>
    </row>
  </sheetData>
  <pageMargins left="0.75" right="0.75" top="1" bottom="1" header="0.5" footer="0.5"/>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FBD70-D5C5-4154-B362-FCDB4DA5212A}">
  <dimension ref="A1:E3"/>
  <sheetViews>
    <sheetView workbookViewId="0">
      <selection activeCell="A2" sqref="A2:E3"/>
    </sheetView>
  </sheetViews>
  <sheetFormatPr defaultRowHeight="15"/>
  <cols>
    <col min="1" max="1" width="12.5703125" customWidth="1"/>
    <col min="2" max="2" width="14.42578125" customWidth="1"/>
    <col min="3" max="3" width="12.28515625" customWidth="1"/>
    <col min="4" max="4" width="19.140625" customWidth="1"/>
    <col min="5" max="5" width="10.140625" customWidth="1"/>
  </cols>
  <sheetData>
    <row r="1" spans="1:5">
      <c r="A1" s="1" t="s">
        <v>171</v>
      </c>
      <c r="B1" s="1" t="s">
        <v>172</v>
      </c>
      <c r="C1" s="1" t="s">
        <v>173</v>
      </c>
      <c r="D1" s="1" t="s">
        <v>174</v>
      </c>
      <c r="E1" s="1" t="s">
        <v>175</v>
      </c>
    </row>
    <row r="2" spans="1:5">
      <c r="A2" t="s">
        <v>6389</v>
      </c>
      <c r="B2" t="s">
        <v>6390</v>
      </c>
      <c r="E2" t="b">
        <v>1</v>
      </c>
    </row>
    <row r="3" spans="1:5">
      <c r="A3" t="s">
        <v>6160</v>
      </c>
      <c r="B3" t="s">
        <v>6388</v>
      </c>
      <c r="E3" t="b">
        <v>1</v>
      </c>
    </row>
  </sheetData>
  <pageMargins left="0.75" right="0.75" top="1" bottom="1" header="0.5" footer="0.5"/>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F11DD336CDA5E469DE5EDBE654C7D37" ma:contentTypeVersion="12" ma:contentTypeDescription="Create a new document." ma:contentTypeScope="" ma:versionID="3ab0cb56abb46ad5db2cd7e705385e32">
  <xsd:schema xmlns:xsd="http://www.w3.org/2001/XMLSchema" xmlns:xs="http://www.w3.org/2001/XMLSchema" xmlns:p="http://schemas.microsoft.com/office/2006/metadata/properties" xmlns:ns2="836f7f5c-6c5d-469c-9946-b8ca343d52c7" xmlns:ns3="58644836-2f55-44b0-a43f-111256966ffd" targetNamespace="http://schemas.microsoft.com/office/2006/metadata/properties" ma:root="true" ma:fieldsID="57b48f3f8187197d9dbb418923c13ea6" ns2:_="" ns3:_="">
    <xsd:import namespace="836f7f5c-6c5d-469c-9946-b8ca343d52c7"/>
    <xsd:import namespace="58644836-2f55-44b0-a43f-111256966ffd"/>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6f7f5c-6c5d-469c-9946-b8ca343d52c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d9239441-07b5-4d94-bfb0-12e00d9df285"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644836-2f55-44b0-a43f-111256966ffd"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9e53cbb4-71ef-4ab5-8447-3b3e0c843168}" ma:internalName="TaxCatchAll" ma:showField="CatchAllData" ma:web="58644836-2f55-44b0-a43f-111256966ffd">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58644836-2f55-44b0-a43f-111256966ffd" xsi:nil="true"/>
    <lcf76f155ced4ddcb4097134ff3c332f xmlns="836f7f5c-6c5d-469c-9946-b8ca343d52c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5CC7B65-6803-4742-967E-361D5CA7DF7E}"/>
</file>

<file path=customXml/itemProps2.xml><?xml version="1.0" encoding="utf-8"?>
<ds:datastoreItem xmlns:ds="http://schemas.openxmlformats.org/officeDocument/2006/customXml" ds:itemID="{F78EBAF2-874C-43B7-970E-B876F9271A5D}"/>
</file>

<file path=customXml/itemProps3.xml><?xml version="1.0" encoding="utf-8"?>
<ds:datastoreItem xmlns:ds="http://schemas.openxmlformats.org/officeDocument/2006/customXml" ds:itemID="{77D6C948-6977-40BC-B9A8-79B05965D14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79</vt:i4>
      </vt:variant>
      <vt:variant>
        <vt:lpstr>Named Ranges</vt:lpstr>
      </vt:variant>
      <vt:variant>
        <vt:i4>222</vt:i4>
      </vt:variant>
    </vt:vector>
  </HeadingPairs>
  <TitlesOfParts>
    <vt:vector size="301" baseType="lpstr">
      <vt:lpstr>ud_bollard</vt:lpstr>
      <vt:lpstr>ud_cattle_stop</vt:lpstr>
      <vt:lpstr>ud_rail</vt:lpstr>
      <vt:lpstr>ud_wall</vt:lpstr>
      <vt:lpstr>ud_wheel_stop</vt:lpstr>
      <vt:lpstr>post_condition</vt:lpstr>
      <vt:lpstr>shape</vt:lpstr>
      <vt:lpstr>use_default_rc</vt:lpstr>
      <vt:lpstr>rul_reset</vt:lpstr>
      <vt:lpstr>risk_consequence</vt:lpstr>
      <vt:lpstr>risk_likelihood</vt:lpstr>
      <vt:lpstr>risk</vt:lpstr>
      <vt:lpstr>condition</vt:lpstr>
      <vt:lpstr>wheel_stop_material</vt:lpstr>
      <vt:lpstr>target_board_material</vt:lpstr>
      <vt:lpstr>road_hump_material</vt:lpstr>
      <vt:lpstr>pole_material</vt:lpstr>
      <vt:lpstr>mast_material</vt:lpstr>
      <vt:lpstr>gantry_material</vt:lpstr>
      <vt:lpstr>sea_wall_material</vt:lpstr>
      <vt:lpstr>panel_material</vt:lpstr>
      <vt:lpstr>mse_material</vt:lpstr>
      <vt:lpstr>gravity_mass_material</vt:lpstr>
      <vt:lpstr>pipe_duct_material</vt:lpstr>
      <vt:lpstr>pile_material</vt:lpstr>
      <vt:lpstr>mep_pipe_material</vt:lpstr>
      <vt:lpstr>mep_chamber_material</vt:lpstr>
      <vt:lpstr>mep_chamber_lid_material</vt:lpstr>
      <vt:lpstr>duct_material</vt:lpstr>
      <vt:lpstr>rockfall_material</vt:lpstr>
      <vt:lpstr>water_structure_material</vt:lpstr>
      <vt:lpstr>valve_material</vt:lpstr>
      <vt:lpstr>pipe_material</vt:lpstr>
      <vt:lpstr>headwall_material</vt:lpstr>
      <vt:lpstr>filtration_material</vt:lpstr>
      <vt:lpstr>edge_material</vt:lpstr>
      <vt:lpstr>culvert_material</vt:lpstr>
      <vt:lpstr>cover_material</vt:lpstr>
      <vt:lpstr>channel_material</vt:lpstr>
      <vt:lpstr>chamber_material</vt:lpstr>
      <vt:lpstr>base_material</vt:lpstr>
      <vt:lpstr>superstructure_material</vt:lpstr>
      <vt:lpstr>passage_material</vt:lpstr>
      <vt:lpstr>invert_material</vt:lpstr>
      <vt:lpstr>deck_material</vt:lpstr>
      <vt:lpstr>barrier_rail_material</vt:lpstr>
      <vt:lpstr>barrier_post_material</vt:lpstr>
      <vt:lpstr>shelter_seat_material</vt:lpstr>
      <vt:lpstr>shelter_material</vt:lpstr>
      <vt:lpstr>seating_material</vt:lpstr>
      <vt:lpstr>rubbish_bin_material</vt:lpstr>
      <vt:lpstr>planting_structure_material</vt:lpstr>
      <vt:lpstr>cultural_installation_material</vt:lpstr>
      <vt:lpstr>cycle_amenity_material</vt:lpstr>
      <vt:lpstr>wall_material</vt:lpstr>
      <vt:lpstr>rail_material</vt:lpstr>
      <vt:lpstr>cattle_stop_material</vt:lpstr>
      <vt:lpstr>bollard_material</vt:lpstr>
      <vt:lpstr>ar_asset_state</vt:lpstr>
      <vt:lpstr>ud_fence_style</vt:lpstr>
      <vt:lpstr>ud_wall_type</vt:lpstr>
      <vt:lpstr>ud_amds_table_list</vt:lpstr>
      <vt:lpstr>railing_attach</vt:lpstr>
      <vt:lpstr>railing_colour</vt:lpstr>
      <vt:lpstr>ud_placement</vt:lpstr>
      <vt:lpstr>ud_amds_rail_type</vt:lpstr>
      <vt:lpstr>len_adjust_rsn</vt:lpstr>
      <vt:lpstr>ud_coating_system</vt:lpstr>
      <vt:lpstr>ud_position</vt:lpstr>
      <vt:lpstr>side</vt:lpstr>
      <vt:lpstr>av_standard_rc</vt:lpstr>
      <vt:lpstr>ar_replace_reason</vt:lpstr>
      <vt:lpstr>ud_replacement_status</vt:lpstr>
      <vt:lpstr>ud_asset_status</vt:lpstr>
      <vt:lpstr>ud_sub_organisation</vt:lpstr>
      <vt:lpstr>ud_organisation_owner</vt:lpstr>
      <vt:lpstr>ud_work_origin</vt:lpstr>
      <vt:lpstr>ud_material</vt:lpstr>
      <vt:lpstr>roadnames</vt:lpstr>
      <vt:lpstr>ar_asset_state_lookup</vt:lpstr>
      <vt:lpstr>ar_asset_state_lookupValueRef</vt:lpstr>
      <vt:lpstr>ar_asset_state_parentKey</vt:lpstr>
      <vt:lpstr>ar_replace_reason_lookup</vt:lpstr>
      <vt:lpstr>ar_replace_reason_lookupValueRef</vt:lpstr>
      <vt:lpstr>ar_replace_reason_parentKey</vt:lpstr>
      <vt:lpstr>av_standard_rc_lookup</vt:lpstr>
      <vt:lpstr>av_standard_rc_lookupValueRef</vt:lpstr>
      <vt:lpstr>av_standard_rc_parentKey</vt:lpstr>
      <vt:lpstr>barrier_post_material_lookup</vt:lpstr>
      <vt:lpstr>barrier_post_material_lookupValueRef</vt:lpstr>
      <vt:lpstr>barrier_post_material_parentKey</vt:lpstr>
      <vt:lpstr>barrier_rail_material_lookup</vt:lpstr>
      <vt:lpstr>barrier_rail_material_lookupValueRef</vt:lpstr>
      <vt:lpstr>barrier_rail_material_parentKey</vt:lpstr>
      <vt:lpstr>base_material_lookup</vt:lpstr>
      <vt:lpstr>base_material_lookupValueRef</vt:lpstr>
      <vt:lpstr>base_material_parentKey</vt:lpstr>
      <vt:lpstr>bollard_material_lookup</vt:lpstr>
      <vt:lpstr>bollard_material_lookupValueRef</vt:lpstr>
      <vt:lpstr>bollard_material_parentKey</vt:lpstr>
      <vt:lpstr>cattle_stop_material_lookup</vt:lpstr>
      <vt:lpstr>cattle_stop_material_lookupValueRef</vt:lpstr>
      <vt:lpstr>cattle_stop_material_parentKey</vt:lpstr>
      <vt:lpstr>chamber_material_lookup</vt:lpstr>
      <vt:lpstr>chamber_material_lookupValueRef</vt:lpstr>
      <vt:lpstr>chamber_material_parentKey</vt:lpstr>
      <vt:lpstr>channel_material_lookup</vt:lpstr>
      <vt:lpstr>channel_material_lookupValueRef</vt:lpstr>
      <vt:lpstr>channel_material_parentKey</vt:lpstr>
      <vt:lpstr>condition_lookup</vt:lpstr>
      <vt:lpstr>condition_lookupValueRef</vt:lpstr>
      <vt:lpstr>condition_parentKey</vt:lpstr>
      <vt:lpstr>cover_material_lookup</vt:lpstr>
      <vt:lpstr>cover_material_lookupValueRef</vt:lpstr>
      <vt:lpstr>cover_material_parentKey</vt:lpstr>
      <vt:lpstr>cultural_installation_material_lookup</vt:lpstr>
      <vt:lpstr>cultural_installation_material_lookupValueRef</vt:lpstr>
      <vt:lpstr>cultural_installation_material_parentKey</vt:lpstr>
      <vt:lpstr>culvert_material_lookup</vt:lpstr>
      <vt:lpstr>culvert_material_lookupValueRef</vt:lpstr>
      <vt:lpstr>culvert_material_parentKey</vt:lpstr>
      <vt:lpstr>cycle_amenity_material_lookup</vt:lpstr>
      <vt:lpstr>cycle_amenity_material_lookupValueRef</vt:lpstr>
      <vt:lpstr>cycle_amenity_material_parentKey</vt:lpstr>
      <vt:lpstr>deck_material_lookup</vt:lpstr>
      <vt:lpstr>deck_material_lookupValueRef</vt:lpstr>
      <vt:lpstr>deck_material_parentKey</vt:lpstr>
      <vt:lpstr>duct_material_lookup</vt:lpstr>
      <vt:lpstr>duct_material_lookupValueRef</vt:lpstr>
      <vt:lpstr>duct_material_parentKey</vt:lpstr>
      <vt:lpstr>edge_material_lookup</vt:lpstr>
      <vt:lpstr>edge_material_lookupValueRef</vt:lpstr>
      <vt:lpstr>edge_material_parentKey</vt:lpstr>
      <vt:lpstr>filtration_material_lookup</vt:lpstr>
      <vt:lpstr>filtration_material_lookupValueRef</vt:lpstr>
      <vt:lpstr>filtration_material_parentKey</vt:lpstr>
      <vt:lpstr>gantry_material_lookup</vt:lpstr>
      <vt:lpstr>gantry_material_lookupValueRef</vt:lpstr>
      <vt:lpstr>gantry_material_parentKey</vt:lpstr>
      <vt:lpstr>gravity_mass_material_lookup</vt:lpstr>
      <vt:lpstr>gravity_mass_material_lookupValueRef</vt:lpstr>
      <vt:lpstr>gravity_mass_material_parentKey</vt:lpstr>
      <vt:lpstr>headwall_material_lookup</vt:lpstr>
      <vt:lpstr>headwall_material_lookupValueRef</vt:lpstr>
      <vt:lpstr>headwall_material_parentKey</vt:lpstr>
      <vt:lpstr>invert_material_lookup</vt:lpstr>
      <vt:lpstr>invert_material_lookupValueRef</vt:lpstr>
      <vt:lpstr>invert_material_parentKey</vt:lpstr>
      <vt:lpstr>len_adjust_rsn_lookup</vt:lpstr>
      <vt:lpstr>len_adjust_rsn_lookupValueRef</vt:lpstr>
      <vt:lpstr>len_adjust_rsn_parentKey</vt:lpstr>
      <vt:lpstr>mast_material_lookup</vt:lpstr>
      <vt:lpstr>mast_material_lookupValueRef</vt:lpstr>
      <vt:lpstr>mast_material_parentKey</vt:lpstr>
      <vt:lpstr>mep_chamber_lid_material_lookup</vt:lpstr>
      <vt:lpstr>mep_chamber_lid_material_lookupValueRef</vt:lpstr>
      <vt:lpstr>mep_chamber_lid_material_parentKey</vt:lpstr>
      <vt:lpstr>mep_chamber_material_lookup</vt:lpstr>
      <vt:lpstr>mep_chamber_material_lookupValueRef</vt:lpstr>
      <vt:lpstr>mep_chamber_material_parentKey</vt:lpstr>
      <vt:lpstr>mep_pipe_material_lookup</vt:lpstr>
      <vt:lpstr>mep_pipe_material_lookupValueRef</vt:lpstr>
      <vt:lpstr>mep_pipe_material_parentKey</vt:lpstr>
      <vt:lpstr>mse_material_lookup</vt:lpstr>
      <vt:lpstr>mse_material_lookupValueRef</vt:lpstr>
      <vt:lpstr>mse_material_parentKey</vt:lpstr>
      <vt:lpstr>panel_material_lookup</vt:lpstr>
      <vt:lpstr>panel_material_lookupValueRef</vt:lpstr>
      <vt:lpstr>panel_material_parentKey</vt:lpstr>
      <vt:lpstr>passage_material_lookup</vt:lpstr>
      <vt:lpstr>passage_material_lookupValueRef</vt:lpstr>
      <vt:lpstr>passage_material_parentKey</vt:lpstr>
      <vt:lpstr>pile_material_lookup</vt:lpstr>
      <vt:lpstr>pile_material_lookupValueRef</vt:lpstr>
      <vt:lpstr>pile_material_parentKey</vt:lpstr>
      <vt:lpstr>pipe_duct_material_lookup</vt:lpstr>
      <vt:lpstr>pipe_duct_material_lookupValueRef</vt:lpstr>
      <vt:lpstr>pipe_duct_material_parentKey</vt:lpstr>
      <vt:lpstr>pipe_material_lookup</vt:lpstr>
      <vt:lpstr>pipe_material_lookupValueRef</vt:lpstr>
      <vt:lpstr>pipe_material_parentKey</vt:lpstr>
      <vt:lpstr>planting_structure_material_lookup</vt:lpstr>
      <vt:lpstr>planting_structure_material_lookupValueRef</vt:lpstr>
      <vt:lpstr>planting_structure_material_parentKey</vt:lpstr>
      <vt:lpstr>pole_material_lookup</vt:lpstr>
      <vt:lpstr>pole_material_lookupValueRef</vt:lpstr>
      <vt:lpstr>pole_material_parentKey</vt:lpstr>
      <vt:lpstr>post_condition_lookup</vt:lpstr>
      <vt:lpstr>post_condition_lookupValueRef</vt:lpstr>
      <vt:lpstr>post_condition_parentKey</vt:lpstr>
      <vt:lpstr>rail_material_lookup</vt:lpstr>
      <vt:lpstr>rail_material_lookupValueRef</vt:lpstr>
      <vt:lpstr>rail_material_parentKey</vt:lpstr>
      <vt:lpstr>railing_attach_lookup</vt:lpstr>
      <vt:lpstr>railing_attach_lookupValueRef</vt:lpstr>
      <vt:lpstr>railing_attach_parentKey</vt:lpstr>
      <vt:lpstr>railing_colour_lookup</vt:lpstr>
      <vt:lpstr>railing_colour_lookupValueRef</vt:lpstr>
      <vt:lpstr>railing_colour_parentKey</vt:lpstr>
      <vt:lpstr>risk_consequence_lookup</vt:lpstr>
      <vt:lpstr>risk_consequence_lookupValueRef</vt:lpstr>
      <vt:lpstr>risk_consequence_parentKey</vt:lpstr>
      <vt:lpstr>risk_likelihood_lookup</vt:lpstr>
      <vt:lpstr>risk_likelihood_lookupValueRef</vt:lpstr>
      <vt:lpstr>risk_likelihood_parentKey</vt:lpstr>
      <vt:lpstr>risk_lookup</vt:lpstr>
      <vt:lpstr>risk_lookupValueRef</vt:lpstr>
      <vt:lpstr>risk_parentKey</vt:lpstr>
      <vt:lpstr>road_hump_material_lookup</vt:lpstr>
      <vt:lpstr>road_hump_material_lookupValueRef</vt:lpstr>
      <vt:lpstr>road_hump_material_parentKey</vt:lpstr>
      <vt:lpstr>roadnames_lookup</vt:lpstr>
      <vt:lpstr>roadnames_lookupValueRef</vt:lpstr>
      <vt:lpstr>roadnames_parentKey</vt:lpstr>
      <vt:lpstr>rockfall_material_lookup</vt:lpstr>
      <vt:lpstr>rockfall_material_lookupValueRef</vt:lpstr>
      <vt:lpstr>rockfall_material_parentKey</vt:lpstr>
      <vt:lpstr>rubbish_bin_material_lookup</vt:lpstr>
      <vt:lpstr>rubbish_bin_material_lookupValueRef</vt:lpstr>
      <vt:lpstr>rubbish_bin_material_parentKey</vt:lpstr>
      <vt:lpstr>rul_reset_lookup</vt:lpstr>
      <vt:lpstr>rul_reset_lookupValueRef</vt:lpstr>
      <vt:lpstr>rul_reset_parentKey</vt:lpstr>
      <vt:lpstr>sea_wall_material_lookup</vt:lpstr>
      <vt:lpstr>sea_wall_material_lookupValueRef</vt:lpstr>
      <vt:lpstr>sea_wall_material_parentKey</vt:lpstr>
      <vt:lpstr>seating_material_lookup</vt:lpstr>
      <vt:lpstr>seating_material_lookupValueRef</vt:lpstr>
      <vt:lpstr>seating_material_parentKey</vt:lpstr>
      <vt:lpstr>shape_lookup</vt:lpstr>
      <vt:lpstr>shape_lookupValueRef</vt:lpstr>
      <vt:lpstr>shape_parentKey</vt:lpstr>
      <vt:lpstr>shelter_material_lookup</vt:lpstr>
      <vt:lpstr>shelter_material_lookupValueRef</vt:lpstr>
      <vt:lpstr>shelter_material_parentKey</vt:lpstr>
      <vt:lpstr>shelter_seat_material_lookup</vt:lpstr>
      <vt:lpstr>shelter_seat_material_lookupValueRef</vt:lpstr>
      <vt:lpstr>shelter_seat_material_parentKey</vt:lpstr>
      <vt:lpstr>side_lookup</vt:lpstr>
      <vt:lpstr>side_lookupValueRef</vt:lpstr>
      <vt:lpstr>side_parentKey</vt:lpstr>
      <vt:lpstr>superstructure_material_lookup</vt:lpstr>
      <vt:lpstr>superstructure_material_lookupValueRef</vt:lpstr>
      <vt:lpstr>superstructure_material_parentKey</vt:lpstr>
      <vt:lpstr>target_board_material_lookup</vt:lpstr>
      <vt:lpstr>target_board_material_lookupValueRef</vt:lpstr>
      <vt:lpstr>target_board_material_parentKey</vt:lpstr>
      <vt:lpstr>ud_amds_rail_type_lookup</vt:lpstr>
      <vt:lpstr>ud_amds_rail_type_lookupValueRef</vt:lpstr>
      <vt:lpstr>ud_amds_rail_type_parentKey</vt:lpstr>
      <vt:lpstr>ud_amds_table_list_lookup</vt:lpstr>
      <vt:lpstr>ud_amds_table_list_lookupValueRef</vt:lpstr>
      <vt:lpstr>ud_amds_table_list_parentKey</vt:lpstr>
      <vt:lpstr>ud_asset_status_lookup</vt:lpstr>
      <vt:lpstr>ud_asset_status_lookupValueRef</vt:lpstr>
      <vt:lpstr>ud_asset_status_parentKey</vt:lpstr>
      <vt:lpstr>ud_coating_system_lookup</vt:lpstr>
      <vt:lpstr>ud_coating_system_lookupValueRef</vt:lpstr>
      <vt:lpstr>ud_coating_system_parentKey</vt:lpstr>
      <vt:lpstr>ud_fence_style_lookup</vt:lpstr>
      <vt:lpstr>ud_fence_style_lookupValueRef</vt:lpstr>
      <vt:lpstr>ud_fence_style_parentKey</vt:lpstr>
      <vt:lpstr>ud_material_lookup</vt:lpstr>
      <vt:lpstr>ud_material_lookupValueRef</vt:lpstr>
      <vt:lpstr>ud_material_parentKey</vt:lpstr>
      <vt:lpstr>ud_organisation_owner_lookup</vt:lpstr>
      <vt:lpstr>ud_organisation_owner_lookupValueRef</vt:lpstr>
      <vt:lpstr>ud_organisation_owner_parentKey</vt:lpstr>
      <vt:lpstr>ud_placement_lookup</vt:lpstr>
      <vt:lpstr>ud_placement_lookupValueRef</vt:lpstr>
      <vt:lpstr>ud_placement_parentKey</vt:lpstr>
      <vt:lpstr>ud_position_lookup</vt:lpstr>
      <vt:lpstr>ud_position_lookupValueRef</vt:lpstr>
      <vt:lpstr>ud_position_parentKey</vt:lpstr>
      <vt:lpstr>ud_replacement_status_lookup</vt:lpstr>
      <vt:lpstr>ud_replacement_status_lookupValueRef</vt:lpstr>
      <vt:lpstr>ud_replacement_status_parentKey</vt:lpstr>
      <vt:lpstr>ud_sub_organisation_lookup</vt:lpstr>
      <vt:lpstr>ud_sub_organisation_lookupValueRef</vt:lpstr>
      <vt:lpstr>ud_sub_organisation_parentKey</vt:lpstr>
      <vt:lpstr>ud_wall_type_lookup</vt:lpstr>
      <vt:lpstr>ud_wall_type_lookupValueRef</vt:lpstr>
      <vt:lpstr>ud_wall_type_parentKey</vt:lpstr>
      <vt:lpstr>ud_work_origin_lookup</vt:lpstr>
      <vt:lpstr>ud_work_origin_lookupValueRef</vt:lpstr>
      <vt:lpstr>ud_work_origin_parentKey</vt:lpstr>
      <vt:lpstr>use_default_rc_lookup</vt:lpstr>
      <vt:lpstr>use_default_rc_lookupValueRef</vt:lpstr>
      <vt:lpstr>use_default_rc_parentKey</vt:lpstr>
      <vt:lpstr>valve_material_lookup</vt:lpstr>
      <vt:lpstr>valve_material_lookupValueRef</vt:lpstr>
      <vt:lpstr>valve_material_parentKey</vt:lpstr>
      <vt:lpstr>wall_material_lookup</vt:lpstr>
      <vt:lpstr>wall_material_lookupValueRef</vt:lpstr>
      <vt:lpstr>wall_material_parentKey</vt:lpstr>
      <vt:lpstr>water_structure_material_lookup</vt:lpstr>
      <vt:lpstr>water_structure_material_lookupValueRef</vt:lpstr>
      <vt:lpstr>water_structure_material_parentKey</vt:lpstr>
      <vt:lpstr>wheel_stop_material_lookup</vt:lpstr>
      <vt:lpstr>wheel_stop_material_lookupValueRef</vt:lpstr>
      <vt:lpstr>wheel_stop_material_parentKey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Roger Hughes</cp:lastModifiedBy>
  <dcterms:created xsi:type="dcterms:W3CDTF">2024-08-12T19:49:41Z</dcterms:created>
  <dcterms:modified xsi:type="dcterms:W3CDTF">2024-08-12T19:50:29Z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0x0101005F11DD336CDA5E469DE5EDBE654C7D37</vt:lpwstr>
  </property>
</Properties>
</file>