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34.xml" ContentType="application/vnd.openxmlformats-officedocument.spreadsheetml.table+xml"/>
  <Override PartName="/xl/tables/table33.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5.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3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Barrier/"/>
    </mc:Choice>
  </mc:AlternateContent>
  <xr:revisionPtr revIDLastSave="0" documentId="8_{5516D4D5-34B6-44ED-A9DF-655B2CE28AE6}" xr6:coauthVersionLast="47" xr6:coauthVersionMax="47" xr10:uidLastSave="{00000000-0000-0000-0000-000000000000}"/>
  <workbookProtection workbookAlgorithmName="SHA-512" workbookHashValue="dYSXpcWJyZpvxyL9Mdg+kX89fTI5m3nP9Eqx6qxZ97sagzpY7RAJBOuZSotzVEVFm1jmpkTLuUce39AGxqUBsQ==" workbookSaltValue="frSDr/uP27kWDQ/LppInTA==" workbookSpinCount="100000" lockStructure="1"/>
  <bookViews>
    <workbookView xWindow="-98" yWindow="-98" windowWidth="28996" windowHeight="17745" xr2:uid="{00000000-000D-0000-FFFF-FFFF00000000}"/>
  </bookViews>
  <sheets>
    <sheet name="ud_barrier" sheetId="1" r:id="rId1"/>
    <sheet name="ud_barrier_terminal" sheetId="2" r:id="rId2"/>
    <sheet name="ud_motorcyc_attach" sheetId="3" r:id="rId3"/>
    <sheet name="ud_crash_cushion" sheetId="4" r:id="rId4"/>
    <sheet name="post_condition" sheetId="79" state="hidden" r:id="rId5"/>
    <sheet name="use_default_rc" sheetId="78" state="hidden" r:id="rId6"/>
    <sheet name="rul_reset" sheetId="77" state="hidden" r:id="rId7"/>
    <sheet name="risk_consequence" sheetId="76" state="hidden" r:id="rId8"/>
    <sheet name="risk_likelihood" sheetId="75" state="hidden" r:id="rId9"/>
    <sheet name="risk" sheetId="74" state="hidden" r:id="rId10"/>
    <sheet name="condition" sheetId="73" state="hidden" r:id="rId11"/>
    <sheet name="wheel_stop_material" sheetId="72" state="hidden" r:id="rId12"/>
    <sheet name="target_board_material" sheetId="71" state="hidden" r:id="rId13"/>
    <sheet name="road_hump_material" sheetId="70" state="hidden" r:id="rId14"/>
    <sheet name="pole_material" sheetId="69" state="hidden" r:id="rId15"/>
    <sheet name="mast_material" sheetId="68" state="hidden" r:id="rId16"/>
    <sheet name="gantry_material" sheetId="67" state="hidden" r:id="rId17"/>
    <sheet name="sea_wall_material" sheetId="66" state="hidden" r:id="rId18"/>
    <sheet name="panel_material" sheetId="65" state="hidden" r:id="rId19"/>
    <sheet name="mse_material" sheetId="64" state="hidden" r:id="rId20"/>
    <sheet name="gravity_mass_material" sheetId="63" state="hidden" r:id="rId21"/>
    <sheet name="pipe_duct_material" sheetId="62" state="hidden" r:id="rId22"/>
    <sheet name="pile_material" sheetId="61" state="hidden" r:id="rId23"/>
    <sheet name="mep_pipe_material" sheetId="60" state="hidden" r:id="rId24"/>
    <sheet name="mep_chamber_material" sheetId="59" state="hidden" r:id="rId25"/>
    <sheet name="mep_chamber_lid_material" sheetId="58" state="hidden" r:id="rId26"/>
    <sheet name="duct_material" sheetId="57" state="hidden" r:id="rId27"/>
    <sheet name="rockfall_material" sheetId="56" state="hidden" r:id="rId28"/>
    <sheet name="water_structure_material" sheetId="55" state="hidden" r:id="rId29"/>
    <sheet name="valve_material" sheetId="54" state="hidden" r:id="rId30"/>
    <sheet name="pipe_material" sheetId="53" state="hidden" r:id="rId31"/>
    <sheet name="headwall_material" sheetId="52" state="hidden" r:id="rId32"/>
    <sheet name="filtration_material" sheetId="51" state="hidden" r:id="rId33"/>
    <sheet name="edge_material" sheetId="50" state="hidden" r:id="rId34"/>
    <sheet name="culvert_material" sheetId="49" state="hidden" r:id="rId35"/>
    <sheet name="cover_material" sheetId="48" state="hidden" r:id="rId36"/>
    <sheet name="channel_material" sheetId="47" state="hidden" r:id="rId37"/>
    <sheet name="chamber_material" sheetId="46" state="hidden" r:id="rId38"/>
    <sheet name="base_material" sheetId="45" state="hidden" r:id="rId39"/>
    <sheet name="superstructure_material" sheetId="44" state="hidden" r:id="rId40"/>
    <sheet name="passage_material" sheetId="43" state="hidden" r:id="rId41"/>
    <sheet name="invert_material" sheetId="42" state="hidden" r:id="rId42"/>
    <sheet name="deck_material" sheetId="41" state="hidden" r:id="rId43"/>
    <sheet name="barrier_rail_material" sheetId="40" state="hidden" r:id="rId44"/>
    <sheet name="barrier_post_material" sheetId="39" state="hidden" r:id="rId45"/>
    <sheet name="shelter_seat_material" sheetId="38" state="hidden" r:id="rId46"/>
    <sheet name="shelter_material" sheetId="37" state="hidden" r:id="rId47"/>
    <sheet name="seating_material" sheetId="36" state="hidden" r:id="rId48"/>
    <sheet name="rubbish_bin_material" sheetId="35" state="hidden" r:id="rId49"/>
    <sheet name="planting_structure_material" sheetId="34" state="hidden" r:id="rId50"/>
    <sheet name="cultural_installation_material" sheetId="33" state="hidden" r:id="rId51"/>
    <sheet name="cycle_amenity_material" sheetId="32" state="hidden" r:id="rId52"/>
    <sheet name="wall_material" sheetId="31" state="hidden" r:id="rId53"/>
    <sheet name="rail_material" sheetId="30" state="hidden" r:id="rId54"/>
    <sheet name="cattle_stop_material" sheetId="29" state="hidden" r:id="rId55"/>
    <sheet name="bollard_material" sheetId="28" state="hidden" r:id="rId56"/>
    <sheet name="ud_crash_cushion_type" sheetId="27" state="hidden" r:id="rId57"/>
    <sheet name="ud_motorcycle_attachment" sheetId="26" state="hidden" r:id="rId58"/>
    <sheet name="ud_barrier_terminal_type" sheetId="25" state="hidden" r:id="rId59"/>
    <sheet name="ar_asset_state" sheetId="24" state="hidden" r:id="rId60"/>
    <sheet name="ud_amds_table_list" sheetId="23" state="hidden" r:id="rId61"/>
    <sheet name="railing_attach" sheetId="22" state="hidden" r:id="rId62"/>
    <sheet name="av_standard_rc" sheetId="21" state="hidden" r:id="rId63"/>
    <sheet name="ar_replace_reason" sheetId="20" state="hidden" r:id="rId64"/>
    <sheet name="ud_replacement_status" sheetId="19" state="hidden" r:id="rId65"/>
    <sheet name="ud_asset_status" sheetId="18" state="hidden" r:id="rId66"/>
    <sheet name="ud_barrier_ground_fix" sheetId="17" state="hidden" r:id="rId67"/>
    <sheet name="len_adjust_rsn" sheetId="16" state="hidden" r:id="rId68"/>
    <sheet name="ud_sub_organisation" sheetId="15" state="hidden" r:id="rId69"/>
    <sheet name="ud_organisation_owner" sheetId="14" state="hidden" r:id="rId70"/>
    <sheet name="side" sheetId="13" state="hidden" r:id="rId71"/>
    <sheet name="ud_placement" sheetId="12" state="hidden" r:id="rId72"/>
    <sheet name="ud_work_origin" sheetId="11" state="hidden" r:id="rId73"/>
    <sheet name="ud_material" sheetId="10" state="hidden" r:id="rId74"/>
    <sheet name="ud_barrier_rail_make" sheetId="9" state="hidden" r:id="rId75"/>
    <sheet name="ud_barrier_rail_style" sheetId="8" state="hidden" r:id="rId76"/>
    <sheet name="ud_barrier_type" sheetId="7" state="hidden" r:id="rId77"/>
    <sheet name="ud_lane_location" sheetId="6" state="hidden" r:id="rId78"/>
    <sheet name="roadnames" sheetId="5" state="hidden" r:id="rId79"/>
  </sheets>
  <definedNames>
    <definedName name="ar_asset_state_lookup">ar_asset_state[lookupValue]</definedName>
    <definedName name="ar_asset_state_lookupValueRef">ar_asset_state[[#Headers],[lookupValue]]</definedName>
    <definedName name="ar_asset_state_parentKey">ar_asset_state[parentKey]</definedName>
    <definedName name="ar_replace_reason_lookup">ar_replace_reason[lookupValue]</definedName>
    <definedName name="ar_replace_reason_lookupValueRef">ar_replace_reason[[#Headers],[lookupValue]]</definedName>
    <definedName name="ar_replace_reason_parentKey">ar_replace_reason[parentKey]</definedName>
    <definedName name="av_standard_rc_lookup">av_standard_rc[lookupValue]</definedName>
    <definedName name="av_standard_rc_lookupValueRef">av_standard_rc[[#Headers],[lookupValue]]</definedName>
    <definedName name="av_standard_rc_parentKey">av_standard_rc[parentKey]</definedName>
    <definedName name="barrier_post_material_lookup">barrier_post_material[lookupValue]</definedName>
    <definedName name="barrier_post_material_lookupValueRef">barrier_post_material[[#Headers],[lookupValue]]</definedName>
    <definedName name="barrier_post_material_parentKey">barrier_post_material[parentKey]</definedName>
    <definedName name="barrier_rail_material_lookup">barrier_rail_material[lookupValue]</definedName>
    <definedName name="barrier_rail_material_lookupValueRef">barrier_rail_material[[#Headers],[lookupValue]]</definedName>
    <definedName name="barrier_rail_material_parentKey">barrier_rail_material[parentKey]</definedName>
    <definedName name="base_material_lookup">base_material[lookupValue]</definedName>
    <definedName name="base_material_lookupValueRef">base_material[[#Headers],[lookupValue]]</definedName>
    <definedName name="base_material_parentKey">base_material[parentKey]</definedName>
    <definedName name="bollard_material_lookup">bollard_material[lookupValue]</definedName>
    <definedName name="bollard_material_lookupValueRef">bollard_material[[#Headers],[lookupValue]]</definedName>
    <definedName name="bollard_material_parentKey">bollard_material[parentKey]</definedName>
    <definedName name="cattle_stop_material_lookup">cattle_stop_material[lookupValue]</definedName>
    <definedName name="cattle_stop_material_lookupValueRef">cattle_stop_material[[#Headers],[lookupValue]]</definedName>
    <definedName name="cattle_stop_material_parentKey">cattle_stop_material[parentKey]</definedName>
    <definedName name="chamber_material_lookup">chamber_material[lookupValue]</definedName>
    <definedName name="chamber_material_lookupValueRef">chamber_material[[#Headers],[lookupValue]]</definedName>
    <definedName name="chamber_material_parentKey">chamber_material[parentKey]</definedName>
    <definedName name="channel_material_lookup">channel_material[lookupValue]</definedName>
    <definedName name="channel_material_lookupValueRef">channel_material[[#Headers],[lookupValue]]</definedName>
    <definedName name="channel_material_parentKey">channel_material[parentKey]</definedName>
    <definedName name="condition_lookup">condition[lookupValue]</definedName>
    <definedName name="condition_lookupValueRef">condition[[#Headers],[lookupValue]]</definedName>
    <definedName name="condition_parentKey">condition[parentKey]</definedName>
    <definedName name="cover_material_lookup">cover_material[lookupValue]</definedName>
    <definedName name="cover_material_lookupValueRef">cover_material[[#Headers],[lookupValue]]</definedName>
    <definedName name="cover_material_parentKey">cover_material[parentKey]</definedName>
    <definedName name="cultural_installation_material_lookup">cultural_installation_material[lookupValue]</definedName>
    <definedName name="cultural_installation_material_lookupValueRef">cultural_installation_material[[#Headers],[lookupValue]]</definedName>
    <definedName name="cultural_installation_material_parentKey">cultural_installation_material[parentKey]</definedName>
    <definedName name="culvert_material_lookup">culvert_material[lookupValue]</definedName>
    <definedName name="culvert_material_lookupValueRef">culvert_material[[#Headers],[lookupValue]]</definedName>
    <definedName name="culvert_material_parentKey">culvert_material[parentKey]</definedName>
    <definedName name="cycle_amenity_material_lookup">cycle_amenity_material[lookupValue]</definedName>
    <definedName name="cycle_amenity_material_lookupValueRef">cycle_amenity_material[[#Headers],[lookupValue]]</definedName>
    <definedName name="cycle_amenity_material_parentKey">cycle_amenity_material[parentKey]</definedName>
    <definedName name="deck_material_lookup">deck_material[lookupValue]</definedName>
    <definedName name="deck_material_lookupValueRef">deck_material[[#Headers],[lookupValue]]</definedName>
    <definedName name="deck_material_parentKey">deck_material[parentKey]</definedName>
    <definedName name="duct_material_lookup">duct_material[lookupValue]</definedName>
    <definedName name="duct_material_lookupValueRef">duct_material[[#Headers],[lookupValue]]</definedName>
    <definedName name="duct_material_parentKey">duct_material[parentKey]</definedName>
    <definedName name="edge_material_lookup">edge_material[lookupValue]</definedName>
    <definedName name="edge_material_lookupValueRef">edge_material[[#Headers],[lookupValue]]</definedName>
    <definedName name="edge_material_parentKey">edge_material[parentKey]</definedName>
    <definedName name="filtration_material_lookup">filtration_material[lookupValue]</definedName>
    <definedName name="filtration_material_lookupValueRef">filtration_material[[#Headers],[lookupValue]]</definedName>
    <definedName name="filtration_material_parentKey">filtration_material[parentKey]</definedName>
    <definedName name="gantry_material_lookup">gantry_material[lookupValue]</definedName>
    <definedName name="gantry_material_lookupValueRef">gantry_material[[#Headers],[lookupValue]]</definedName>
    <definedName name="gantry_material_parentKey">gantry_material[parentKey]</definedName>
    <definedName name="gravity_mass_material_lookup">gravity_mass_material[lookupValue]</definedName>
    <definedName name="gravity_mass_material_lookupValueRef">gravity_mass_material[[#Headers],[lookupValue]]</definedName>
    <definedName name="gravity_mass_material_parentKey">gravity_mass_material[parentKey]</definedName>
    <definedName name="headwall_material_lookup">headwall_material[lookupValue]</definedName>
    <definedName name="headwall_material_lookupValueRef">headwall_material[[#Headers],[lookupValue]]</definedName>
    <definedName name="headwall_material_parentKey">headwall_material[parentKey]</definedName>
    <definedName name="invert_material_lookup">invert_material[lookupValue]</definedName>
    <definedName name="invert_material_lookupValueRef">invert_material[[#Headers],[lookupValue]]</definedName>
    <definedName name="invert_material_parentKey">invert_material[parentKey]</definedName>
    <definedName name="len_adjust_rsn_lookup">len_adjust_rsn[lookupValue]</definedName>
    <definedName name="len_adjust_rsn_lookupValueRef">len_adjust_rsn[[#Headers],[lookupValue]]</definedName>
    <definedName name="len_adjust_rsn_parentKey">len_adjust_rsn[parentKey]</definedName>
    <definedName name="mast_material_lookup">mast_material[lookupValue]</definedName>
    <definedName name="mast_material_lookupValueRef">mast_material[[#Headers],[lookupValue]]</definedName>
    <definedName name="mast_material_parentKey">mast_material[parentKey]</definedName>
    <definedName name="mep_chamber_lid_material_lookup">mep_chamber_lid_material[lookupValue]</definedName>
    <definedName name="mep_chamber_lid_material_lookupValueRef">mep_chamber_lid_material[[#Headers],[lookupValue]]</definedName>
    <definedName name="mep_chamber_lid_material_parentKey">mep_chamber_lid_material[parentKey]</definedName>
    <definedName name="mep_chamber_material_lookup">mep_chamber_material[lookupValue]</definedName>
    <definedName name="mep_chamber_material_lookupValueRef">mep_chamber_material[[#Headers],[lookupValue]]</definedName>
    <definedName name="mep_chamber_material_parentKey">mep_chamber_material[parentKey]</definedName>
    <definedName name="mep_pipe_material_lookup">mep_pipe_material[lookupValue]</definedName>
    <definedName name="mep_pipe_material_lookupValueRef">mep_pipe_material[[#Headers],[lookupValue]]</definedName>
    <definedName name="mep_pipe_material_parentKey">mep_pipe_material[parentKey]</definedName>
    <definedName name="mse_material_lookup">mse_material[lookupValue]</definedName>
    <definedName name="mse_material_lookupValueRef">mse_material[[#Headers],[lookupValue]]</definedName>
    <definedName name="mse_material_parentKey">mse_material[parentKey]</definedName>
    <definedName name="panel_material_lookup">panel_material[lookupValue]</definedName>
    <definedName name="panel_material_lookupValueRef">panel_material[[#Headers],[lookupValue]]</definedName>
    <definedName name="panel_material_parentKey">panel_material[parentKey]</definedName>
    <definedName name="passage_material_lookup">passage_material[lookupValue]</definedName>
    <definedName name="passage_material_lookupValueRef">passage_material[[#Headers],[lookupValue]]</definedName>
    <definedName name="passage_material_parentKey">passage_material[parentKey]</definedName>
    <definedName name="pile_material_lookup">pile_material[lookupValue]</definedName>
    <definedName name="pile_material_lookupValueRef">pile_material[[#Headers],[lookupValue]]</definedName>
    <definedName name="pile_material_parentKey">pile_material[parentKey]</definedName>
    <definedName name="pipe_duct_material_lookup">pipe_duct_material[lookupValue]</definedName>
    <definedName name="pipe_duct_material_lookupValueRef">pipe_duct_material[[#Headers],[lookupValue]]</definedName>
    <definedName name="pipe_duct_material_parentKey">pipe_duct_material[parentKey]</definedName>
    <definedName name="pipe_material_lookup">pipe_material[lookupValue]</definedName>
    <definedName name="pipe_material_lookupValueRef">pipe_material[[#Headers],[lookupValue]]</definedName>
    <definedName name="pipe_material_parentKey">pipe_material[parentKey]</definedName>
    <definedName name="planting_structure_material_lookup">planting_structure_material[lookupValue]</definedName>
    <definedName name="planting_structure_material_lookupValueRef">planting_structure_material[[#Headers],[lookupValue]]</definedName>
    <definedName name="planting_structure_material_parentKey">planting_structure_material[parentKey]</definedName>
    <definedName name="pole_material_lookup">pole_material[lookupValue]</definedName>
    <definedName name="pole_material_lookupValueRef">pole_material[[#Headers],[lookupValue]]</definedName>
    <definedName name="pole_material_parentKey">pole_material[parentKey]</definedName>
    <definedName name="post_condition_lookup">post_condition[lookupValue]</definedName>
    <definedName name="post_condition_lookupValueRef">post_condition[[#Headers],[lookupValue]]</definedName>
    <definedName name="post_condition_parentKey">post_condition[parentKey]</definedName>
    <definedName name="rail_material_lookup">rail_material[lookupValue]</definedName>
    <definedName name="rail_material_lookupValueRef">rail_material[[#Headers],[lookupValue]]</definedName>
    <definedName name="rail_material_parentKey">rail_material[parentKey]</definedName>
    <definedName name="railing_attach_lookup">railing_attach[lookupValue]</definedName>
    <definedName name="railing_attach_lookupValueRef">railing_attach[[#Headers],[lookupValue]]</definedName>
    <definedName name="railing_attach_parentKey">railing_attach[parentKey]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_hump_material_lookup">road_hump_material[lookupValue]</definedName>
    <definedName name="road_hump_material_lookupValueRef">road_hump_material[[#Headers],[lookupValue]]</definedName>
    <definedName name="road_hump_material_parentKey">road_hump_material[parentKey]</definedName>
    <definedName name="roadnames_lookup">roadnames[lookupValue]</definedName>
    <definedName name="roadnames_lookupValueRef">roadnames[[#Headers],[lookupValue]]</definedName>
    <definedName name="roadnames_parentKey">roadnames[parentKey]</definedName>
    <definedName name="rockfall_material_lookup">rockfall_material[lookupValue]</definedName>
    <definedName name="rockfall_material_lookupValueRef">rockfall_material[[#Headers],[lookupValue]]</definedName>
    <definedName name="rockfall_material_parentKey">rockfall_material[parentKey]</definedName>
    <definedName name="rubbish_bin_material_lookup">rubbish_bin_material[lookupValue]</definedName>
    <definedName name="rubbish_bin_material_lookupValueRef">rubbish_bin_material[[#Headers],[lookupValue]]</definedName>
    <definedName name="rubbish_bin_material_parentKey">rubbish_bin_material[parentKey]</definedName>
    <definedName name="rul_reset_lookup">rul_reset[lookupValue]</definedName>
    <definedName name="rul_reset_lookupValueRef">rul_reset[[#Headers],[lookupValue]]</definedName>
    <definedName name="rul_reset_parentKey">rul_reset[parentKey]</definedName>
    <definedName name="sea_wall_material_lookup">sea_wall_material[lookupValue]</definedName>
    <definedName name="sea_wall_material_lookupValueRef">sea_wall_material[[#Headers],[lookupValue]]</definedName>
    <definedName name="sea_wall_material_parentKey">sea_wall_material[parentKey]</definedName>
    <definedName name="seating_material_lookup">seating_material[lookupValue]</definedName>
    <definedName name="seating_material_lookupValueRef">seating_material[[#Headers],[lookupValue]]</definedName>
    <definedName name="seating_material_parentKey">seating_material[parentKey]</definedName>
    <definedName name="shelter_material_lookup">shelter_material[lookupValue]</definedName>
    <definedName name="shelter_material_lookupValueRef">shelter_material[[#Headers],[lookupValue]]</definedName>
    <definedName name="shelter_material_parentKey">shelter_material[parentKey]</definedName>
    <definedName name="shelter_seat_material_lookup">shelter_seat_material[lookupValue]</definedName>
    <definedName name="shelter_seat_material_lookupValueRef">shelter_seat_material[[#Headers],[lookupValue]]</definedName>
    <definedName name="shelter_seat_material_parentKey">shelter_seat_material[parentKey]</definedName>
    <definedName name="side_lookup">side[lookupValue]</definedName>
    <definedName name="side_lookupValueRef">side[[#Headers],[lookupValue]]</definedName>
    <definedName name="side_parentKey">side[parentKey]</definedName>
    <definedName name="superstructure_material_lookup">superstructure_material[lookupValue]</definedName>
    <definedName name="superstructure_material_lookupValueRef">superstructure_material[[#Headers],[lookupValue]]</definedName>
    <definedName name="superstructure_material_parentKey">superstructure_material[parentKey]</definedName>
    <definedName name="target_board_material_lookup">target_board_material[lookupValue]</definedName>
    <definedName name="target_board_material_lookupValueRef">target_board_material[[#Headers],[lookupValue]]</definedName>
    <definedName name="target_board_material_parentKey">target_board_material[parentKey]</definedName>
    <definedName name="ud_amds_table_list_lookup">ud_amds_table_list[lookupValue]</definedName>
    <definedName name="ud_amds_table_list_lookupValueRef">ud_amds_table_list[[#Headers],[lookupValue]]</definedName>
    <definedName name="ud_amds_table_list_parentKey">ud_amds_table_list[parentKey]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barrier_ground_fix_lookup">ud_barrier_ground_fix[lookupValue]</definedName>
    <definedName name="ud_barrier_ground_fix_lookupValueRef">ud_barrier_ground_fix[[#Headers],[lookupValue]]</definedName>
    <definedName name="ud_barrier_ground_fix_parentKey">ud_barrier_ground_fix[parentKey]</definedName>
    <definedName name="ud_barrier_rail_make_lookup">ud_barrier_rail_make[lookupValue]</definedName>
    <definedName name="ud_barrier_rail_make_lookupValueRef">ud_barrier_rail_make[[#Headers],[lookupValue]]</definedName>
    <definedName name="ud_barrier_rail_make_parentKey">ud_barrier_rail_make[parentKey]</definedName>
    <definedName name="ud_barrier_rail_style_lookup">ud_barrier_rail_style[lookupValue]</definedName>
    <definedName name="ud_barrier_rail_style_lookupValueRef">ud_barrier_rail_style[[#Headers],[lookupValue]]</definedName>
    <definedName name="ud_barrier_rail_style_parentKey">ud_barrier_rail_style[parentKey]</definedName>
    <definedName name="ud_barrier_terminal_type_lookup">ud_barrier_terminal_type[lookupValue]</definedName>
    <definedName name="ud_barrier_terminal_type_lookupValueRef">ud_barrier_terminal_type[[#Headers],[lookupValue]]</definedName>
    <definedName name="ud_barrier_terminal_type_parentKey">ud_barrier_terminal_type[parentKey]</definedName>
    <definedName name="ud_barrier_type_lookup">ud_barrier_type[lookupValue]</definedName>
    <definedName name="ud_barrier_type_lookupValueRef">ud_barrier_type[[#Headers],[lookupValue]]</definedName>
    <definedName name="ud_barrier_type_parentKey">ud_barrier_type[parentKey]</definedName>
    <definedName name="ud_crash_cushion_type_lookup">ud_crash_cushion_type[lookupValue]</definedName>
    <definedName name="ud_crash_cushion_type_lookupValueRef">ud_crash_cushion_type[[#Headers],[lookupValue]]</definedName>
    <definedName name="ud_crash_cushion_type_parentKey">ud_crash_cushion_type[parentKey]</definedName>
    <definedName name="ud_lane_location_lookup">ud_lane_location[lookupValue]</definedName>
    <definedName name="ud_lane_location_lookupValueRef">ud_lane_location[[#Headers],[lookupValue]]</definedName>
    <definedName name="ud_lane_location_parentKey">ud_lane_location[parentKey]</definedName>
    <definedName name="ud_material_lookup">ud_material[lookupValue]</definedName>
    <definedName name="ud_material_lookupValueRef">ud_material[[#Headers],[lookupValue]]</definedName>
    <definedName name="ud_material_parentKey">ud_material[parentKey]</definedName>
    <definedName name="ud_motorcycle_attachment_lookup">ud_motorcycle_attachment[lookupValue]</definedName>
    <definedName name="ud_motorcycle_attachment_lookupValueRef">ud_motorcycle_attachment[[#Headers],[lookupValue]]</definedName>
    <definedName name="ud_motorcycle_attachment_parentKey">ud_motorcycle_attachment[parentKey]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placement_lookup">ud_placement[lookupValue]</definedName>
    <definedName name="ud_placement_lookupValueRef">ud_placement[[#Headers],[lookupValue]]</definedName>
    <definedName name="ud_placement_parentKey">ud_placement[parentKey]</definedName>
    <definedName name="ud_replacement_status_lookup">ud_replacement_status[lookupValue]</definedName>
    <definedName name="ud_replacement_status_lookupValueRef">ud_replacement_status[[#Headers],[lookupValue]]</definedName>
    <definedName name="ud_replacement_status_parentKey">ud_replacement_status[parentKey]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work_origin_lookup">ud_work_origin[lookupValue]</definedName>
    <definedName name="ud_work_origin_lookupValueRef">ud_work_origin[[#Headers],[lookupValue]]</definedName>
    <definedName name="ud_work_origin_parentKey">ud_work_origin[parentKey]</definedName>
    <definedName name="use_default_rc_lookup">use_default_rc[lookupValue]</definedName>
    <definedName name="use_default_rc_lookupValueRef">use_default_rc[[#Headers],[lookupValue]]</definedName>
    <definedName name="use_default_rc_parentKey">use_default_rc[parentKey]</definedName>
    <definedName name="valve_material_lookup">valve_material[lookupValue]</definedName>
    <definedName name="valve_material_lookupValueRef">valve_material[[#Headers],[lookupValue]]</definedName>
    <definedName name="valve_material_parentKey">valve_material[parentKey]</definedName>
    <definedName name="wall_material_lookup">wall_material[lookupValue]</definedName>
    <definedName name="wall_material_lookupValueRef">wall_material[[#Headers],[lookupValue]]</definedName>
    <definedName name="wall_material_parentKey">wall_material[parentKey]</definedName>
    <definedName name="water_structure_material_lookup">water_structure_material[lookupValue]</definedName>
    <definedName name="water_structure_material_lookupValueRef">water_structure_material[[#Headers],[lookupValue]]</definedName>
    <definedName name="water_structure_material_parentKey">water_structure_material[parentKey]</definedName>
    <definedName name="wheel_stop_material_lookup">wheel_stop_material[lookupValue]</definedName>
    <definedName name="wheel_stop_material_lookupValueRef">wheel_stop_material[[#Headers],[lookupValue]]</definedName>
    <definedName name="wheel_stop_material_parentKey">wheel_stop_material[parentKey]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4" l="1"/>
  <c r="J11" i="4"/>
  <c r="L11" i="4"/>
  <c r="N11" i="4"/>
  <c r="P11" i="4"/>
  <c r="R11" i="4"/>
  <c r="Q2" i="4" s="1"/>
  <c r="T11" i="4"/>
  <c r="V11" i="4"/>
  <c r="W11" i="4"/>
  <c r="Z11" i="4"/>
  <c r="AA11" i="4"/>
  <c r="AB11" i="4"/>
  <c r="AC11" i="4"/>
  <c r="AD11" i="4"/>
  <c r="AE11" i="4"/>
  <c r="AF11" i="4"/>
  <c r="AG11" i="4"/>
  <c r="AH11" i="4"/>
  <c r="AJ11" i="4"/>
  <c r="AK11" i="4"/>
  <c r="AL11" i="4"/>
  <c r="AM11" i="4"/>
  <c r="D12" i="4"/>
  <c r="J12" i="4"/>
  <c r="L12" i="4"/>
  <c r="N12" i="4"/>
  <c r="P12" i="4"/>
  <c r="R12" i="4"/>
  <c r="T12" i="4"/>
  <c r="V12" i="4"/>
  <c r="W12" i="4"/>
  <c r="Z12" i="4"/>
  <c r="AA12" i="4"/>
  <c r="AB12" i="4"/>
  <c r="AC12" i="4"/>
  <c r="AD12" i="4"/>
  <c r="AE12" i="4"/>
  <c r="AF12" i="4"/>
  <c r="AG12" i="4"/>
  <c r="AH12" i="4"/>
  <c r="AJ12" i="4"/>
  <c r="AK12" i="4"/>
  <c r="AL12" i="4"/>
  <c r="AM12" i="4"/>
  <c r="D13" i="4"/>
  <c r="J13" i="4"/>
  <c r="L13" i="4"/>
  <c r="N13" i="4"/>
  <c r="P13" i="4"/>
  <c r="R13" i="4"/>
  <c r="T13" i="4"/>
  <c r="V13" i="4"/>
  <c r="W13" i="4"/>
  <c r="Z13" i="4"/>
  <c r="AA13" i="4"/>
  <c r="AB13" i="4"/>
  <c r="AC13" i="4"/>
  <c r="AD13" i="4"/>
  <c r="AE13" i="4"/>
  <c r="AF13" i="4"/>
  <c r="AG13" i="4"/>
  <c r="AH13" i="4"/>
  <c r="AJ13" i="4"/>
  <c r="AK13" i="4"/>
  <c r="AL13" i="4"/>
  <c r="AM13" i="4"/>
  <c r="D14" i="4"/>
  <c r="J14" i="4"/>
  <c r="L14" i="4"/>
  <c r="N14" i="4"/>
  <c r="P14" i="4"/>
  <c r="R14" i="4"/>
  <c r="T14" i="4"/>
  <c r="V14" i="4"/>
  <c r="W14" i="4"/>
  <c r="Z14" i="4"/>
  <c r="AA14" i="4"/>
  <c r="AB14" i="4"/>
  <c r="AC14" i="4"/>
  <c r="AD14" i="4"/>
  <c r="AE14" i="4"/>
  <c r="AF14" i="4"/>
  <c r="AG14" i="4"/>
  <c r="AH14" i="4"/>
  <c r="AJ14" i="4"/>
  <c r="AK14" i="4"/>
  <c r="AL14" i="4"/>
  <c r="AM14" i="4"/>
  <c r="D15" i="4"/>
  <c r="J15" i="4"/>
  <c r="L15" i="4"/>
  <c r="N15" i="4"/>
  <c r="P15" i="4"/>
  <c r="R15" i="4"/>
  <c r="T15" i="4"/>
  <c r="V15" i="4"/>
  <c r="W15" i="4"/>
  <c r="Z15" i="4"/>
  <c r="AA15" i="4"/>
  <c r="AB15" i="4"/>
  <c r="AC15" i="4"/>
  <c r="AD15" i="4"/>
  <c r="AE15" i="4"/>
  <c r="AF15" i="4"/>
  <c r="AG15" i="4"/>
  <c r="AH15" i="4"/>
  <c r="AJ15" i="4"/>
  <c r="AK15" i="4"/>
  <c r="AL15" i="4"/>
  <c r="AM15" i="4"/>
  <c r="D16" i="4"/>
  <c r="J16" i="4"/>
  <c r="L16" i="4"/>
  <c r="N16" i="4"/>
  <c r="P16" i="4"/>
  <c r="R16" i="4"/>
  <c r="T16" i="4"/>
  <c r="V16" i="4"/>
  <c r="W16" i="4"/>
  <c r="Z16" i="4"/>
  <c r="AA16" i="4"/>
  <c r="AB16" i="4"/>
  <c r="AC16" i="4"/>
  <c r="AD16" i="4"/>
  <c r="AE16" i="4"/>
  <c r="AF16" i="4"/>
  <c r="AG16" i="4"/>
  <c r="AH16" i="4"/>
  <c r="AJ16" i="4"/>
  <c r="AK16" i="4"/>
  <c r="AL16" i="4"/>
  <c r="AM16" i="4"/>
  <c r="D17" i="4"/>
  <c r="J17" i="4"/>
  <c r="L17" i="4"/>
  <c r="N17" i="4"/>
  <c r="P17" i="4"/>
  <c r="R17" i="4"/>
  <c r="T17" i="4"/>
  <c r="V17" i="4"/>
  <c r="W17" i="4"/>
  <c r="Z17" i="4"/>
  <c r="AA17" i="4"/>
  <c r="AB17" i="4"/>
  <c r="AC17" i="4"/>
  <c r="AD17" i="4"/>
  <c r="AE17" i="4"/>
  <c r="AF17" i="4"/>
  <c r="AG17" i="4"/>
  <c r="AH17" i="4"/>
  <c r="AJ17" i="4"/>
  <c r="AK17" i="4"/>
  <c r="AL17" i="4"/>
  <c r="AM17" i="4"/>
  <c r="D18" i="4"/>
  <c r="J18" i="4"/>
  <c r="L18" i="4"/>
  <c r="N18" i="4"/>
  <c r="P18" i="4"/>
  <c r="R18" i="4"/>
  <c r="T18" i="4"/>
  <c r="V18" i="4"/>
  <c r="W18" i="4"/>
  <c r="Z18" i="4"/>
  <c r="AA18" i="4"/>
  <c r="AB18" i="4"/>
  <c r="AC18" i="4"/>
  <c r="AD18" i="4"/>
  <c r="AE18" i="4"/>
  <c r="AF18" i="4"/>
  <c r="AG18" i="4"/>
  <c r="AH18" i="4"/>
  <c r="AJ18" i="4"/>
  <c r="AK18" i="4"/>
  <c r="AL18" i="4"/>
  <c r="AM18" i="4"/>
  <c r="D19" i="4"/>
  <c r="J19" i="4"/>
  <c r="L19" i="4"/>
  <c r="N19" i="4"/>
  <c r="P19" i="4"/>
  <c r="R19" i="4"/>
  <c r="T19" i="4"/>
  <c r="V19" i="4"/>
  <c r="W19" i="4"/>
  <c r="Z19" i="4"/>
  <c r="AA19" i="4"/>
  <c r="AB19" i="4"/>
  <c r="AC19" i="4"/>
  <c r="AD19" i="4"/>
  <c r="AE19" i="4"/>
  <c r="AF19" i="4"/>
  <c r="AG19" i="4"/>
  <c r="AH19" i="4"/>
  <c r="AJ19" i="4"/>
  <c r="AK19" i="4"/>
  <c r="AL19" i="4"/>
  <c r="AM19" i="4"/>
  <c r="D20" i="4"/>
  <c r="J20" i="4"/>
  <c r="L20" i="4"/>
  <c r="N20" i="4"/>
  <c r="P20" i="4"/>
  <c r="R20" i="4"/>
  <c r="T20" i="4"/>
  <c r="V20" i="4"/>
  <c r="W20" i="4"/>
  <c r="Z20" i="4"/>
  <c r="AA20" i="4"/>
  <c r="AB20" i="4"/>
  <c r="AC20" i="4"/>
  <c r="AD20" i="4"/>
  <c r="AE20" i="4"/>
  <c r="AF20" i="4"/>
  <c r="AG20" i="4"/>
  <c r="AH20" i="4"/>
  <c r="AJ20" i="4"/>
  <c r="AK20" i="4"/>
  <c r="AL20" i="4"/>
  <c r="AM20" i="4"/>
  <c r="D21" i="4"/>
  <c r="J21" i="4"/>
  <c r="L21" i="4"/>
  <c r="N21" i="4"/>
  <c r="P21" i="4"/>
  <c r="R21" i="4"/>
  <c r="T21" i="4"/>
  <c r="V21" i="4"/>
  <c r="W21" i="4"/>
  <c r="Z21" i="4"/>
  <c r="AA21" i="4"/>
  <c r="AB21" i="4"/>
  <c r="AC21" i="4"/>
  <c r="AD21" i="4"/>
  <c r="AE21" i="4"/>
  <c r="AF21" i="4"/>
  <c r="AG21" i="4"/>
  <c r="AH21" i="4"/>
  <c r="AJ21" i="4"/>
  <c r="AK21" i="4"/>
  <c r="AL21" i="4"/>
  <c r="AM21" i="4"/>
  <c r="D22" i="4"/>
  <c r="J22" i="4"/>
  <c r="L22" i="4"/>
  <c r="N22" i="4"/>
  <c r="P22" i="4"/>
  <c r="R22" i="4"/>
  <c r="T22" i="4"/>
  <c r="V22" i="4"/>
  <c r="W22" i="4"/>
  <c r="Z22" i="4"/>
  <c r="AA22" i="4"/>
  <c r="AB22" i="4"/>
  <c r="AC22" i="4"/>
  <c r="AD22" i="4"/>
  <c r="AE22" i="4"/>
  <c r="AF22" i="4"/>
  <c r="AG22" i="4"/>
  <c r="AH22" i="4"/>
  <c r="AJ22" i="4"/>
  <c r="AK22" i="4"/>
  <c r="AL22" i="4"/>
  <c r="AM22" i="4"/>
  <c r="D23" i="4"/>
  <c r="J23" i="4"/>
  <c r="L23" i="4"/>
  <c r="N23" i="4"/>
  <c r="P23" i="4"/>
  <c r="R23" i="4"/>
  <c r="T23" i="4"/>
  <c r="V23" i="4"/>
  <c r="W23" i="4"/>
  <c r="Z23" i="4"/>
  <c r="AA23" i="4"/>
  <c r="AB23" i="4"/>
  <c r="AC23" i="4"/>
  <c r="AD23" i="4"/>
  <c r="AE23" i="4"/>
  <c r="AF23" i="4"/>
  <c r="AG23" i="4"/>
  <c r="AH23" i="4"/>
  <c r="AJ23" i="4"/>
  <c r="AK23" i="4"/>
  <c r="AL23" i="4"/>
  <c r="AM23" i="4"/>
  <c r="D24" i="4"/>
  <c r="J24" i="4"/>
  <c r="L24" i="4"/>
  <c r="N24" i="4"/>
  <c r="P24" i="4"/>
  <c r="R24" i="4"/>
  <c r="T24" i="4"/>
  <c r="V24" i="4"/>
  <c r="W24" i="4"/>
  <c r="Z24" i="4"/>
  <c r="AA24" i="4"/>
  <c r="AB24" i="4"/>
  <c r="AC24" i="4"/>
  <c r="AD24" i="4"/>
  <c r="AE24" i="4"/>
  <c r="AF24" i="4"/>
  <c r="AG24" i="4"/>
  <c r="AH24" i="4"/>
  <c r="AJ24" i="4"/>
  <c r="AK24" i="4"/>
  <c r="AL24" i="4"/>
  <c r="AM24" i="4"/>
  <c r="D25" i="4"/>
  <c r="J25" i="4"/>
  <c r="L25" i="4"/>
  <c r="N25" i="4"/>
  <c r="P25" i="4"/>
  <c r="R25" i="4"/>
  <c r="T25" i="4"/>
  <c r="V25" i="4"/>
  <c r="W25" i="4"/>
  <c r="Z25" i="4"/>
  <c r="AA25" i="4"/>
  <c r="AB25" i="4"/>
  <c r="AC25" i="4"/>
  <c r="AD25" i="4"/>
  <c r="AE25" i="4"/>
  <c r="AF25" i="4"/>
  <c r="AG25" i="4"/>
  <c r="AH25" i="4"/>
  <c r="AJ25" i="4"/>
  <c r="AK25" i="4"/>
  <c r="AL25" i="4"/>
  <c r="AM25" i="4"/>
  <c r="D26" i="4"/>
  <c r="J26" i="4"/>
  <c r="L26" i="4"/>
  <c r="N26" i="4"/>
  <c r="P26" i="4"/>
  <c r="R26" i="4"/>
  <c r="T26" i="4"/>
  <c r="V26" i="4"/>
  <c r="W26" i="4"/>
  <c r="Z26" i="4"/>
  <c r="AA26" i="4"/>
  <c r="AB26" i="4"/>
  <c r="AC26" i="4"/>
  <c r="AD26" i="4"/>
  <c r="AE26" i="4"/>
  <c r="AF26" i="4"/>
  <c r="AG26" i="4"/>
  <c r="AH26" i="4"/>
  <c r="AJ26" i="4"/>
  <c r="AK26" i="4"/>
  <c r="AL26" i="4"/>
  <c r="AM26" i="4"/>
  <c r="D27" i="4"/>
  <c r="J27" i="4"/>
  <c r="L27" i="4"/>
  <c r="N27" i="4"/>
  <c r="P27" i="4"/>
  <c r="R27" i="4"/>
  <c r="T27" i="4"/>
  <c r="V27" i="4"/>
  <c r="W27" i="4"/>
  <c r="Z27" i="4"/>
  <c r="AA27" i="4"/>
  <c r="AB27" i="4"/>
  <c r="AC27" i="4"/>
  <c r="AD27" i="4"/>
  <c r="AE27" i="4"/>
  <c r="AF27" i="4"/>
  <c r="AG27" i="4"/>
  <c r="AH27" i="4"/>
  <c r="AJ27" i="4"/>
  <c r="AK27" i="4"/>
  <c r="AL27" i="4"/>
  <c r="AM27" i="4"/>
  <c r="D28" i="4"/>
  <c r="J28" i="4"/>
  <c r="L28" i="4"/>
  <c r="N28" i="4"/>
  <c r="P28" i="4"/>
  <c r="R28" i="4"/>
  <c r="T28" i="4"/>
  <c r="V28" i="4"/>
  <c r="W28" i="4"/>
  <c r="Z28" i="4"/>
  <c r="AA28" i="4"/>
  <c r="AB28" i="4"/>
  <c r="AC28" i="4"/>
  <c r="AD28" i="4"/>
  <c r="AE28" i="4"/>
  <c r="AF28" i="4"/>
  <c r="AG28" i="4"/>
  <c r="AH28" i="4"/>
  <c r="AJ28" i="4"/>
  <c r="AK28" i="4"/>
  <c r="AL28" i="4"/>
  <c r="AM28" i="4"/>
  <c r="D29" i="4"/>
  <c r="J29" i="4"/>
  <c r="L29" i="4"/>
  <c r="N29" i="4"/>
  <c r="P29" i="4"/>
  <c r="R29" i="4"/>
  <c r="T29" i="4"/>
  <c r="V29" i="4"/>
  <c r="W29" i="4"/>
  <c r="Z29" i="4"/>
  <c r="AA29" i="4"/>
  <c r="AB29" i="4"/>
  <c r="AC29" i="4"/>
  <c r="AD29" i="4"/>
  <c r="AE29" i="4"/>
  <c r="AF29" i="4"/>
  <c r="AG29" i="4"/>
  <c r="AH29" i="4"/>
  <c r="AJ29" i="4"/>
  <c r="AK29" i="4"/>
  <c r="AL29" i="4"/>
  <c r="AM29" i="4"/>
  <c r="D30" i="4"/>
  <c r="J30" i="4"/>
  <c r="L30" i="4"/>
  <c r="N30" i="4"/>
  <c r="P30" i="4"/>
  <c r="R30" i="4"/>
  <c r="T30" i="4"/>
  <c r="V30" i="4"/>
  <c r="W30" i="4"/>
  <c r="Z30" i="4"/>
  <c r="AA30" i="4"/>
  <c r="AB30" i="4"/>
  <c r="AC30" i="4"/>
  <c r="AD30" i="4"/>
  <c r="AE30" i="4"/>
  <c r="AF30" i="4"/>
  <c r="AG30" i="4"/>
  <c r="AH30" i="4"/>
  <c r="AJ30" i="4"/>
  <c r="AK30" i="4"/>
  <c r="AL30" i="4"/>
  <c r="AM30" i="4"/>
  <c r="D31" i="4"/>
  <c r="J31" i="4"/>
  <c r="L31" i="4"/>
  <c r="N31" i="4"/>
  <c r="P31" i="4"/>
  <c r="R31" i="4"/>
  <c r="T31" i="4"/>
  <c r="V31" i="4"/>
  <c r="W31" i="4"/>
  <c r="Z31" i="4"/>
  <c r="AA31" i="4"/>
  <c r="AB31" i="4"/>
  <c r="AC31" i="4"/>
  <c r="AD31" i="4"/>
  <c r="AE31" i="4"/>
  <c r="AF31" i="4"/>
  <c r="AG31" i="4"/>
  <c r="AH31" i="4"/>
  <c r="AJ31" i="4"/>
  <c r="AK31" i="4"/>
  <c r="AL31" i="4"/>
  <c r="AM31" i="4"/>
  <c r="D32" i="4"/>
  <c r="J32" i="4"/>
  <c r="L32" i="4"/>
  <c r="N32" i="4"/>
  <c r="P32" i="4"/>
  <c r="R32" i="4"/>
  <c r="T32" i="4"/>
  <c r="V32" i="4"/>
  <c r="W32" i="4"/>
  <c r="Z32" i="4"/>
  <c r="AA32" i="4"/>
  <c r="AB32" i="4"/>
  <c r="AC32" i="4"/>
  <c r="AD32" i="4"/>
  <c r="AE32" i="4"/>
  <c r="AF32" i="4"/>
  <c r="AG32" i="4"/>
  <c r="AH32" i="4"/>
  <c r="AJ32" i="4"/>
  <c r="AK32" i="4"/>
  <c r="AL32" i="4"/>
  <c r="AM32" i="4"/>
  <c r="D33" i="4"/>
  <c r="J33" i="4"/>
  <c r="L33" i="4"/>
  <c r="N33" i="4"/>
  <c r="P33" i="4"/>
  <c r="R33" i="4"/>
  <c r="T33" i="4"/>
  <c r="V33" i="4"/>
  <c r="W33" i="4"/>
  <c r="Z33" i="4"/>
  <c r="AA33" i="4"/>
  <c r="AB33" i="4"/>
  <c r="AC33" i="4"/>
  <c r="AD33" i="4"/>
  <c r="AE33" i="4"/>
  <c r="AF33" i="4"/>
  <c r="AG33" i="4"/>
  <c r="AH33" i="4"/>
  <c r="AJ33" i="4"/>
  <c r="AK33" i="4"/>
  <c r="AL33" i="4"/>
  <c r="AM33" i="4"/>
  <c r="D34" i="4"/>
  <c r="J34" i="4"/>
  <c r="L34" i="4"/>
  <c r="N34" i="4"/>
  <c r="P34" i="4"/>
  <c r="R34" i="4"/>
  <c r="T34" i="4"/>
  <c r="V34" i="4"/>
  <c r="W34" i="4"/>
  <c r="Z34" i="4"/>
  <c r="AA34" i="4"/>
  <c r="AB34" i="4"/>
  <c r="AC34" i="4"/>
  <c r="AD34" i="4"/>
  <c r="AE34" i="4"/>
  <c r="AF34" i="4"/>
  <c r="AG34" i="4"/>
  <c r="AH34" i="4"/>
  <c r="AJ34" i="4"/>
  <c r="AK34" i="4"/>
  <c r="AL34" i="4"/>
  <c r="AM34" i="4"/>
  <c r="D35" i="4"/>
  <c r="J35" i="4"/>
  <c r="L35" i="4"/>
  <c r="N35" i="4"/>
  <c r="P35" i="4"/>
  <c r="R35" i="4"/>
  <c r="T35" i="4"/>
  <c r="V35" i="4"/>
  <c r="W35" i="4"/>
  <c r="Z35" i="4"/>
  <c r="AA35" i="4"/>
  <c r="AB35" i="4"/>
  <c r="AC35" i="4"/>
  <c r="AD35" i="4"/>
  <c r="AE35" i="4"/>
  <c r="AF35" i="4"/>
  <c r="AG35" i="4"/>
  <c r="AH35" i="4"/>
  <c r="AJ35" i="4"/>
  <c r="AK35" i="4"/>
  <c r="AL35" i="4"/>
  <c r="AM35" i="4"/>
  <c r="D36" i="4"/>
  <c r="J36" i="4"/>
  <c r="L36" i="4"/>
  <c r="N36" i="4"/>
  <c r="P36" i="4"/>
  <c r="R36" i="4"/>
  <c r="T36" i="4"/>
  <c r="V36" i="4"/>
  <c r="W36" i="4"/>
  <c r="Z36" i="4"/>
  <c r="AA36" i="4"/>
  <c r="AB36" i="4"/>
  <c r="AC36" i="4"/>
  <c r="AD36" i="4"/>
  <c r="AE36" i="4"/>
  <c r="AF36" i="4"/>
  <c r="AG36" i="4"/>
  <c r="AH36" i="4"/>
  <c r="AJ36" i="4"/>
  <c r="AK36" i="4"/>
  <c r="AL36" i="4"/>
  <c r="AM36" i="4"/>
  <c r="D37" i="4"/>
  <c r="J37" i="4"/>
  <c r="L37" i="4"/>
  <c r="N37" i="4"/>
  <c r="P37" i="4"/>
  <c r="R37" i="4"/>
  <c r="T37" i="4"/>
  <c r="V37" i="4"/>
  <c r="W37" i="4"/>
  <c r="Z37" i="4"/>
  <c r="AA37" i="4"/>
  <c r="AB37" i="4"/>
  <c r="AC37" i="4"/>
  <c r="AD37" i="4"/>
  <c r="AE37" i="4"/>
  <c r="AF37" i="4"/>
  <c r="AG37" i="4"/>
  <c r="AH37" i="4"/>
  <c r="AJ37" i="4"/>
  <c r="AK37" i="4"/>
  <c r="AL37" i="4"/>
  <c r="AM37" i="4"/>
  <c r="D38" i="4"/>
  <c r="J38" i="4"/>
  <c r="L38" i="4"/>
  <c r="N38" i="4"/>
  <c r="P38" i="4"/>
  <c r="R38" i="4"/>
  <c r="T38" i="4"/>
  <c r="V38" i="4"/>
  <c r="W38" i="4"/>
  <c r="Z38" i="4"/>
  <c r="AA38" i="4"/>
  <c r="AB38" i="4"/>
  <c r="AC38" i="4"/>
  <c r="AD38" i="4"/>
  <c r="AE38" i="4"/>
  <c r="AF38" i="4"/>
  <c r="AG38" i="4"/>
  <c r="AH38" i="4"/>
  <c r="AJ38" i="4"/>
  <c r="AK38" i="4"/>
  <c r="AL38" i="4"/>
  <c r="AM38" i="4"/>
  <c r="D39" i="4"/>
  <c r="J39" i="4"/>
  <c r="L39" i="4"/>
  <c r="N39" i="4"/>
  <c r="P39" i="4"/>
  <c r="R39" i="4"/>
  <c r="T39" i="4"/>
  <c r="V39" i="4"/>
  <c r="W39" i="4"/>
  <c r="Z39" i="4"/>
  <c r="AA39" i="4"/>
  <c r="AB39" i="4"/>
  <c r="AC39" i="4"/>
  <c r="AD39" i="4"/>
  <c r="AE39" i="4"/>
  <c r="AF39" i="4"/>
  <c r="AG39" i="4"/>
  <c r="AH39" i="4"/>
  <c r="AJ39" i="4"/>
  <c r="AK39" i="4"/>
  <c r="AL39" i="4"/>
  <c r="AM39" i="4"/>
  <c r="D40" i="4"/>
  <c r="J40" i="4"/>
  <c r="L40" i="4"/>
  <c r="N40" i="4"/>
  <c r="P40" i="4"/>
  <c r="R40" i="4"/>
  <c r="T40" i="4"/>
  <c r="V40" i="4"/>
  <c r="W40" i="4"/>
  <c r="Z40" i="4"/>
  <c r="AA40" i="4"/>
  <c r="AB40" i="4"/>
  <c r="AC40" i="4"/>
  <c r="AD40" i="4"/>
  <c r="AE40" i="4"/>
  <c r="AF40" i="4"/>
  <c r="AG40" i="4"/>
  <c r="AH40" i="4"/>
  <c r="AJ40" i="4"/>
  <c r="AK40" i="4"/>
  <c r="AL40" i="4"/>
  <c r="AM40" i="4"/>
  <c r="D41" i="4"/>
  <c r="J41" i="4"/>
  <c r="L41" i="4"/>
  <c r="N41" i="4"/>
  <c r="P41" i="4"/>
  <c r="R41" i="4"/>
  <c r="T41" i="4"/>
  <c r="V41" i="4"/>
  <c r="W41" i="4"/>
  <c r="Z41" i="4"/>
  <c r="AA41" i="4"/>
  <c r="AB41" i="4"/>
  <c r="AC41" i="4"/>
  <c r="AD41" i="4"/>
  <c r="AE41" i="4"/>
  <c r="AF41" i="4"/>
  <c r="AG41" i="4"/>
  <c r="AH41" i="4"/>
  <c r="AJ41" i="4"/>
  <c r="AK41" i="4"/>
  <c r="AL41" i="4"/>
  <c r="AM41" i="4"/>
  <c r="D42" i="4"/>
  <c r="J42" i="4"/>
  <c r="L42" i="4"/>
  <c r="N42" i="4"/>
  <c r="P42" i="4"/>
  <c r="R42" i="4"/>
  <c r="T42" i="4"/>
  <c r="V42" i="4"/>
  <c r="W42" i="4"/>
  <c r="Z42" i="4"/>
  <c r="AA42" i="4"/>
  <c r="AB42" i="4"/>
  <c r="AC42" i="4"/>
  <c r="AD42" i="4"/>
  <c r="AE42" i="4"/>
  <c r="AF42" i="4"/>
  <c r="AG42" i="4"/>
  <c r="AH42" i="4"/>
  <c r="AJ42" i="4"/>
  <c r="AK42" i="4"/>
  <c r="AL42" i="4"/>
  <c r="AM42" i="4"/>
  <c r="D43" i="4"/>
  <c r="J43" i="4"/>
  <c r="L43" i="4"/>
  <c r="N43" i="4"/>
  <c r="P43" i="4"/>
  <c r="R43" i="4"/>
  <c r="T43" i="4"/>
  <c r="V43" i="4"/>
  <c r="W43" i="4"/>
  <c r="Z43" i="4"/>
  <c r="AA43" i="4"/>
  <c r="AB43" i="4"/>
  <c r="AC43" i="4"/>
  <c r="AD43" i="4"/>
  <c r="AE43" i="4"/>
  <c r="AF43" i="4"/>
  <c r="AG43" i="4"/>
  <c r="AH43" i="4"/>
  <c r="AJ43" i="4"/>
  <c r="AK43" i="4"/>
  <c r="AL43" i="4"/>
  <c r="AM43" i="4"/>
  <c r="D44" i="4"/>
  <c r="J44" i="4"/>
  <c r="L44" i="4"/>
  <c r="N44" i="4"/>
  <c r="P44" i="4"/>
  <c r="R44" i="4"/>
  <c r="T44" i="4"/>
  <c r="V44" i="4"/>
  <c r="W44" i="4"/>
  <c r="Z44" i="4"/>
  <c r="AA44" i="4"/>
  <c r="AB44" i="4"/>
  <c r="AC44" i="4"/>
  <c r="AD44" i="4"/>
  <c r="AE44" i="4"/>
  <c r="AF44" i="4"/>
  <c r="AG44" i="4"/>
  <c r="AH44" i="4"/>
  <c r="AJ44" i="4"/>
  <c r="AK44" i="4"/>
  <c r="AL44" i="4"/>
  <c r="AM44" i="4"/>
  <c r="D45" i="4"/>
  <c r="J45" i="4"/>
  <c r="L45" i="4"/>
  <c r="N45" i="4"/>
  <c r="P45" i="4"/>
  <c r="R45" i="4"/>
  <c r="T45" i="4"/>
  <c r="V45" i="4"/>
  <c r="W45" i="4"/>
  <c r="Z45" i="4"/>
  <c r="AA45" i="4"/>
  <c r="AB45" i="4"/>
  <c r="AC45" i="4"/>
  <c r="AD45" i="4"/>
  <c r="AE45" i="4"/>
  <c r="AF45" i="4"/>
  <c r="AG45" i="4"/>
  <c r="AH45" i="4"/>
  <c r="AJ45" i="4"/>
  <c r="AK45" i="4"/>
  <c r="AL45" i="4"/>
  <c r="AM45" i="4"/>
  <c r="D46" i="4"/>
  <c r="J46" i="4"/>
  <c r="L46" i="4"/>
  <c r="N46" i="4"/>
  <c r="P46" i="4"/>
  <c r="R46" i="4"/>
  <c r="T46" i="4"/>
  <c r="V46" i="4"/>
  <c r="W46" i="4"/>
  <c r="Z46" i="4"/>
  <c r="AA46" i="4"/>
  <c r="AB46" i="4"/>
  <c r="AC46" i="4"/>
  <c r="AD46" i="4"/>
  <c r="AE46" i="4"/>
  <c r="AF46" i="4"/>
  <c r="AG46" i="4"/>
  <c r="AH46" i="4"/>
  <c r="AJ46" i="4"/>
  <c r="AK46" i="4"/>
  <c r="AL46" i="4"/>
  <c r="AM46" i="4"/>
  <c r="D47" i="4"/>
  <c r="J47" i="4"/>
  <c r="L47" i="4"/>
  <c r="N47" i="4"/>
  <c r="P47" i="4"/>
  <c r="R47" i="4"/>
  <c r="T47" i="4"/>
  <c r="V47" i="4"/>
  <c r="W47" i="4"/>
  <c r="Z47" i="4"/>
  <c r="AA47" i="4"/>
  <c r="AB47" i="4"/>
  <c r="AC47" i="4"/>
  <c r="AD47" i="4"/>
  <c r="AE47" i="4"/>
  <c r="AF47" i="4"/>
  <c r="AG47" i="4"/>
  <c r="AH47" i="4"/>
  <c r="AJ47" i="4"/>
  <c r="AK47" i="4"/>
  <c r="AL47" i="4"/>
  <c r="AM47" i="4"/>
  <c r="D48" i="4"/>
  <c r="J48" i="4"/>
  <c r="L48" i="4"/>
  <c r="N48" i="4"/>
  <c r="P48" i="4"/>
  <c r="R48" i="4"/>
  <c r="T48" i="4"/>
  <c r="V48" i="4"/>
  <c r="W48" i="4"/>
  <c r="Z48" i="4"/>
  <c r="AA48" i="4"/>
  <c r="AB48" i="4"/>
  <c r="AC48" i="4"/>
  <c r="AD48" i="4"/>
  <c r="AE48" i="4"/>
  <c r="AF48" i="4"/>
  <c r="AG48" i="4"/>
  <c r="AH48" i="4"/>
  <c r="AJ48" i="4"/>
  <c r="AK48" i="4"/>
  <c r="AL48" i="4"/>
  <c r="AM48" i="4"/>
  <c r="D49" i="4"/>
  <c r="J49" i="4"/>
  <c r="L49" i="4"/>
  <c r="N49" i="4"/>
  <c r="P49" i="4"/>
  <c r="R49" i="4"/>
  <c r="T49" i="4"/>
  <c r="V49" i="4"/>
  <c r="W49" i="4"/>
  <c r="Z49" i="4"/>
  <c r="AA49" i="4"/>
  <c r="AB49" i="4"/>
  <c r="AC49" i="4"/>
  <c r="AD49" i="4"/>
  <c r="AE49" i="4"/>
  <c r="AF49" i="4"/>
  <c r="AG49" i="4"/>
  <c r="AH49" i="4"/>
  <c r="AJ49" i="4"/>
  <c r="AK49" i="4"/>
  <c r="AL49" i="4"/>
  <c r="AM49" i="4"/>
  <c r="D50" i="4"/>
  <c r="J50" i="4"/>
  <c r="L50" i="4"/>
  <c r="N50" i="4"/>
  <c r="P50" i="4"/>
  <c r="R50" i="4"/>
  <c r="T50" i="4"/>
  <c r="V50" i="4"/>
  <c r="W50" i="4"/>
  <c r="Z50" i="4"/>
  <c r="AA50" i="4"/>
  <c r="AB50" i="4"/>
  <c r="AC50" i="4"/>
  <c r="AD50" i="4"/>
  <c r="AE50" i="4"/>
  <c r="AF50" i="4"/>
  <c r="AG50" i="4"/>
  <c r="AH50" i="4"/>
  <c r="AJ50" i="4"/>
  <c r="AK50" i="4"/>
  <c r="AL50" i="4"/>
  <c r="AM50" i="4"/>
  <c r="D51" i="4"/>
  <c r="J51" i="4"/>
  <c r="L51" i="4"/>
  <c r="N51" i="4"/>
  <c r="P51" i="4"/>
  <c r="R51" i="4"/>
  <c r="T51" i="4"/>
  <c r="V51" i="4"/>
  <c r="W51" i="4"/>
  <c r="Z51" i="4"/>
  <c r="AA51" i="4"/>
  <c r="AB51" i="4"/>
  <c r="AC51" i="4"/>
  <c r="AD51" i="4"/>
  <c r="AE51" i="4"/>
  <c r="AF51" i="4"/>
  <c r="AG51" i="4"/>
  <c r="AH51" i="4"/>
  <c r="AJ51" i="4"/>
  <c r="AK51" i="4"/>
  <c r="AL51" i="4"/>
  <c r="AM51" i="4"/>
  <c r="D52" i="4"/>
  <c r="J52" i="4"/>
  <c r="L52" i="4"/>
  <c r="N52" i="4"/>
  <c r="P52" i="4"/>
  <c r="R52" i="4"/>
  <c r="T52" i="4"/>
  <c r="V52" i="4"/>
  <c r="W52" i="4"/>
  <c r="Z52" i="4"/>
  <c r="AA52" i="4"/>
  <c r="AB52" i="4"/>
  <c r="AC52" i="4"/>
  <c r="AD52" i="4"/>
  <c r="AE52" i="4"/>
  <c r="AF52" i="4"/>
  <c r="AG52" i="4"/>
  <c r="AH52" i="4"/>
  <c r="AJ52" i="4"/>
  <c r="AK52" i="4"/>
  <c r="AL52" i="4"/>
  <c r="AM52" i="4"/>
  <c r="D53" i="4"/>
  <c r="J53" i="4"/>
  <c r="L53" i="4"/>
  <c r="N53" i="4"/>
  <c r="P53" i="4"/>
  <c r="R53" i="4"/>
  <c r="T53" i="4"/>
  <c r="V53" i="4"/>
  <c r="W53" i="4"/>
  <c r="Z53" i="4"/>
  <c r="AA53" i="4"/>
  <c r="AB53" i="4"/>
  <c r="AC53" i="4"/>
  <c r="AD53" i="4"/>
  <c r="AE53" i="4"/>
  <c r="AF53" i="4"/>
  <c r="AG53" i="4"/>
  <c r="AH53" i="4"/>
  <c r="AJ53" i="4"/>
  <c r="AK53" i="4"/>
  <c r="AL53" i="4"/>
  <c r="AM53" i="4"/>
  <c r="D54" i="4"/>
  <c r="J54" i="4"/>
  <c r="L54" i="4"/>
  <c r="N54" i="4"/>
  <c r="P54" i="4"/>
  <c r="R54" i="4"/>
  <c r="T54" i="4"/>
  <c r="V54" i="4"/>
  <c r="W54" i="4"/>
  <c r="Z54" i="4"/>
  <c r="AA54" i="4"/>
  <c r="AB54" i="4"/>
  <c r="AC54" i="4"/>
  <c r="AD54" i="4"/>
  <c r="AE54" i="4"/>
  <c r="AF54" i="4"/>
  <c r="AG54" i="4"/>
  <c r="AH54" i="4"/>
  <c r="AJ54" i="4"/>
  <c r="AK54" i="4"/>
  <c r="AL54" i="4"/>
  <c r="AM54" i="4"/>
  <c r="D55" i="4"/>
  <c r="J55" i="4"/>
  <c r="L55" i="4"/>
  <c r="N55" i="4"/>
  <c r="P55" i="4"/>
  <c r="R55" i="4"/>
  <c r="T55" i="4"/>
  <c r="V55" i="4"/>
  <c r="W55" i="4"/>
  <c r="Z55" i="4"/>
  <c r="AA55" i="4"/>
  <c r="AB55" i="4"/>
  <c r="AC55" i="4"/>
  <c r="AD55" i="4"/>
  <c r="AE55" i="4"/>
  <c r="AF55" i="4"/>
  <c r="AG55" i="4"/>
  <c r="AH55" i="4"/>
  <c r="AJ55" i="4"/>
  <c r="AK55" i="4"/>
  <c r="AL55" i="4"/>
  <c r="AM55" i="4"/>
  <c r="D56" i="4"/>
  <c r="J56" i="4"/>
  <c r="L56" i="4"/>
  <c r="N56" i="4"/>
  <c r="P56" i="4"/>
  <c r="R56" i="4"/>
  <c r="T56" i="4"/>
  <c r="V56" i="4"/>
  <c r="W56" i="4"/>
  <c r="Z56" i="4"/>
  <c r="AA56" i="4"/>
  <c r="AB56" i="4"/>
  <c r="AC56" i="4"/>
  <c r="AD56" i="4"/>
  <c r="AE56" i="4"/>
  <c r="AF56" i="4"/>
  <c r="AG56" i="4"/>
  <c r="AH56" i="4"/>
  <c r="AJ56" i="4"/>
  <c r="AK56" i="4"/>
  <c r="AL56" i="4"/>
  <c r="AM56" i="4"/>
  <c r="D57" i="4"/>
  <c r="J57" i="4"/>
  <c r="L57" i="4"/>
  <c r="N57" i="4"/>
  <c r="P57" i="4"/>
  <c r="R57" i="4"/>
  <c r="T57" i="4"/>
  <c r="V57" i="4"/>
  <c r="W57" i="4"/>
  <c r="Z57" i="4"/>
  <c r="AA57" i="4"/>
  <c r="AB57" i="4"/>
  <c r="AC57" i="4"/>
  <c r="AD57" i="4"/>
  <c r="AE57" i="4"/>
  <c r="AF57" i="4"/>
  <c r="AG57" i="4"/>
  <c r="AH57" i="4"/>
  <c r="AJ57" i="4"/>
  <c r="AK57" i="4"/>
  <c r="AL57" i="4"/>
  <c r="AM57" i="4"/>
  <c r="D58" i="4"/>
  <c r="J58" i="4"/>
  <c r="L58" i="4"/>
  <c r="N58" i="4"/>
  <c r="P58" i="4"/>
  <c r="R58" i="4"/>
  <c r="T58" i="4"/>
  <c r="V58" i="4"/>
  <c r="W58" i="4"/>
  <c r="Z58" i="4"/>
  <c r="AA58" i="4"/>
  <c r="AB58" i="4"/>
  <c r="AC58" i="4"/>
  <c r="AD58" i="4"/>
  <c r="AE58" i="4"/>
  <c r="AF58" i="4"/>
  <c r="AG58" i="4"/>
  <c r="AH58" i="4"/>
  <c r="AJ58" i="4"/>
  <c r="AK58" i="4"/>
  <c r="AL58" i="4"/>
  <c r="AM58" i="4"/>
  <c r="D59" i="4"/>
  <c r="J59" i="4"/>
  <c r="L59" i="4"/>
  <c r="N59" i="4"/>
  <c r="P59" i="4"/>
  <c r="R59" i="4"/>
  <c r="T59" i="4"/>
  <c r="V59" i="4"/>
  <c r="W59" i="4"/>
  <c r="Z59" i="4"/>
  <c r="AA59" i="4"/>
  <c r="AB59" i="4"/>
  <c r="AC59" i="4"/>
  <c r="AD59" i="4"/>
  <c r="AE59" i="4"/>
  <c r="AF59" i="4"/>
  <c r="AG59" i="4"/>
  <c r="AH59" i="4"/>
  <c r="AJ59" i="4"/>
  <c r="AK59" i="4"/>
  <c r="AL59" i="4"/>
  <c r="AM59" i="4"/>
  <c r="D60" i="4"/>
  <c r="J60" i="4"/>
  <c r="L60" i="4"/>
  <c r="N60" i="4"/>
  <c r="P60" i="4"/>
  <c r="R60" i="4"/>
  <c r="T60" i="4"/>
  <c r="V60" i="4"/>
  <c r="W60" i="4"/>
  <c r="Z60" i="4"/>
  <c r="AA60" i="4"/>
  <c r="AB60" i="4"/>
  <c r="AC60" i="4"/>
  <c r="AD60" i="4"/>
  <c r="AE60" i="4"/>
  <c r="AF60" i="4"/>
  <c r="AG60" i="4"/>
  <c r="AH60" i="4"/>
  <c r="AJ60" i="4"/>
  <c r="AK60" i="4"/>
  <c r="AL60" i="4"/>
  <c r="AM60" i="4"/>
  <c r="D61" i="4"/>
  <c r="J61" i="4"/>
  <c r="L61" i="4"/>
  <c r="N61" i="4"/>
  <c r="P61" i="4"/>
  <c r="R61" i="4"/>
  <c r="T61" i="4"/>
  <c r="V61" i="4"/>
  <c r="W61" i="4"/>
  <c r="Z61" i="4"/>
  <c r="AA61" i="4"/>
  <c r="AB61" i="4"/>
  <c r="AC61" i="4"/>
  <c r="AD61" i="4"/>
  <c r="AE61" i="4"/>
  <c r="AF61" i="4"/>
  <c r="AG61" i="4"/>
  <c r="AH61" i="4"/>
  <c r="AJ61" i="4"/>
  <c r="AK61" i="4"/>
  <c r="AL61" i="4"/>
  <c r="AM61" i="4"/>
  <c r="D62" i="4"/>
  <c r="J62" i="4"/>
  <c r="L62" i="4"/>
  <c r="N62" i="4"/>
  <c r="P62" i="4"/>
  <c r="R62" i="4"/>
  <c r="T62" i="4"/>
  <c r="V62" i="4"/>
  <c r="W62" i="4"/>
  <c r="Z62" i="4"/>
  <c r="AA62" i="4"/>
  <c r="AB62" i="4"/>
  <c r="AC62" i="4"/>
  <c r="AD62" i="4"/>
  <c r="AE62" i="4"/>
  <c r="AF62" i="4"/>
  <c r="AG62" i="4"/>
  <c r="AH62" i="4"/>
  <c r="AJ62" i="4"/>
  <c r="AK62" i="4"/>
  <c r="AL62" i="4"/>
  <c r="AM62" i="4"/>
  <c r="D63" i="4"/>
  <c r="J63" i="4"/>
  <c r="L63" i="4"/>
  <c r="N63" i="4"/>
  <c r="P63" i="4"/>
  <c r="R63" i="4"/>
  <c r="T63" i="4"/>
  <c r="V63" i="4"/>
  <c r="W63" i="4"/>
  <c r="Z63" i="4"/>
  <c r="AA63" i="4"/>
  <c r="AB63" i="4"/>
  <c r="AC63" i="4"/>
  <c r="AD63" i="4"/>
  <c r="AE63" i="4"/>
  <c r="AF63" i="4"/>
  <c r="AG63" i="4"/>
  <c r="AH63" i="4"/>
  <c r="AJ63" i="4"/>
  <c r="AK63" i="4"/>
  <c r="AL63" i="4"/>
  <c r="AM63" i="4"/>
  <c r="D64" i="4"/>
  <c r="J64" i="4"/>
  <c r="L64" i="4"/>
  <c r="N64" i="4"/>
  <c r="P64" i="4"/>
  <c r="R64" i="4"/>
  <c r="T64" i="4"/>
  <c r="V64" i="4"/>
  <c r="W64" i="4"/>
  <c r="Z64" i="4"/>
  <c r="AA64" i="4"/>
  <c r="AB64" i="4"/>
  <c r="AC64" i="4"/>
  <c r="AD64" i="4"/>
  <c r="AE64" i="4"/>
  <c r="AF64" i="4"/>
  <c r="AG64" i="4"/>
  <c r="AH64" i="4"/>
  <c r="AJ64" i="4"/>
  <c r="AK64" i="4"/>
  <c r="AL64" i="4"/>
  <c r="AM64" i="4"/>
  <c r="D65" i="4"/>
  <c r="J65" i="4"/>
  <c r="L65" i="4"/>
  <c r="N65" i="4"/>
  <c r="P65" i="4"/>
  <c r="R65" i="4"/>
  <c r="T65" i="4"/>
  <c r="V65" i="4"/>
  <c r="W65" i="4"/>
  <c r="Z65" i="4"/>
  <c r="AA65" i="4"/>
  <c r="AB65" i="4"/>
  <c r="AC65" i="4"/>
  <c r="AD65" i="4"/>
  <c r="AE65" i="4"/>
  <c r="AF65" i="4"/>
  <c r="AG65" i="4"/>
  <c r="AH65" i="4"/>
  <c r="AJ65" i="4"/>
  <c r="AK65" i="4"/>
  <c r="AL65" i="4"/>
  <c r="AM65" i="4"/>
  <c r="D66" i="4"/>
  <c r="J66" i="4"/>
  <c r="L66" i="4"/>
  <c r="N66" i="4"/>
  <c r="P66" i="4"/>
  <c r="R66" i="4"/>
  <c r="T66" i="4"/>
  <c r="V66" i="4"/>
  <c r="W66" i="4"/>
  <c r="Z66" i="4"/>
  <c r="AA66" i="4"/>
  <c r="AB66" i="4"/>
  <c r="AC66" i="4"/>
  <c r="AD66" i="4"/>
  <c r="AE66" i="4"/>
  <c r="AF66" i="4"/>
  <c r="AG66" i="4"/>
  <c r="AH66" i="4"/>
  <c r="AJ66" i="4"/>
  <c r="AK66" i="4"/>
  <c r="AL66" i="4"/>
  <c r="AM66" i="4"/>
  <c r="D67" i="4"/>
  <c r="J67" i="4"/>
  <c r="L67" i="4"/>
  <c r="N67" i="4"/>
  <c r="P67" i="4"/>
  <c r="R67" i="4"/>
  <c r="T67" i="4"/>
  <c r="V67" i="4"/>
  <c r="W67" i="4"/>
  <c r="Z67" i="4"/>
  <c r="AA67" i="4"/>
  <c r="AB67" i="4"/>
  <c r="AC67" i="4"/>
  <c r="AD67" i="4"/>
  <c r="AE67" i="4"/>
  <c r="AF67" i="4"/>
  <c r="AG67" i="4"/>
  <c r="AH67" i="4"/>
  <c r="AJ67" i="4"/>
  <c r="AK67" i="4"/>
  <c r="AL67" i="4"/>
  <c r="AM67" i="4"/>
  <c r="D68" i="4"/>
  <c r="J68" i="4"/>
  <c r="L68" i="4"/>
  <c r="N68" i="4"/>
  <c r="P68" i="4"/>
  <c r="R68" i="4"/>
  <c r="T68" i="4"/>
  <c r="V68" i="4"/>
  <c r="W68" i="4"/>
  <c r="Z68" i="4"/>
  <c r="AA68" i="4"/>
  <c r="AB68" i="4"/>
  <c r="AC68" i="4"/>
  <c r="AD68" i="4"/>
  <c r="AE68" i="4"/>
  <c r="AF68" i="4"/>
  <c r="AG68" i="4"/>
  <c r="AH68" i="4"/>
  <c r="AJ68" i="4"/>
  <c r="AK68" i="4"/>
  <c r="AL68" i="4"/>
  <c r="AM68" i="4"/>
  <c r="D69" i="4"/>
  <c r="J69" i="4"/>
  <c r="L69" i="4"/>
  <c r="N69" i="4"/>
  <c r="P69" i="4"/>
  <c r="R69" i="4"/>
  <c r="T69" i="4"/>
  <c r="V69" i="4"/>
  <c r="W69" i="4"/>
  <c r="Z69" i="4"/>
  <c r="AA69" i="4"/>
  <c r="AB69" i="4"/>
  <c r="AC69" i="4"/>
  <c r="AD69" i="4"/>
  <c r="AE69" i="4"/>
  <c r="AF69" i="4"/>
  <c r="AG69" i="4"/>
  <c r="AH69" i="4"/>
  <c r="AJ69" i="4"/>
  <c r="AK69" i="4"/>
  <c r="AL69" i="4"/>
  <c r="AM69" i="4"/>
  <c r="D70" i="4"/>
  <c r="J70" i="4"/>
  <c r="L70" i="4"/>
  <c r="N70" i="4"/>
  <c r="P70" i="4"/>
  <c r="R70" i="4"/>
  <c r="T70" i="4"/>
  <c r="V70" i="4"/>
  <c r="W70" i="4"/>
  <c r="Z70" i="4"/>
  <c r="AA70" i="4"/>
  <c r="AB70" i="4"/>
  <c r="AC70" i="4"/>
  <c r="AD70" i="4"/>
  <c r="AE70" i="4"/>
  <c r="AF70" i="4"/>
  <c r="AG70" i="4"/>
  <c r="AH70" i="4"/>
  <c r="AJ70" i="4"/>
  <c r="AK70" i="4"/>
  <c r="AL70" i="4"/>
  <c r="AM70" i="4"/>
  <c r="D71" i="4"/>
  <c r="J71" i="4"/>
  <c r="L71" i="4"/>
  <c r="N71" i="4"/>
  <c r="P71" i="4"/>
  <c r="R71" i="4"/>
  <c r="T71" i="4"/>
  <c r="V71" i="4"/>
  <c r="W71" i="4"/>
  <c r="Z71" i="4"/>
  <c r="AA71" i="4"/>
  <c r="AB71" i="4"/>
  <c r="AC71" i="4"/>
  <c r="AD71" i="4"/>
  <c r="AE71" i="4"/>
  <c r="AF71" i="4"/>
  <c r="AG71" i="4"/>
  <c r="AH71" i="4"/>
  <c r="AJ71" i="4"/>
  <c r="AK71" i="4"/>
  <c r="AL71" i="4"/>
  <c r="AM71" i="4"/>
  <c r="D72" i="4"/>
  <c r="J72" i="4"/>
  <c r="L72" i="4"/>
  <c r="N72" i="4"/>
  <c r="P72" i="4"/>
  <c r="R72" i="4"/>
  <c r="T72" i="4"/>
  <c r="V72" i="4"/>
  <c r="W72" i="4"/>
  <c r="Z72" i="4"/>
  <c r="AA72" i="4"/>
  <c r="AB72" i="4"/>
  <c r="AC72" i="4"/>
  <c r="AD72" i="4"/>
  <c r="AE72" i="4"/>
  <c r="AF72" i="4"/>
  <c r="AG72" i="4"/>
  <c r="AH72" i="4"/>
  <c r="AJ72" i="4"/>
  <c r="AK72" i="4"/>
  <c r="AL72" i="4"/>
  <c r="AM72" i="4"/>
  <c r="D73" i="4"/>
  <c r="J73" i="4"/>
  <c r="L73" i="4"/>
  <c r="N73" i="4"/>
  <c r="P73" i="4"/>
  <c r="R73" i="4"/>
  <c r="T73" i="4"/>
  <c r="V73" i="4"/>
  <c r="W73" i="4"/>
  <c r="Z73" i="4"/>
  <c r="AA73" i="4"/>
  <c r="AB73" i="4"/>
  <c r="AC73" i="4"/>
  <c r="AD73" i="4"/>
  <c r="AE73" i="4"/>
  <c r="AF73" i="4"/>
  <c r="AG73" i="4"/>
  <c r="AH73" i="4"/>
  <c r="AJ73" i="4"/>
  <c r="AK73" i="4"/>
  <c r="AL73" i="4"/>
  <c r="AM73" i="4"/>
  <c r="D74" i="4"/>
  <c r="J74" i="4"/>
  <c r="L74" i="4"/>
  <c r="N74" i="4"/>
  <c r="P74" i="4"/>
  <c r="R74" i="4"/>
  <c r="T74" i="4"/>
  <c r="V74" i="4"/>
  <c r="W74" i="4"/>
  <c r="Z74" i="4"/>
  <c r="AA74" i="4"/>
  <c r="AB74" i="4"/>
  <c r="AC74" i="4"/>
  <c r="AD74" i="4"/>
  <c r="AE74" i="4"/>
  <c r="AF74" i="4"/>
  <c r="AG74" i="4"/>
  <c r="AH74" i="4"/>
  <c r="AJ74" i="4"/>
  <c r="AK74" i="4"/>
  <c r="AL74" i="4"/>
  <c r="AM74" i="4"/>
  <c r="D75" i="4"/>
  <c r="J75" i="4"/>
  <c r="L75" i="4"/>
  <c r="N75" i="4"/>
  <c r="P75" i="4"/>
  <c r="R75" i="4"/>
  <c r="T75" i="4"/>
  <c r="V75" i="4"/>
  <c r="W75" i="4"/>
  <c r="Z75" i="4"/>
  <c r="AA75" i="4"/>
  <c r="AB75" i="4"/>
  <c r="AC75" i="4"/>
  <c r="AD75" i="4"/>
  <c r="AE75" i="4"/>
  <c r="AF75" i="4"/>
  <c r="AG75" i="4"/>
  <c r="AH75" i="4"/>
  <c r="AJ75" i="4"/>
  <c r="AK75" i="4"/>
  <c r="AL75" i="4"/>
  <c r="AM75" i="4"/>
  <c r="D76" i="4"/>
  <c r="J76" i="4"/>
  <c r="L76" i="4"/>
  <c r="N76" i="4"/>
  <c r="P76" i="4"/>
  <c r="R76" i="4"/>
  <c r="T76" i="4"/>
  <c r="V76" i="4"/>
  <c r="W76" i="4"/>
  <c r="Z76" i="4"/>
  <c r="AA76" i="4"/>
  <c r="AB76" i="4"/>
  <c r="AC76" i="4"/>
  <c r="AD76" i="4"/>
  <c r="AE76" i="4"/>
  <c r="AF76" i="4"/>
  <c r="AG76" i="4"/>
  <c r="AH76" i="4"/>
  <c r="AJ76" i="4"/>
  <c r="AK76" i="4"/>
  <c r="AL76" i="4"/>
  <c r="AM76" i="4"/>
  <c r="D77" i="4"/>
  <c r="J77" i="4"/>
  <c r="L77" i="4"/>
  <c r="N77" i="4"/>
  <c r="P77" i="4"/>
  <c r="R77" i="4"/>
  <c r="T77" i="4"/>
  <c r="V77" i="4"/>
  <c r="W77" i="4"/>
  <c r="Z77" i="4"/>
  <c r="AA77" i="4"/>
  <c r="AB77" i="4"/>
  <c r="AC77" i="4"/>
  <c r="AD77" i="4"/>
  <c r="AE77" i="4"/>
  <c r="AF77" i="4"/>
  <c r="AG77" i="4"/>
  <c r="AH77" i="4"/>
  <c r="AJ77" i="4"/>
  <c r="AK77" i="4"/>
  <c r="AL77" i="4"/>
  <c r="AM77" i="4"/>
  <c r="D78" i="4"/>
  <c r="J78" i="4"/>
  <c r="L78" i="4"/>
  <c r="N78" i="4"/>
  <c r="P78" i="4"/>
  <c r="R78" i="4"/>
  <c r="T78" i="4"/>
  <c r="V78" i="4"/>
  <c r="W78" i="4"/>
  <c r="Z78" i="4"/>
  <c r="AA78" i="4"/>
  <c r="AB78" i="4"/>
  <c r="AC78" i="4"/>
  <c r="AD78" i="4"/>
  <c r="AE78" i="4"/>
  <c r="AF78" i="4"/>
  <c r="AG78" i="4"/>
  <c r="AH78" i="4"/>
  <c r="AJ78" i="4"/>
  <c r="AK78" i="4"/>
  <c r="AL78" i="4"/>
  <c r="AM78" i="4"/>
  <c r="D79" i="4"/>
  <c r="J79" i="4"/>
  <c r="L79" i="4"/>
  <c r="N79" i="4"/>
  <c r="P79" i="4"/>
  <c r="R79" i="4"/>
  <c r="T79" i="4"/>
  <c r="V79" i="4"/>
  <c r="W79" i="4"/>
  <c r="Z79" i="4"/>
  <c r="AA79" i="4"/>
  <c r="AB79" i="4"/>
  <c r="AC79" i="4"/>
  <c r="AD79" i="4"/>
  <c r="AE79" i="4"/>
  <c r="AF79" i="4"/>
  <c r="AG79" i="4"/>
  <c r="AH79" i="4"/>
  <c r="AJ79" i="4"/>
  <c r="AK79" i="4"/>
  <c r="AL79" i="4"/>
  <c r="AM79" i="4"/>
  <c r="D80" i="4"/>
  <c r="J80" i="4"/>
  <c r="L80" i="4"/>
  <c r="N80" i="4"/>
  <c r="P80" i="4"/>
  <c r="R80" i="4"/>
  <c r="T80" i="4"/>
  <c r="V80" i="4"/>
  <c r="W80" i="4"/>
  <c r="Z80" i="4"/>
  <c r="AA80" i="4"/>
  <c r="AB80" i="4"/>
  <c r="AC80" i="4"/>
  <c r="AD80" i="4"/>
  <c r="AE80" i="4"/>
  <c r="AF80" i="4"/>
  <c r="AG80" i="4"/>
  <c r="AH80" i="4"/>
  <c r="AJ80" i="4"/>
  <c r="AK80" i="4"/>
  <c r="AL80" i="4"/>
  <c r="AM80" i="4"/>
  <c r="D81" i="4"/>
  <c r="J81" i="4"/>
  <c r="L81" i="4"/>
  <c r="N81" i="4"/>
  <c r="P81" i="4"/>
  <c r="R81" i="4"/>
  <c r="T81" i="4"/>
  <c r="V81" i="4"/>
  <c r="W81" i="4"/>
  <c r="Z81" i="4"/>
  <c r="AA81" i="4"/>
  <c r="AB81" i="4"/>
  <c r="AC81" i="4"/>
  <c r="AD81" i="4"/>
  <c r="AE81" i="4"/>
  <c r="AF81" i="4"/>
  <c r="AG81" i="4"/>
  <c r="AH81" i="4"/>
  <c r="AJ81" i="4"/>
  <c r="AK81" i="4"/>
  <c r="AL81" i="4"/>
  <c r="AM81" i="4"/>
  <c r="D82" i="4"/>
  <c r="J82" i="4"/>
  <c r="L82" i="4"/>
  <c r="N82" i="4"/>
  <c r="P82" i="4"/>
  <c r="R82" i="4"/>
  <c r="T82" i="4"/>
  <c r="V82" i="4"/>
  <c r="W82" i="4"/>
  <c r="Z82" i="4"/>
  <c r="AA82" i="4"/>
  <c r="AB82" i="4"/>
  <c r="AC82" i="4"/>
  <c r="AD82" i="4"/>
  <c r="AE82" i="4"/>
  <c r="AF82" i="4"/>
  <c r="AG82" i="4"/>
  <c r="AH82" i="4"/>
  <c r="AJ82" i="4"/>
  <c r="AK82" i="4"/>
  <c r="AL82" i="4"/>
  <c r="AM82" i="4"/>
  <c r="D83" i="4"/>
  <c r="J83" i="4"/>
  <c r="L83" i="4"/>
  <c r="N83" i="4"/>
  <c r="P83" i="4"/>
  <c r="R83" i="4"/>
  <c r="T83" i="4"/>
  <c r="V83" i="4"/>
  <c r="W83" i="4"/>
  <c r="Z83" i="4"/>
  <c r="AA83" i="4"/>
  <c r="AB83" i="4"/>
  <c r="AC83" i="4"/>
  <c r="AD83" i="4"/>
  <c r="AE83" i="4"/>
  <c r="AF83" i="4"/>
  <c r="AG83" i="4"/>
  <c r="AH83" i="4"/>
  <c r="AJ83" i="4"/>
  <c r="AK83" i="4"/>
  <c r="AL83" i="4"/>
  <c r="AM83" i="4"/>
  <c r="D84" i="4"/>
  <c r="J84" i="4"/>
  <c r="L84" i="4"/>
  <c r="N84" i="4"/>
  <c r="P84" i="4"/>
  <c r="R84" i="4"/>
  <c r="T84" i="4"/>
  <c r="V84" i="4"/>
  <c r="W84" i="4"/>
  <c r="Z84" i="4"/>
  <c r="AA84" i="4"/>
  <c r="AB84" i="4"/>
  <c r="AC84" i="4"/>
  <c r="AD84" i="4"/>
  <c r="AE84" i="4"/>
  <c r="AF84" i="4"/>
  <c r="AG84" i="4"/>
  <c r="AH84" i="4"/>
  <c r="AJ84" i="4"/>
  <c r="AK84" i="4"/>
  <c r="AL84" i="4"/>
  <c r="AM84" i="4"/>
  <c r="D85" i="4"/>
  <c r="J85" i="4"/>
  <c r="L85" i="4"/>
  <c r="N85" i="4"/>
  <c r="P85" i="4"/>
  <c r="R85" i="4"/>
  <c r="T85" i="4"/>
  <c r="V85" i="4"/>
  <c r="W85" i="4"/>
  <c r="Z85" i="4"/>
  <c r="AA85" i="4"/>
  <c r="AB85" i="4"/>
  <c r="AC85" i="4"/>
  <c r="AD85" i="4"/>
  <c r="AE85" i="4"/>
  <c r="AF85" i="4"/>
  <c r="AG85" i="4"/>
  <c r="AH85" i="4"/>
  <c r="AJ85" i="4"/>
  <c r="AK85" i="4"/>
  <c r="AL85" i="4"/>
  <c r="AM85" i="4"/>
  <c r="D86" i="4"/>
  <c r="J86" i="4"/>
  <c r="L86" i="4"/>
  <c r="N86" i="4"/>
  <c r="P86" i="4"/>
  <c r="R86" i="4"/>
  <c r="T86" i="4"/>
  <c r="V86" i="4"/>
  <c r="W86" i="4"/>
  <c r="Z86" i="4"/>
  <c r="AA86" i="4"/>
  <c r="AB86" i="4"/>
  <c r="AC86" i="4"/>
  <c r="AD86" i="4"/>
  <c r="AE86" i="4"/>
  <c r="AF86" i="4"/>
  <c r="AG86" i="4"/>
  <c r="AH86" i="4"/>
  <c r="AJ86" i="4"/>
  <c r="AK86" i="4"/>
  <c r="AL86" i="4"/>
  <c r="AM86" i="4"/>
  <c r="D87" i="4"/>
  <c r="J87" i="4"/>
  <c r="L87" i="4"/>
  <c r="N87" i="4"/>
  <c r="P87" i="4"/>
  <c r="R87" i="4"/>
  <c r="T87" i="4"/>
  <c r="V87" i="4"/>
  <c r="W87" i="4"/>
  <c r="Z87" i="4"/>
  <c r="AA87" i="4"/>
  <c r="AB87" i="4"/>
  <c r="AC87" i="4"/>
  <c r="AD87" i="4"/>
  <c r="AE87" i="4"/>
  <c r="AF87" i="4"/>
  <c r="AG87" i="4"/>
  <c r="AH87" i="4"/>
  <c r="AJ87" i="4"/>
  <c r="AK87" i="4"/>
  <c r="AL87" i="4"/>
  <c r="AM87" i="4"/>
  <c r="D88" i="4"/>
  <c r="J88" i="4"/>
  <c r="L88" i="4"/>
  <c r="N88" i="4"/>
  <c r="P88" i="4"/>
  <c r="R88" i="4"/>
  <c r="T88" i="4"/>
  <c r="V88" i="4"/>
  <c r="W88" i="4"/>
  <c r="Z88" i="4"/>
  <c r="AA88" i="4"/>
  <c r="AB88" i="4"/>
  <c r="AC88" i="4"/>
  <c r="AD88" i="4"/>
  <c r="AE88" i="4"/>
  <c r="AF88" i="4"/>
  <c r="AG88" i="4"/>
  <c r="AH88" i="4"/>
  <c r="AJ88" i="4"/>
  <c r="AK88" i="4"/>
  <c r="AL88" i="4"/>
  <c r="AM88" i="4"/>
  <c r="D89" i="4"/>
  <c r="J89" i="4"/>
  <c r="L89" i="4"/>
  <c r="N89" i="4"/>
  <c r="P89" i="4"/>
  <c r="R89" i="4"/>
  <c r="T89" i="4"/>
  <c r="V89" i="4"/>
  <c r="W89" i="4"/>
  <c r="Z89" i="4"/>
  <c r="AA89" i="4"/>
  <c r="AB89" i="4"/>
  <c r="AC89" i="4"/>
  <c r="AD89" i="4"/>
  <c r="AE89" i="4"/>
  <c r="AF89" i="4"/>
  <c r="AG89" i="4"/>
  <c r="AH89" i="4"/>
  <c r="AJ89" i="4"/>
  <c r="AK89" i="4"/>
  <c r="AL89" i="4"/>
  <c r="AM89" i="4"/>
  <c r="D90" i="4"/>
  <c r="J90" i="4"/>
  <c r="L90" i="4"/>
  <c r="N90" i="4"/>
  <c r="P90" i="4"/>
  <c r="R90" i="4"/>
  <c r="T90" i="4"/>
  <c r="V90" i="4"/>
  <c r="W90" i="4"/>
  <c r="Z90" i="4"/>
  <c r="AA90" i="4"/>
  <c r="AB90" i="4"/>
  <c r="AC90" i="4"/>
  <c r="AD90" i="4"/>
  <c r="AE90" i="4"/>
  <c r="AF90" i="4"/>
  <c r="AG90" i="4"/>
  <c r="AH90" i="4"/>
  <c r="AJ90" i="4"/>
  <c r="AK90" i="4"/>
  <c r="AL90" i="4"/>
  <c r="AM90" i="4"/>
  <c r="D91" i="4"/>
  <c r="J91" i="4"/>
  <c r="L91" i="4"/>
  <c r="N91" i="4"/>
  <c r="P91" i="4"/>
  <c r="R91" i="4"/>
  <c r="T91" i="4"/>
  <c r="V91" i="4"/>
  <c r="W91" i="4"/>
  <c r="Z91" i="4"/>
  <c r="AA91" i="4"/>
  <c r="AB91" i="4"/>
  <c r="AC91" i="4"/>
  <c r="AD91" i="4"/>
  <c r="AE91" i="4"/>
  <c r="AF91" i="4"/>
  <c r="AG91" i="4"/>
  <c r="AH91" i="4"/>
  <c r="AJ91" i="4"/>
  <c r="AK91" i="4"/>
  <c r="AL91" i="4"/>
  <c r="AM91" i="4"/>
  <c r="D92" i="4"/>
  <c r="J92" i="4"/>
  <c r="L92" i="4"/>
  <c r="N92" i="4"/>
  <c r="P92" i="4"/>
  <c r="R92" i="4"/>
  <c r="T92" i="4"/>
  <c r="V92" i="4"/>
  <c r="W92" i="4"/>
  <c r="Z92" i="4"/>
  <c r="AA92" i="4"/>
  <c r="AB92" i="4"/>
  <c r="AC92" i="4"/>
  <c r="AD92" i="4"/>
  <c r="AE92" i="4"/>
  <c r="AF92" i="4"/>
  <c r="AG92" i="4"/>
  <c r="AH92" i="4"/>
  <c r="AJ92" i="4"/>
  <c r="AK92" i="4"/>
  <c r="AL92" i="4"/>
  <c r="AM92" i="4"/>
  <c r="D93" i="4"/>
  <c r="J93" i="4"/>
  <c r="L93" i="4"/>
  <c r="N93" i="4"/>
  <c r="P93" i="4"/>
  <c r="R93" i="4"/>
  <c r="T93" i="4"/>
  <c r="V93" i="4"/>
  <c r="W93" i="4"/>
  <c r="Z93" i="4"/>
  <c r="AA93" i="4"/>
  <c r="AB93" i="4"/>
  <c r="AC93" i="4"/>
  <c r="AD93" i="4"/>
  <c r="AE93" i="4"/>
  <c r="AF93" i="4"/>
  <c r="AG93" i="4"/>
  <c r="AH93" i="4"/>
  <c r="AJ93" i="4"/>
  <c r="AK93" i="4"/>
  <c r="AL93" i="4"/>
  <c r="AM93" i="4"/>
  <c r="D94" i="4"/>
  <c r="J94" i="4"/>
  <c r="L94" i="4"/>
  <c r="N94" i="4"/>
  <c r="P94" i="4"/>
  <c r="R94" i="4"/>
  <c r="T94" i="4"/>
  <c r="V94" i="4"/>
  <c r="W94" i="4"/>
  <c r="Z94" i="4"/>
  <c r="AA94" i="4"/>
  <c r="AB94" i="4"/>
  <c r="AC94" i="4"/>
  <c r="AD94" i="4"/>
  <c r="AE94" i="4"/>
  <c r="AF94" i="4"/>
  <c r="AG94" i="4"/>
  <c r="AH94" i="4"/>
  <c r="AJ94" i="4"/>
  <c r="AK94" i="4"/>
  <c r="AL94" i="4"/>
  <c r="AM94" i="4"/>
  <c r="D95" i="4"/>
  <c r="J95" i="4"/>
  <c r="L95" i="4"/>
  <c r="N95" i="4"/>
  <c r="P95" i="4"/>
  <c r="R95" i="4"/>
  <c r="T95" i="4"/>
  <c r="V95" i="4"/>
  <c r="W95" i="4"/>
  <c r="Z95" i="4"/>
  <c r="AA95" i="4"/>
  <c r="AB95" i="4"/>
  <c r="AC95" i="4"/>
  <c r="AD95" i="4"/>
  <c r="AE95" i="4"/>
  <c r="AF95" i="4"/>
  <c r="AG95" i="4"/>
  <c r="AH95" i="4"/>
  <c r="AJ95" i="4"/>
  <c r="AK95" i="4"/>
  <c r="AL95" i="4"/>
  <c r="AM95" i="4"/>
  <c r="D96" i="4"/>
  <c r="J96" i="4"/>
  <c r="L96" i="4"/>
  <c r="N96" i="4"/>
  <c r="P96" i="4"/>
  <c r="R96" i="4"/>
  <c r="T96" i="4"/>
  <c r="V96" i="4"/>
  <c r="W96" i="4"/>
  <c r="Z96" i="4"/>
  <c r="AA96" i="4"/>
  <c r="AB96" i="4"/>
  <c r="AC96" i="4"/>
  <c r="AD96" i="4"/>
  <c r="AE96" i="4"/>
  <c r="AF96" i="4"/>
  <c r="AG96" i="4"/>
  <c r="AH96" i="4"/>
  <c r="AJ96" i="4"/>
  <c r="AK96" i="4"/>
  <c r="AL96" i="4"/>
  <c r="AM96" i="4"/>
  <c r="D97" i="4"/>
  <c r="J97" i="4"/>
  <c r="L97" i="4"/>
  <c r="N97" i="4"/>
  <c r="P97" i="4"/>
  <c r="R97" i="4"/>
  <c r="T97" i="4"/>
  <c r="V97" i="4"/>
  <c r="W97" i="4"/>
  <c r="Z97" i="4"/>
  <c r="AA97" i="4"/>
  <c r="AB97" i="4"/>
  <c r="AC97" i="4"/>
  <c r="AD97" i="4"/>
  <c r="AE97" i="4"/>
  <c r="AF97" i="4"/>
  <c r="AG97" i="4"/>
  <c r="AH97" i="4"/>
  <c r="AJ97" i="4"/>
  <c r="AK97" i="4"/>
  <c r="AL97" i="4"/>
  <c r="AM97" i="4"/>
  <c r="D98" i="4"/>
  <c r="J98" i="4"/>
  <c r="L98" i="4"/>
  <c r="N98" i="4"/>
  <c r="P98" i="4"/>
  <c r="R98" i="4"/>
  <c r="T98" i="4"/>
  <c r="V98" i="4"/>
  <c r="W98" i="4"/>
  <c r="Z98" i="4"/>
  <c r="AA98" i="4"/>
  <c r="AB98" i="4"/>
  <c r="AC98" i="4"/>
  <c r="AD98" i="4"/>
  <c r="AE98" i="4"/>
  <c r="AF98" i="4"/>
  <c r="AG98" i="4"/>
  <c r="AH98" i="4"/>
  <c r="AJ98" i="4"/>
  <c r="AK98" i="4"/>
  <c r="AL98" i="4"/>
  <c r="AM98" i="4"/>
  <c r="D99" i="4"/>
  <c r="J99" i="4"/>
  <c r="L99" i="4"/>
  <c r="N99" i="4"/>
  <c r="P99" i="4"/>
  <c r="R99" i="4"/>
  <c r="T99" i="4"/>
  <c r="V99" i="4"/>
  <c r="W99" i="4"/>
  <c r="Z99" i="4"/>
  <c r="AA99" i="4"/>
  <c r="AB99" i="4"/>
  <c r="AC99" i="4"/>
  <c r="AD99" i="4"/>
  <c r="AE99" i="4"/>
  <c r="AF99" i="4"/>
  <c r="AG99" i="4"/>
  <c r="AH99" i="4"/>
  <c r="AJ99" i="4"/>
  <c r="AK99" i="4"/>
  <c r="AL99" i="4"/>
  <c r="AM99" i="4"/>
  <c r="D100" i="4"/>
  <c r="J100" i="4"/>
  <c r="L100" i="4"/>
  <c r="N100" i="4"/>
  <c r="P100" i="4"/>
  <c r="R100" i="4"/>
  <c r="T100" i="4"/>
  <c r="V100" i="4"/>
  <c r="W100" i="4"/>
  <c r="Z100" i="4"/>
  <c r="AA100" i="4"/>
  <c r="AB100" i="4"/>
  <c r="AC100" i="4"/>
  <c r="AD100" i="4"/>
  <c r="AE100" i="4"/>
  <c r="AF100" i="4"/>
  <c r="AG100" i="4"/>
  <c r="AH100" i="4"/>
  <c r="AJ100" i="4"/>
  <c r="AK100" i="4"/>
  <c r="AL100" i="4"/>
  <c r="AM100" i="4"/>
  <c r="C11" i="3"/>
  <c r="D11" i="3"/>
  <c r="G11" i="3"/>
  <c r="J11" i="3"/>
  <c r="M11" i="3"/>
  <c r="O11" i="3"/>
  <c r="Q11" i="3"/>
  <c r="S11" i="3"/>
  <c r="T11" i="3"/>
  <c r="W11" i="3"/>
  <c r="X11" i="3"/>
  <c r="Y11" i="3"/>
  <c r="Z11" i="3"/>
  <c r="AA11" i="3"/>
  <c r="AB11" i="3"/>
  <c r="AC11" i="3"/>
  <c r="AD11" i="3"/>
  <c r="AE11" i="3"/>
  <c r="AG11" i="3"/>
  <c r="AH11" i="3"/>
  <c r="AI11" i="3"/>
  <c r="AJ11" i="3"/>
  <c r="C12" i="3"/>
  <c r="D12" i="3"/>
  <c r="G12" i="3"/>
  <c r="J12" i="3"/>
  <c r="M12" i="3"/>
  <c r="O12" i="3"/>
  <c r="Q12" i="3"/>
  <c r="S12" i="3"/>
  <c r="T12" i="3"/>
  <c r="W12" i="3"/>
  <c r="X12" i="3"/>
  <c r="Y12" i="3"/>
  <c r="Z12" i="3"/>
  <c r="AA12" i="3"/>
  <c r="AB12" i="3"/>
  <c r="AC12" i="3"/>
  <c r="AD12" i="3"/>
  <c r="AE12" i="3"/>
  <c r="AG12" i="3"/>
  <c r="AH12" i="3"/>
  <c r="AI12" i="3"/>
  <c r="AJ12" i="3"/>
  <c r="C13" i="3"/>
  <c r="D13" i="3"/>
  <c r="G13" i="3"/>
  <c r="J13" i="3"/>
  <c r="M13" i="3"/>
  <c r="O13" i="3"/>
  <c r="Q13" i="3"/>
  <c r="S13" i="3"/>
  <c r="T13" i="3"/>
  <c r="W13" i="3"/>
  <c r="X13" i="3"/>
  <c r="Y13" i="3"/>
  <c r="Z13" i="3"/>
  <c r="AA13" i="3"/>
  <c r="AB13" i="3"/>
  <c r="AC13" i="3"/>
  <c r="AD13" i="3"/>
  <c r="AE13" i="3"/>
  <c r="AG13" i="3"/>
  <c r="AH13" i="3"/>
  <c r="AI13" i="3"/>
  <c r="AJ13" i="3"/>
  <c r="C14" i="3"/>
  <c r="D14" i="3"/>
  <c r="G14" i="3"/>
  <c r="J14" i="3"/>
  <c r="M14" i="3"/>
  <c r="O14" i="3"/>
  <c r="Q14" i="3"/>
  <c r="S14" i="3"/>
  <c r="T14" i="3"/>
  <c r="W14" i="3"/>
  <c r="X14" i="3"/>
  <c r="Y14" i="3"/>
  <c r="Z14" i="3"/>
  <c r="AA14" i="3"/>
  <c r="AB14" i="3"/>
  <c r="AC14" i="3"/>
  <c r="AD14" i="3"/>
  <c r="AE14" i="3"/>
  <c r="AG14" i="3"/>
  <c r="AH14" i="3"/>
  <c r="AI14" i="3"/>
  <c r="AJ14" i="3"/>
  <c r="C15" i="3"/>
  <c r="D15" i="3"/>
  <c r="G15" i="3"/>
  <c r="J15" i="3"/>
  <c r="M15" i="3"/>
  <c r="O15" i="3"/>
  <c r="Q15" i="3"/>
  <c r="S15" i="3"/>
  <c r="T15" i="3"/>
  <c r="W15" i="3"/>
  <c r="X15" i="3"/>
  <c r="Y15" i="3"/>
  <c r="X2" i="3" s="1"/>
  <c r="Z15" i="3"/>
  <c r="AA15" i="3"/>
  <c r="AB15" i="3"/>
  <c r="AC15" i="3"/>
  <c r="AD15" i="3"/>
  <c r="AE15" i="3"/>
  <c r="AG15" i="3"/>
  <c r="AH15" i="3"/>
  <c r="AI15" i="3"/>
  <c r="AJ15" i="3"/>
  <c r="C16" i="3"/>
  <c r="D16" i="3"/>
  <c r="G16" i="3"/>
  <c r="J16" i="3"/>
  <c r="M16" i="3"/>
  <c r="O16" i="3"/>
  <c r="Q16" i="3"/>
  <c r="S16" i="3"/>
  <c r="T16" i="3"/>
  <c r="W16" i="3"/>
  <c r="X16" i="3"/>
  <c r="Y16" i="3"/>
  <c r="Z16" i="3"/>
  <c r="AA16" i="3"/>
  <c r="AB16" i="3"/>
  <c r="AC16" i="3"/>
  <c r="AD16" i="3"/>
  <c r="AE16" i="3"/>
  <c r="AG16" i="3"/>
  <c r="AH16" i="3"/>
  <c r="AI16" i="3"/>
  <c r="AJ16" i="3"/>
  <c r="C17" i="3"/>
  <c r="D17" i="3"/>
  <c r="G17" i="3"/>
  <c r="J17" i="3"/>
  <c r="M17" i="3"/>
  <c r="O17" i="3"/>
  <c r="Q17" i="3"/>
  <c r="S17" i="3"/>
  <c r="T17" i="3"/>
  <c r="W17" i="3"/>
  <c r="X17" i="3"/>
  <c r="Y17" i="3"/>
  <c r="Z17" i="3"/>
  <c r="AA17" i="3"/>
  <c r="AB17" i="3"/>
  <c r="AC17" i="3"/>
  <c r="AD17" i="3"/>
  <c r="AE17" i="3"/>
  <c r="AG17" i="3"/>
  <c r="AH17" i="3"/>
  <c r="AI17" i="3"/>
  <c r="AJ17" i="3"/>
  <c r="C18" i="3"/>
  <c r="D18" i="3"/>
  <c r="G18" i="3"/>
  <c r="J18" i="3"/>
  <c r="M18" i="3"/>
  <c r="O18" i="3"/>
  <c r="Q18" i="3"/>
  <c r="S18" i="3"/>
  <c r="T18" i="3"/>
  <c r="W18" i="3"/>
  <c r="X18" i="3"/>
  <c r="Y18" i="3"/>
  <c r="Z18" i="3"/>
  <c r="AA18" i="3"/>
  <c r="AB18" i="3"/>
  <c r="AC18" i="3"/>
  <c r="AD18" i="3"/>
  <c r="AE18" i="3"/>
  <c r="AG18" i="3"/>
  <c r="AH18" i="3"/>
  <c r="AI18" i="3"/>
  <c r="AJ18" i="3"/>
  <c r="C19" i="3"/>
  <c r="D19" i="3"/>
  <c r="G19" i="3"/>
  <c r="J19" i="3"/>
  <c r="M19" i="3"/>
  <c r="O19" i="3"/>
  <c r="Q19" i="3"/>
  <c r="S19" i="3"/>
  <c r="T19" i="3"/>
  <c r="W19" i="3"/>
  <c r="X19" i="3"/>
  <c r="Y19" i="3"/>
  <c r="Z19" i="3"/>
  <c r="AA19" i="3"/>
  <c r="AB19" i="3"/>
  <c r="AC19" i="3"/>
  <c r="AD19" i="3"/>
  <c r="AE19" i="3"/>
  <c r="AG19" i="3"/>
  <c r="AH19" i="3"/>
  <c r="AI19" i="3"/>
  <c r="AJ19" i="3"/>
  <c r="C20" i="3"/>
  <c r="D20" i="3"/>
  <c r="G20" i="3"/>
  <c r="J20" i="3"/>
  <c r="M20" i="3"/>
  <c r="O20" i="3"/>
  <c r="Q20" i="3"/>
  <c r="S20" i="3"/>
  <c r="T20" i="3"/>
  <c r="W20" i="3"/>
  <c r="X20" i="3"/>
  <c r="Y20" i="3"/>
  <c r="Z20" i="3"/>
  <c r="AA20" i="3"/>
  <c r="AB20" i="3"/>
  <c r="AC20" i="3"/>
  <c r="AD20" i="3"/>
  <c r="AE20" i="3"/>
  <c r="AG20" i="3"/>
  <c r="AH20" i="3"/>
  <c r="AI20" i="3"/>
  <c r="AJ20" i="3"/>
  <c r="C21" i="3"/>
  <c r="D21" i="3"/>
  <c r="G21" i="3"/>
  <c r="J21" i="3"/>
  <c r="M21" i="3"/>
  <c r="O21" i="3"/>
  <c r="Q21" i="3"/>
  <c r="S21" i="3"/>
  <c r="T21" i="3"/>
  <c r="W21" i="3"/>
  <c r="X21" i="3"/>
  <c r="Y21" i="3"/>
  <c r="Z21" i="3"/>
  <c r="AA21" i="3"/>
  <c r="AB21" i="3"/>
  <c r="AC21" i="3"/>
  <c r="AD21" i="3"/>
  <c r="AE21" i="3"/>
  <c r="AG21" i="3"/>
  <c r="AH21" i="3"/>
  <c r="AI21" i="3"/>
  <c r="AJ21" i="3"/>
  <c r="C22" i="3"/>
  <c r="D22" i="3"/>
  <c r="G22" i="3"/>
  <c r="J22" i="3"/>
  <c r="M22" i="3"/>
  <c r="O22" i="3"/>
  <c r="Q22" i="3"/>
  <c r="S22" i="3"/>
  <c r="T22" i="3"/>
  <c r="W22" i="3"/>
  <c r="X22" i="3"/>
  <c r="Y22" i="3"/>
  <c r="Z22" i="3"/>
  <c r="AA22" i="3"/>
  <c r="AB22" i="3"/>
  <c r="AC22" i="3"/>
  <c r="AD22" i="3"/>
  <c r="AE22" i="3"/>
  <c r="AG22" i="3"/>
  <c r="AH22" i="3"/>
  <c r="AI22" i="3"/>
  <c r="AJ22" i="3"/>
  <c r="C23" i="3"/>
  <c r="D23" i="3"/>
  <c r="G23" i="3"/>
  <c r="J23" i="3"/>
  <c r="M23" i="3"/>
  <c r="O23" i="3"/>
  <c r="Q23" i="3"/>
  <c r="S23" i="3"/>
  <c r="T23" i="3"/>
  <c r="W23" i="3"/>
  <c r="X23" i="3"/>
  <c r="Y23" i="3"/>
  <c r="Z23" i="3"/>
  <c r="AA23" i="3"/>
  <c r="AB23" i="3"/>
  <c r="AC23" i="3"/>
  <c r="AD23" i="3"/>
  <c r="AE23" i="3"/>
  <c r="AG23" i="3"/>
  <c r="AH23" i="3"/>
  <c r="AI23" i="3"/>
  <c r="AJ23" i="3"/>
  <c r="C24" i="3"/>
  <c r="D24" i="3"/>
  <c r="G24" i="3"/>
  <c r="J24" i="3"/>
  <c r="M24" i="3"/>
  <c r="O24" i="3"/>
  <c r="Q24" i="3"/>
  <c r="S24" i="3"/>
  <c r="T24" i="3"/>
  <c r="W24" i="3"/>
  <c r="X24" i="3"/>
  <c r="Y24" i="3"/>
  <c r="Z24" i="3"/>
  <c r="AA24" i="3"/>
  <c r="AB24" i="3"/>
  <c r="AC24" i="3"/>
  <c r="AD24" i="3"/>
  <c r="AE24" i="3"/>
  <c r="AG24" i="3"/>
  <c r="AH24" i="3"/>
  <c r="AI24" i="3"/>
  <c r="AJ24" i="3"/>
  <c r="C25" i="3"/>
  <c r="D25" i="3"/>
  <c r="G25" i="3"/>
  <c r="J25" i="3"/>
  <c r="M25" i="3"/>
  <c r="O25" i="3"/>
  <c r="Q25" i="3"/>
  <c r="S25" i="3"/>
  <c r="T25" i="3"/>
  <c r="W25" i="3"/>
  <c r="X25" i="3"/>
  <c r="Y25" i="3"/>
  <c r="Z25" i="3"/>
  <c r="AA25" i="3"/>
  <c r="AB25" i="3"/>
  <c r="AC25" i="3"/>
  <c r="AD25" i="3"/>
  <c r="AE25" i="3"/>
  <c r="AG25" i="3"/>
  <c r="AH25" i="3"/>
  <c r="AI25" i="3"/>
  <c r="AJ25" i="3"/>
  <c r="C26" i="3"/>
  <c r="D26" i="3"/>
  <c r="G26" i="3"/>
  <c r="J26" i="3"/>
  <c r="M26" i="3"/>
  <c r="O26" i="3"/>
  <c r="Q26" i="3"/>
  <c r="S26" i="3"/>
  <c r="T26" i="3"/>
  <c r="W26" i="3"/>
  <c r="X26" i="3"/>
  <c r="Y26" i="3"/>
  <c r="Z26" i="3"/>
  <c r="AA26" i="3"/>
  <c r="AB26" i="3"/>
  <c r="AC26" i="3"/>
  <c r="AD26" i="3"/>
  <c r="AE26" i="3"/>
  <c r="AG26" i="3"/>
  <c r="AH26" i="3"/>
  <c r="AI26" i="3"/>
  <c r="AJ26" i="3"/>
  <c r="C27" i="3"/>
  <c r="D27" i="3"/>
  <c r="G27" i="3"/>
  <c r="J27" i="3"/>
  <c r="M27" i="3"/>
  <c r="O27" i="3"/>
  <c r="Q27" i="3"/>
  <c r="S27" i="3"/>
  <c r="T27" i="3"/>
  <c r="W27" i="3"/>
  <c r="X27" i="3"/>
  <c r="Y27" i="3"/>
  <c r="Z27" i="3"/>
  <c r="AA27" i="3"/>
  <c r="AB27" i="3"/>
  <c r="AC27" i="3"/>
  <c r="AD27" i="3"/>
  <c r="AE27" i="3"/>
  <c r="AG27" i="3"/>
  <c r="AH27" i="3"/>
  <c r="AI27" i="3"/>
  <c r="AJ27" i="3"/>
  <c r="C28" i="3"/>
  <c r="D28" i="3"/>
  <c r="G28" i="3"/>
  <c r="J28" i="3"/>
  <c r="M28" i="3"/>
  <c r="O28" i="3"/>
  <c r="Q28" i="3"/>
  <c r="S28" i="3"/>
  <c r="T28" i="3"/>
  <c r="W28" i="3"/>
  <c r="X28" i="3"/>
  <c r="Y28" i="3"/>
  <c r="Z28" i="3"/>
  <c r="AA28" i="3"/>
  <c r="AB28" i="3"/>
  <c r="AC28" i="3"/>
  <c r="AD28" i="3"/>
  <c r="AE28" i="3"/>
  <c r="AG28" i="3"/>
  <c r="AH28" i="3"/>
  <c r="AI28" i="3"/>
  <c r="AJ28" i="3"/>
  <c r="C29" i="3"/>
  <c r="D29" i="3"/>
  <c r="G29" i="3"/>
  <c r="J29" i="3"/>
  <c r="M29" i="3"/>
  <c r="O29" i="3"/>
  <c r="Q29" i="3"/>
  <c r="S29" i="3"/>
  <c r="T29" i="3"/>
  <c r="W29" i="3"/>
  <c r="X29" i="3"/>
  <c r="Y29" i="3"/>
  <c r="Z29" i="3"/>
  <c r="AA29" i="3"/>
  <c r="AB29" i="3"/>
  <c r="AC29" i="3"/>
  <c r="AD29" i="3"/>
  <c r="AE29" i="3"/>
  <c r="AG29" i="3"/>
  <c r="AH29" i="3"/>
  <c r="AI29" i="3"/>
  <c r="AJ29" i="3"/>
  <c r="C30" i="3"/>
  <c r="D30" i="3"/>
  <c r="G30" i="3"/>
  <c r="J30" i="3"/>
  <c r="M30" i="3"/>
  <c r="O30" i="3"/>
  <c r="Q30" i="3"/>
  <c r="S30" i="3"/>
  <c r="T30" i="3"/>
  <c r="W30" i="3"/>
  <c r="X30" i="3"/>
  <c r="Y30" i="3"/>
  <c r="Z30" i="3"/>
  <c r="AA30" i="3"/>
  <c r="AB30" i="3"/>
  <c r="AC30" i="3"/>
  <c r="AD30" i="3"/>
  <c r="AE30" i="3"/>
  <c r="AG30" i="3"/>
  <c r="AH30" i="3"/>
  <c r="AI30" i="3"/>
  <c r="AJ30" i="3"/>
  <c r="C31" i="3"/>
  <c r="D31" i="3"/>
  <c r="G31" i="3"/>
  <c r="J31" i="3"/>
  <c r="M31" i="3"/>
  <c r="O31" i="3"/>
  <c r="Q31" i="3"/>
  <c r="S31" i="3"/>
  <c r="T31" i="3"/>
  <c r="W31" i="3"/>
  <c r="X31" i="3"/>
  <c r="Y31" i="3"/>
  <c r="Z31" i="3"/>
  <c r="AA31" i="3"/>
  <c r="AB31" i="3"/>
  <c r="AC31" i="3"/>
  <c r="AD31" i="3"/>
  <c r="AE31" i="3"/>
  <c r="AG31" i="3"/>
  <c r="AH31" i="3"/>
  <c r="AI31" i="3"/>
  <c r="AJ31" i="3"/>
  <c r="C32" i="3"/>
  <c r="D32" i="3"/>
  <c r="G32" i="3"/>
  <c r="J32" i="3"/>
  <c r="M32" i="3"/>
  <c r="O32" i="3"/>
  <c r="Q32" i="3"/>
  <c r="S32" i="3"/>
  <c r="T32" i="3"/>
  <c r="W32" i="3"/>
  <c r="X32" i="3"/>
  <c r="Y32" i="3"/>
  <c r="Z32" i="3"/>
  <c r="AA32" i="3"/>
  <c r="AB32" i="3"/>
  <c r="AC32" i="3"/>
  <c r="AD32" i="3"/>
  <c r="AE32" i="3"/>
  <c r="AG32" i="3"/>
  <c r="AH32" i="3"/>
  <c r="AI32" i="3"/>
  <c r="AJ32" i="3"/>
  <c r="C33" i="3"/>
  <c r="D33" i="3"/>
  <c r="G33" i="3"/>
  <c r="J33" i="3"/>
  <c r="M33" i="3"/>
  <c r="O33" i="3"/>
  <c r="Q33" i="3"/>
  <c r="S33" i="3"/>
  <c r="T33" i="3"/>
  <c r="W33" i="3"/>
  <c r="X33" i="3"/>
  <c r="Y33" i="3"/>
  <c r="Z33" i="3"/>
  <c r="AA33" i="3"/>
  <c r="AB33" i="3"/>
  <c r="AC33" i="3"/>
  <c r="AD33" i="3"/>
  <c r="AE33" i="3"/>
  <c r="AG33" i="3"/>
  <c r="AH33" i="3"/>
  <c r="AI33" i="3"/>
  <c r="AJ33" i="3"/>
  <c r="C34" i="3"/>
  <c r="D34" i="3"/>
  <c r="G34" i="3"/>
  <c r="J34" i="3"/>
  <c r="M34" i="3"/>
  <c r="O34" i="3"/>
  <c r="Q34" i="3"/>
  <c r="S34" i="3"/>
  <c r="T34" i="3"/>
  <c r="W34" i="3"/>
  <c r="X34" i="3"/>
  <c r="Y34" i="3"/>
  <c r="Z34" i="3"/>
  <c r="AA34" i="3"/>
  <c r="AB34" i="3"/>
  <c r="AC34" i="3"/>
  <c r="AD34" i="3"/>
  <c r="AE34" i="3"/>
  <c r="AG34" i="3"/>
  <c r="AH34" i="3"/>
  <c r="AI34" i="3"/>
  <c r="AJ34" i="3"/>
  <c r="C35" i="3"/>
  <c r="D35" i="3"/>
  <c r="G35" i="3"/>
  <c r="J35" i="3"/>
  <c r="M35" i="3"/>
  <c r="O35" i="3"/>
  <c r="Q35" i="3"/>
  <c r="S35" i="3"/>
  <c r="T35" i="3"/>
  <c r="W35" i="3"/>
  <c r="X35" i="3"/>
  <c r="Y35" i="3"/>
  <c r="Z35" i="3"/>
  <c r="AA35" i="3"/>
  <c r="AB35" i="3"/>
  <c r="AC35" i="3"/>
  <c r="AD35" i="3"/>
  <c r="AE35" i="3"/>
  <c r="AG35" i="3"/>
  <c r="AH35" i="3"/>
  <c r="AI35" i="3"/>
  <c r="AJ35" i="3"/>
  <c r="C36" i="3"/>
  <c r="D36" i="3"/>
  <c r="G36" i="3"/>
  <c r="J36" i="3"/>
  <c r="M36" i="3"/>
  <c r="O36" i="3"/>
  <c r="Q36" i="3"/>
  <c r="S36" i="3"/>
  <c r="T36" i="3"/>
  <c r="W36" i="3"/>
  <c r="X36" i="3"/>
  <c r="Y36" i="3"/>
  <c r="Z36" i="3"/>
  <c r="AA36" i="3"/>
  <c r="AB36" i="3"/>
  <c r="AC36" i="3"/>
  <c r="AD36" i="3"/>
  <c r="AE36" i="3"/>
  <c r="AG36" i="3"/>
  <c r="AH36" i="3"/>
  <c r="AI36" i="3"/>
  <c r="AJ36" i="3"/>
  <c r="C37" i="3"/>
  <c r="D37" i="3"/>
  <c r="G37" i="3"/>
  <c r="J37" i="3"/>
  <c r="M37" i="3"/>
  <c r="O37" i="3"/>
  <c r="Q37" i="3"/>
  <c r="S37" i="3"/>
  <c r="T37" i="3"/>
  <c r="W37" i="3"/>
  <c r="X37" i="3"/>
  <c r="Y37" i="3"/>
  <c r="Z37" i="3"/>
  <c r="AA37" i="3"/>
  <c r="AB37" i="3"/>
  <c r="AC37" i="3"/>
  <c r="AD37" i="3"/>
  <c r="AE37" i="3"/>
  <c r="AG37" i="3"/>
  <c r="AH37" i="3"/>
  <c r="AI37" i="3"/>
  <c r="AJ37" i="3"/>
  <c r="C38" i="3"/>
  <c r="D38" i="3"/>
  <c r="G38" i="3"/>
  <c r="J38" i="3"/>
  <c r="M38" i="3"/>
  <c r="O38" i="3"/>
  <c r="Q38" i="3"/>
  <c r="S38" i="3"/>
  <c r="T38" i="3"/>
  <c r="W38" i="3"/>
  <c r="X38" i="3"/>
  <c r="Y38" i="3"/>
  <c r="Z38" i="3"/>
  <c r="AA38" i="3"/>
  <c r="AB38" i="3"/>
  <c r="AC38" i="3"/>
  <c r="AD38" i="3"/>
  <c r="AE38" i="3"/>
  <c r="AG38" i="3"/>
  <c r="AH38" i="3"/>
  <c r="AI38" i="3"/>
  <c r="AJ38" i="3"/>
  <c r="C39" i="3"/>
  <c r="D39" i="3"/>
  <c r="G39" i="3"/>
  <c r="J39" i="3"/>
  <c r="M39" i="3"/>
  <c r="O39" i="3"/>
  <c r="Q39" i="3"/>
  <c r="S39" i="3"/>
  <c r="T39" i="3"/>
  <c r="W39" i="3"/>
  <c r="X39" i="3"/>
  <c r="Y39" i="3"/>
  <c r="Z39" i="3"/>
  <c r="AA39" i="3"/>
  <c r="AB39" i="3"/>
  <c r="AC39" i="3"/>
  <c r="AD39" i="3"/>
  <c r="AE39" i="3"/>
  <c r="AG39" i="3"/>
  <c r="AH39" i="3"/>
  <c r="AI39" i="3"/>
  <c r="AJ39" i="3"/>
  <c r="C40" i="3"/>
  <c r="D40" i="3"/>
  <c r="G40" i="3"/>
  <c r="J40" i="3"/>
  <c r="M40" i="3"/>
  <c r="O40" i="3"/>
  <c r="Q40" i="3"/>
  <c r="S40" i="3"/>
  <c r="T40" i="3"/>
  <c r="W40" i="3"/>
  <c r="X40" i="3"/>
  <c r="Y40" i="3"/>
  <c r="Z40" i="3"/>
  <c r="AA40" i="3"/>
  <c r="AB40" i="3"/>
  <c r="AC40" i="3"/>
  <c r="AD40" i="3"/>
  <c r="AE40" i="3"/>
  <c r="AG40" i="3"/>
  <c r="AH40" i="3"/>
  <c r="AI40" i="3"/>
  <c r="AJ40" i="3"/>
  <c r="C41" i="3"/>
  <c r="D41" i="3"/>
  <c r="G41" i="3"/>
  <c r="J41" i="3"/>
  <c r="M41" i="3"/>
  <c r="O41" i="3"/>
  <c r="Q41" i="3"/>
  <c r="S41" i="3"/>
  <c r="T41" i="3"/>
  <c r="W41" i="3"/>
  <c r="X41" i="3"/>
  <c r="Y41" i="3"/>
  <c r="Z41" i="3"/>
  <c r="AA41" i="3"/>
  <c r="AB41" i="3"/>
  <c r="AC41" i="3"/>
  <c r="AD41" i="3"/>
  <c r="AE41" i="3"/>
  <c r="AG41" i="3"/>
  <c r="AH41" i="3"/>
  <c r="AI41" i="3"/>
  <c r="AJ41" i="3"/>
  <c r="C42" i="3"/>
  <c r="D42" i="3"/>
  <c r="G42" i="3"/>
  <c r="J42" i="3"/>
  <c r="M42" i="3"/>
  <c r="O42" i="3"/>
  <c r="Q42" i="3"/>
  <c r="S42" i="3"/>
  <c r="T42" i="3"/>
  <c r="W42" i="3"/>
  <c r="X42" i="3"/>
  <c r="Y42" i="3"/>
  <c r="Z42" i="3"/>
  <c r="AA42" i="3"/>
  <c r="AB42" i="3"/>
  <c r="AC42" i="3"/>
  <c r="AD42" i="3"/>
  <c r="AE42" i="3"/>
  <c r="AG42" i="3"/>
  <c r="AH42" i="3"/>
  <c r="AI42" i="3"/>
  <c r="AJ42" i="3"/>
  <c r="C43" i="3"/>
  <c r="D43" i="3"/>
  <c r="G43" i="3"/>
  <c r="J43" i="3"/>
  <c r="M43" i="3"/>
  <c r="O43" i="3"/>
  <c r="Q43" i="3"/>
  <c r="S43" i="3"/>
  <c r="T43" i="3"/>
  <c r="W43" i="3"/>
  <c r="X43" i="3"/>
  <c r="Y43" i="3"/>
  <c r="Z43" i="3"/>
  <c r="AA43" i="3"/>
  <c r="AB43" i="3"/>
  <c r="AC43" i="3"/>
  <c r="AD43" i="3"/>
  <c r="AE43" i="3"/>
  <c r="AG43" i="3"/>
  <c r="AH43" i="3"/>
  <c r="AI43" i="3"/>
  <c r="AJ43" i="3"/>
  <c r="C44" i="3"/>
  <c r="D44" i="3"/>
  <c r="G44" i="3"/>
  <c r="J44" i="3"/>
  <c r="M44" i="3"/>
  <c r="O44" i="3"/>
  <c r="Q44" i="3"/>
  <c r="S44" i="3"/>
  <c r="T44" i="3"/>
  <c r="W44" i="3"/>
  <c r="X44" i="3"/>
  <c r="Y44" i="3"/>
  <c r="Z44" i="3"/>
  <c r="AA44" i="3"/>
  <c r="AB44" i="3"/>
  <c r="AC44" i="3"/>
  <c r="AD44" i="3"/>
  <c r="AE44" i="3"/>
  <c r="AG44" i="3"/>
  <c r="AH44" i="3"/>
  <c r="AI44" i="3"/>
  <c r="AJ44" i="3"/>
  <c r="C45" i="3"/>
  <c r="D45" i="3"/>
  <c r="G45" i="3"/>
  <c r="J45" i="3"/>
  <c r="M45" i="3"/>
  <c r="O45" i="3"/>
  <c r="Q45" i="3"/>
  <c r="S45" i="3"/>
  <c r="T45" i="3"/>
  <c r="W45" i="3"/>
  <c r="X45" i="3"/>
  <c r="Y45" i="3"/>
  <c r="Z45" i="3"/>
  <c r="AA45" i="3"/>
  <c r="AB45" i="3"/>
  <c r="AC45" i="3"/>
  <c r="AD45" i="3"/>
  <c r="AE45" i="3"/>
  <c r="AG45" i="3"/>
  <c r="AH45" i="3"/>
  <c r="AI45" i="3"/>
  <c r="AJ45" i="3"/>
  <c r="C46" i="3"/>
  <c r="D46" i="3"/>
  <c r="G46" i="3"/>
  <c r="J46" i="3"/>
  <c r="M46" i="3"/>
  <c r="O46" i="3"/>
  <c r="Q46" i="3"/>
  <c r="S46" i="3"/>
  <c r="T46" i="3"/>
  <c r="W46" i="3"/>
  <c r="X46" i="3"/>
  <c r="Y46" i="3"/>
  <c r="Z46" i="3"/>
  <c r="AA46" i="3"/>
  <c r="AB46" i="3"/>
  <c r="AC46" i="3"/>
  <c r="AD46" i="3"/>
  <c r="AE46" i="3"/>
  <c r="AG46" i="3"/>
  <c r="AH46" i="3"/>
  <c r="AI46" i="3"/>
  <c r="AJ46" i="3"/>
  <c r="C47" i="3"/>
  <c r="D47" i="3"/>
  <c r="G47" i="3"/>
  <c r="J47" i="3"/>
  <c r="M47" i="3"/>
  <c r="O47" i="3"/>
  <c r="Q47" i="3"/>
  <c r="S47" i="3"/>
  <c r="T47" i="3"/>
  <c r="W47" i="3"/>
  <c r="X47" i="3"/>
  <c r="Y47" i="3"/>
  <c r="Z47" i="3"/>
  <c r="AA47" i="3"/>
  <c r="AB47" i="3"/>
  <c r="AC47" i="3"/>
  <c r="AD47" i="3"/>
  <c r="AE47" i="3"/>
  <c r="AG47" i="3"/>
  <c r="AH47" i="3"/>
  <c r="AI47" i="3"/>
  <c r="AJ47" i="3"/>
  <c r="C48" i="3"/>
  <c r="D48" i="3"/>
  <c r="G48" i="3"/>
  <c r="J48" i="3"/>
  <c r="M48" i="3"/>
  <c r="O48" i="3"/>
  <c r="Q48" i="3"/>
  <c r="S48" i="3"/>
  <c r="T48" i="3"/>
  <c r="W48" i="3"/>
  <c r="X48" i="3"/>
  <c r="Y48" i="3"/>
  <c r="Z48" i="3"/>
  <c r="AA48" i="3"/>
  <c r="AB48" i="3"/>
  <c r="AC48" i="3"/>
  <c r="AD48" i="3"/>
  <c r="AE48" i="3"/>
  <c r="AG48" i="3"/>
  <c r="AH48" i="3"/>
  <c r="AI48" i="3"/>
  <c r="AJ48" i="3"/>
  <c r="C49" i="3"/>
  <c r="D49" i="3"/>
  <c r="G49" i="3"/>
  <c r="J49" i="3"/>
  <c r="M49" i="3"/>
  <c r="O49" i="3"/>
  <c r="Q49" i="3"/>
  <c r="S49" i="3"/>
  <c r="T49" i="3"/>
  <c r="W49" i="3"/>
  <c r="X49" i="3"/>
  <c r="Y49" i="3"/>
  <c r="Z49" i="3"/>
  <c r="AA49" i="3"/>
  <c r="AB49" i="3"/>
  <c r="AC49" i="3"/>
  <c r="AD49" i="3"/>
  <c r="AE49" i="3"/>
  <c r="AG49" i="3"/>
  <c r="AH49" i="3"/>
  <c r="AI49" i="3"/>
  <c r="AJ49" i="3"/>
  <c r="C50" i="3"/>
  <c r="D50" i="3"/>
  <c r="G50" i="3"/>
  <c r="J50" i="3"/>
  <c r="M50" i="3"/>
  <c r="O50" i="3"/>
  <c r="Q50" i="3"/>
  <c r="S50" i="3"/>
  <c r="T50" i="3"/>
  <c r="W50" i="3"/>
  <c r="X50" i="3"/>
  <c r="Y50" i="3"/>
  <c r="Z50" i="3"/>
  <c r="AA50" i="3"/>
  <c r="AB50" i="3"/>
  <c r="AC50" i="3"/>
  <c r="AD50" i="3"/>
  <c r="AE50" i="3"/>
  <c r="AG50" i="3"/>
  <c r="AH50" i="3"/>
  <c r="AI50" i="3"/>
  <c r="AJ50" i="3"/>
  <c r="C51" i="3"/>
  <c r="D51" i="3"/>
  <c r="G51" i="3"/>
  <c r="J51" i="3"/>
  <c r="M51" i="3"/>
  <c r="O51" i="3"/>
  <c r="Q51" i="3"/>
  <c r="S51" i="3"/>
  <c r="T51" i="3"/>
  <c r="W51" i="3"/>
  <c r="X51" i="3"/>
  <c r="Y51" i="3"/>
  <c r="Z51" i="3"/>
  <c r="AA51" i="3"/>
  <c r="AB51" i="3"/>
  <c r="AC51" i="3"/>
  <c r="AD51" i="3"/>
  <c r="AE51" i="3"/>
  <c r="AG51" i="3"/>
  <c r="AH51" i="3"/>
  <c r="AI51" i="3"/>
  <c r="AJ51" i="3"/>
  <c r="C52" i="3"/>
  <c r="D52" i="3"/>
  <c r="G52" i="3"/>
  <c r="J52" i="3"/>
  <c r="M52" i="3"/>
  <c r="O52" i="3"/>
  <c r="Q52" i="3"/>
  <c r="S52" i="3"/>
  <c r="T52" i="3"/>
  <c r="W52" i="3"/>
  <c r="X52" i="3"/>
  <c r="Y52" i="3"/>
  <c r="Z52" i="3"/>
  <c r="AA52" i="3"/>
  <c r="AB52" i="3"/>
  <c r="AC52" i="3"/>
  <c r="AD52" i="3"/>
  <c r="AE52" i="3"/>
  <c r="AG52" i="3"/>
  <c r="AH52" i="3"/>
  <c r="AI52" i="3"/>
  <c r="AJ52" i="3"/>
  <c r="C53" i="3"/>
  <c r="D53" i="3"/>
  <c r="G53" i="3"/>
  <c r="J53" i="3"/>
  <c r="M53" i="3"/>
  <c r="O53" i="3"/>
  <c r="Q53" i="3"/>
  <c r="S53" i="3"/>
  <c r="T53" i="3"/>
  <c r="W53" i="3"/>
  <c r="X53" i="3"/>
  <c r="Y53" i="3"/>
  <c r="Z53" i="3"/>
  <c r="AA53" i="3"/>
  <c r="AB53" i="3"/>
  <c r="AC53" i="3"/>
  <c r="AD53" i="3"/>
  <c r="AE53" i="3"/>
  <c r="AG53" i="3"/>
  <c r="AH53" i="3"/>
  <c r="AI53" i="3"/>
  <c r="AJ53" i="3"/>
  <c r="C54" i="3"/>
  <c r="D54" i="3"/>
  <c r="G54" i="3"/>
  <c r="J54" i="3"/>
  <c r="M54" i="3"/>
  <c r="O54" i="3"/>
  <c r="Q54" i="3"/>
  <c r="S54" i="3"/>
  <c r="T54" i="3"/>
  <c r="W54" i="3"/>
  <c r="X54" i="3"/>
  <c r="Y54" i="3"/>
  <c r="Z54" i="3"/>
  <c r="AA54" i="3"/>
  <c r="AB54" i="3"/>
  <c r="AC54" i="3"/>
  <c r="AD54" i="3"/>
  <c r="AE54" i="3"/>
  <c r="AG54" i="3"/>
  <c r="AH54" i="3"/>
  <c r="AI54" i="3"/>
  <c r="AJ54" i="3"/>
  <c r="C55" i="3"/>
  <c r="D55" i="3"/>
  <c r="G55" i="3"/>
  <c r="J55" i="3"/>
  <c r="M55" i="3"/>
  <c r="O55" i="3"/>
  <c r="Q55" i="3"/>
  <c r="S55" i="3"/>
  <c r="T55" i="3"/>
  <c r="W55" i="3"/>
  <c r="X55" i="3"/>
  <c r="Y55" i="3"/>
  <c r="Z55" i="3"/>
  <c r="AA55" i="3"/>
  <c r="AB55" i="3"/>
  <c r="AC55" i="3"/>
  <c r="AD55" i="3"/>
  <c r="AE55" i="3"/>
  <c r="AG55" i="3"/>
  <c r="AH55" i="3"/>
  <c r="AI55" i="3"/>
  <c r="AJ55" i="3"/>
  <c r="C56" i="3"/>
  <c r="D56" i="3"/>
  <c r="G56" i="3"/>
  <c r="J56" i="3"/>
  <c r="M56" i="3"/>
  <c r="O56" i="3"/>
  <c r="Q56" i="3"/>
  <c r="S56" i="3"/>
  <c r="T56" i="3"/>
  <c r="W56" i="3"/>
  <c r="X56" i="3"/>
  <c r="Y56" i="3"/>
  <c r="Z56" i="3"/>
  <c r="AA56" i="3"/>
  <c r="AB56" i="3"/>
  <c r="AC56" i="3"/>
  <c r="AD56" i="3"/>
  <c r="AE56" i="3"/>
  <c r="AG56" i="3"/>
  <c r="AH56" i="3"/>
  <c r="AI56" i="3"/>
  <c r="AJ56" i="3"/>
  <c r="C57" i="3"/>
  <c r="D57" i="3"/>
  <c r="G57" i="3"/>
  <c r="J57" i="3"/>
  <c r="M57" i="3"/>
  <c r="O57" i="3"/>
  <c r="Q57" i="3"/>
  <c r="S57" i="3"/>
  <c r="T57" i="3"/>
  <c r="W57" i="3"/>
  <c r="X57" i="3"/>
  <c r="Y57" i="3"/>
  <c r="Z57" i="3"/>
  <c r="AA57" i="3"/>
  <c r="AB57" i="3"/>
  <c r="AC57" i="3"/>
  <c r="AD57" i="3"/>
  <c r="AE57" i="3"/>
  <c r="AG57" i="3"/>
  <c r="AH57" i="3"/>
  <c r="AI57" i="3"/>
  <c r="AJ57" i="3"/>
  <c r="C58" i="3"/>
  <c r="D58" i="3"/>
  <c r="G58" i="3"/>
  <c r="J58" i="3"/>
  <c r="M58" i="3"/>
  <c r="O58" i="3"/>
  <c r="Q58" i="3"/>
  <c r="S58" i="3"/>
  <c r="T58" i="3"/>
  <c r="W58" i="3"/>
  <c r="X58" i="3"/>
  <c r="Y58" i="3"/>
  <c r="Z58" i="3"/>
  <c r="AA58" i="3"/>
  <c r="AB58" i="3"/>
  <c r="AC58" i="3"/>
  <c r="AD58" i="3"/>
  <c r="AE58" i="3"/>
  <c r="AG58" i="3"/>
  <c r="AH58" i="3"/>
  <c r="AI58" i="3"/>
  <c r="AJ58" i="3"/>
  <c r="C59" i="3"/>
  <c r="D59" i="3"/>
  <c r="G59" i="3"/>
  <c r="J59" i="3"/>
  <c r="M59" i="3"/>
  <c r="O59" i="3"/>
  <c r="Q59" i="3"/>
  <c r="S59" i="3"/>
  <c r="T59" i="3"/>
  <c r="W59" i="3"/>
  <c r="X59" i="3"/>
  <c r="Y59" i="3"/>
  <c r="Z59" i="3"/>
  <c r="AA59" i="3"/>
  <c r="AB59" i="3"/>
  <c r="AC59" i="3"/>
  <c r="AD59" i="3"/>
  <c r="AE59" i="3"/>
  <c r="AG59" i="3"/>
  <c r="AH59" i="3"/>
  <c r="AI59" i="3"/>
  <c r="AJ59" i="3"/>
  <c r="C60" i="3"/>
  <c r="D60" i="3"/>
  <c r="G60" i="3"/>
  <c r="J60" i="3"/>
  <c r="M60" i="3"/>
  <c r="O60" i="3"/>
  <c r="Q60" i="3"/>
  <c r="S60" i="3"/>
  <c r="T60" i="3"/>
  <c r="W60" i="3"/>
  <c r="X60" i="3"/>
  <c r="Y60" i="3"/>
  <c r="Z60" i="3"/>
  <c r="AA60" i="3"/>
  <c r="AB60" i="3"/>
  <c r="AC60" i="3"/>
  <c r="AD60" i="3"/>
  <c r="AE60" i="3"/>
  <c r="AG60" i="3"/>
  <c r="AH60" i="3"/>
  <c r="AI60" i="3"/>
  <c r="AJ60" i="3"/>
  <c r="C61" i="3"/>
  <c r="D61" i="3"/>
  <c r="G61" i="3"/>
  <c r="J61" i="3"/>
  <c r="M61" i="3"/>
  <c r="O61" i="3"/>
  <c r="Q61" i="3"/>
  <c r="S61" i="3"/>
  <c r="T61" i="3"/>
  <c r="W61" i="3"/>
  <c r="X61" i="3"/>
  <c r="Y61" i="3"/>
  <c r="Z61" i="3"/>
  <c r="AA61" i="3"/>
  <c r="AB61" i="3"/>
  <c r="AC61" i="3"/>
  <c r="AD61" i="3"/>
  <c r="AE61" i="3"/>
  <c r="AG61" i="3"/>
  <c r="AH61" i="3"/>
  <c r="AI61" i="3"/>
  <c r="AJ61" i="3"/>
  <c r="C62" i="3"/>
  <c r="D62" i="3"/>
  <c r="G62" i="3"/>
  <c r="J62" i="3"/>
  <c r="M62" i="3"/>
  <c r="O62" i="3"/>
  <c r="Q62" i="3"/>
  <c r="S62" i="3"/>
  <c r="T62" i="3"/>
  <c r="W62" i="3"/>
  <c r="X62" i="3"/>
  <c r="Y62" i="3"/>
  <c r="Z62" i="3"/>
  <c r="AA62" i="3"/>
  <c r="AB62" i="3"/>
  <c r="AC62" i="3"/>
  <c r="AD62" i="3"/>
  <c r="AE62" i="3"/>
  <c r="AG62" i="3"/>
  <c r="AH62" i="3"/>
  <c r="AI62" i="3"/>
  <c r="AJ62" i="3"/>
  <c r="C63" i="3"/>
  <c r="D63" i="3"/>
  <c r="G63" i="3"/>
  <c r="J63" i="3"/>
  <c r="M63" i="3"/>
  <c r="O63" i="3"/>
  <c r="Q63" i="3"/>
  <c r="S63" i="3"/>
  <c r="T63" i="3"/>
  <c r="W63" i="3"/>
  <c r="X63" i="3"/>
  <c r="Y63" i="3"/>
  <c r="Z63" i="3"/>
  <c r="AA63" i="3"/>
  <c r="AB63" i="3"/>
  <c r="AC63" i="3"/>
  <c r="AD63" i="3"/>
  <c r="AE63" i="3"/>
  <c r="AG63" i="3"/>
  <c r="AH63" i="3"/>
  <c r="AI63" i="3"/>
  <c r="AJ63" i="3"/>
  <c r="C64" i="3"/>
  <c r="D64" i="3"/>
  <c r="G64" i="3"/>
  <c r="J64" i="3"/>
  <c r="M64" i="3"/>
  <c r="O64" i="3"/>
  <c r="Q64" i="3"/>
  <c r="S64" i="3"/>
  <c r="T64" i="3"/>
  <c r="W64" i="3"/>
  <c r="X64" i="3"/>
  <c r="Y64" i="3"/>
  <c r="Z64" i="3"/>
  <c r="AA64" i="3"/>
  <c r="AB64" i="3"/>
  <c r="AC64" i="3"/>
  <c r="AD64" i="3"/>
  <c r="AE64" i="3"/>
  <c r="AG64" i="3"/>
  <c r="AH64" i="3"/>
  <c r="AI64" i="3"/>
  <c r="AJ64" i="3"/>
  <c r="C65" i="3"/>
  <c r="D65" i="3"/>
  <c r="G65" i="3"/>
  <c r="J65" i="3"/>
  <c r="M65" i="3"/>
  <c r="O65" i="3"/>
  <c r="Q65" i="3"/>
  <c r="S65" i="3"/>
  <c r="T65" i="3"/>
  <c r="W65" i="3"/>
  <c r="X65" i="3"/>
  <c r="Y65" i="3"/>
  <c r="Z65" i="3"/>
  <c r="AA65" i="3"/>
  <c r="AB65" i="3"/>
  <c r="AC65" i="3"/>
  <c r="AD65" i="3"/>
  <c r="AE65" i="3"/>
  <c r="AG65" i="3"/>
  <c r="AH65" i="3"/>
  <c r="AI65" i="3"/>
  <c r="AJ65" i="3"/>
  <c r="C66" i="3"/>
  <c r="D66" i="3"/>
  <c r="G66" i="3"/>
  <c r="J66" i="3"/>
  <c r="M66" i="3"/>
  <c r="O66" i="3"/>
  <c r="Q66" i="3"/>
  <c r="S66" i="3"/>
  <c r="T66" i="3"/>
  <c r="W66" i="3"/>
  <c r="X66" i="3"/>
  <c r="Y66" i="3"/>
  <c r="Z66" i="3"/>
  <c r="AA66" i="3"/>
  <c r="AB66" i="3"/>
  <c r="AC66" i="3"/>
  <c r="AD66" i="3"/>
  <c r="AE66" i="3"/>
  <c r="AG66" i="3"/>
  <c r="AH66" i="3"/>
  <c r="AI66" i="3"/>
  <c r="AJ66" i="3"/>
  <c r="C67" i="3"/>
  <c r="D67" i="3"/>
  <c r="G67" i="3"/>
  <c r="J67" i="3"/>
  <c r="M67" i="3"/>
  <c r="O67" i="3"/>
  <c r="Q67" i="3"/>
  <c r="S67" i="3"/>
  <c r="T67" i="3"/>
  <c r="W67" i="3"/>
  <c r="X67" i="3"/>
  <c r="Y67" i="3"/>
  <c r="Z67" i="3"/>
  <c r="AA67" i="3"/>
  <c r="AB67" i="3"/>
  <c r="AC67" i="3"/>
  <c r="AD67" i="3"/>
  <c r="AE67" i="3"/>
  <c r="AG67" i="3"/>
  <c r="AH67" i="3"/>
  <c r="AI67" i="3"/>
  <c r="AJ67" i="3"/>
  <c r="C68" i="3"/>
  <c r="D68" i="3"/>
  <c r="G68" i="3"/>
  <c r="J68" i="3"/>
  <c r="M68" i="3"/>
  <c r="O68" i="3"/>
  <c r="Q68" i="3"/>
  <c r="S68" i="3"/>
  <c r="T68" i="3"/>
  <c r="W68" i="3"/>
  <c r="X68" i="3"/>
  <c r="Y68" i="3"/>
  <c r="Z68" i="3"/>
  <c r="AA68" i="3"/>
  <c r="AB68" i="3"/>
  <c r="AC68" i="3"/>
  <c r="AD68" i="3"/>
  <c r="AE68" i="3"/>
  <c r="AG68" i="3"/>
  <c r="AH68" i="3"/>
  <c r="AI68" i="3"/>
  <c r="AJ68" i="3"/>
  <c r="C69" i="3"/>
  <c r="D69" i="3"/>
  <c r="G69" i="3"/>
  <c r="J69" i="3"/>
  <c r="M69" i="3"/>
  <c r="O69" i="3"/>
  <c r="Q69" i="3"/>
  <c r="S69" i="3"/>
  <c r="T69" i="3"/>
  <c r="W69" i="3"/>
  <c r="X69" i="3"/>
  <c r="Y69" i="3"/>
  <c r="Z69" i="3"/>
  <c r="AA69" i="3"/>
  <c r="AB69" i="3"/>
  <c r="AC69" i="3"/>
  <c r="AD69" i="3"/>
  <c r="AE69" i="3"/>
  <c r="AG69" i="3"/>
  <c r="AH69" i="3"/>
  <c r="AI69" i="3"/>
  <c r="AJ69" i="3"/>
  <c r="C70" i="3"/>
  <c r="D70" i="3"/>
  <c r="G70" i="3"/>
  <c r="J70" i="3"/>
  <c r="M70" i="3"/>
  <c r="O70" i="3"/>
  <c r="Q70" i="3"/>
  <c r="S70" i="3"/>
  <c r="T70" i="3"/>
  <c r="W70" i="3"/>
  <c r="X70" i="3"/>
  <c r="Y70" i="3"/>
  <c r="Z70" i="3"/>
  <c r="AA70" i="3"/>
  <c r="AB70" i="3"/>
  <c r="AC70" i="3"/>
  <c r="AD70" i="3"/>
  <c r="AE70" i="3"/>
  <c r="AG70" i="3"/>
  <c r="AH70" i="3"/>
  <c r="AI70" i="3"/>
  <c r="AJ70" i="3"/>
  <c r="C71" i="3"/>
  <c r="D71" i="3"/>
  <c r="G71" i="3"/>
  <c r="J71" i="3"/>
  <c r="M71" i="3"/>
  <c r="O71" i="3"/>
  <c r="Q71" i="3"/>
  <c r="S71" i="3"/>
  <c r="T71" i="3"/>
  <c r="W71" i="3"/>
  <c r="X71" i="3"/>
  <c r="Y71" i="3"/>
  <c r="Z71" i="3"/>
  <c r="AA71" i="3"/>
  <c r="AB71" i="3"/>
  <c r="AC71" i="3"/>
  <c r="AD71" i="3"/>
  <c r="AE71" i="3"/>
  <c r="AG71" i="3"/>
  <c r="AH71" i="3"/>
  <c r="AI71" i="3"/>
  <c r="AJ71" i="3"/>
  <c r="C72" i="3"/>
  <c r="D72" i="3"/>
  <c r="G72" i="3"/>
  <c r="J72" i="3"/>
  <c r="M72" i="3"/>
  <c r="O72" i="3"/>
  <c r="Q72" i="3"/>
  <c r="S72" i="3"/>
  <c r="T72" i="3"/>
  <c r="W72" i="3"/>
  <c r="X72" i="3"/>
  <c r="Y72" i="3"/>
  <c r="Z72" i="3"/>
  <c r="AA72" i="3"/>
  <c r="AB72" i="3"/>
  <c r="AC72" i="3"/>
  <c r="AD72" i="3"/>
  <c r="AE72" i="3"/>
  <c r="AG72" i="3"/>
  <c r="AH72" i="3"/>
  <c r="AI72" i="3"/>
  <c r="AJ72" i="3"/>
  <c r="C73" i="3"/>
  <c r="D73" i="3"/>
  <c r="G73" i="3"/>
  <c r="J73" i="3"/>
  <c r="M73" i="3"/>
  <c r="O73" i="3"/>
  <c r="Q73" i="3"/>
  <c r="S73" i="3"/>
  <c r="T73" i="3"/>
  <c r="W73" i="3"/>
  <c r="X73" i="3"/>
  <c r="Y73" i="3"/>
  <c r="Z73" i="3"/>
  <c r="AA73" i="3"/>
  <c r="AB73" i="3"/>
  <c r="AC73" i="3"/>
  <c r="AD73" i="3"/>
  <c r="AE73" i="3"/>
  <c r="AG73" i="3"/>
  <c r="AH73" i="3"/>
  <c r="AI73" i="3"/>
  <c r="AJ73" i="3"/>
  <c r="C74" i="3"/>
  <c r="D74" i="3"/>
  <c r="G74" i="3"/>
  <c r="J74" i="3"/>
  <c r="M74" i="3"/>
  <c r="O74" i="3"/>
  <c r="Q74" i="3"/>
  <c r="S74" i="3"/>
  <c r="T74" i="3"/>
  <c r="W74" i="3"/>
  <c r="X74" i="3"/>
  <c r="Y74" i="3"/>
  <c r="Z74" i="3"/>
  <c r="AA74" i="3"/>
  <c r="AB74" i="3"/>
  <c r="AC74" i="3"/>
  <c r="AD74" i="3"/>
  <c r="AE74" i="3"/>
  <c r="AG74" i="3"/>
  <c r="AH74" i="3"/>
  <c r="AI74" i="3"/>
  <c r="AJ74" i="3"/>
  <c r="C75" i="3"/>
  <c r="D75" i="3"/>
  <c r="G75" i="3"/>
  <c r="J75" i="3"/>
  <c r="M75" i="3"/>
  <c r="O75" i="3"/>
  <c r="Q75" i="3"/>
  <c r="S75" i="3"/>
  <c r="T75" i="3"/>
  <c r="W75" i="3"/>
  <c r="X75" i="3"/>
  <c r="Y75" i="3"/>
  <c r="Z75" i="3"/>
  <c r="AA75" i="3"/>
  <c r="AB75" i="3"/>
  <c r="AC75" i="3"/>
  <c r="AD75" i="3"/>
  <c r="AE75" i="3"/>
  <c r="AG75" i="3"/>
  <c r="AH75" i="3"/>
  <c r="AI75" i="3"/>
  <c r="AJ75" i="3"/>
  <c r="C76" i="3"/>
  <c r="D76" i="3"/>
  <c r="G76" i="3"/>
  <c r="J76" i="3"/>
  <c r="M76" i="3"/>
  <c r="O76" i="3"/>
  <c r="Q76" i="3"/>
  <c r="S76" i="3"/>
  <c r="T76" i="3"/>
  <c r="W76" i="3"/>
  <c r="X76" i="3"/>
  <c r="Y76" i="3"/>
  <c r="Z76" i="3"/>
  <c r="AA76" i="3"/>
  <c r="AB76" i="3"/>
  <c r="AC76" i="3"/>
  <c r="AD76" i="3"/>
  <c r="AE76" i="3"/>
  <c r="AG76" i="3"/>
  <c r="AH76" i="3"/>
  <c r="AI76" i="3"/>
  <c r="AJ76" i="3"/>
  <c r="C77" i="3"/>
  <c r="D77" i="3"/>
  <c r="G77" i="3"/>
  <c r="J77" i="3"/>
  <c r="M77" i="3"/>
  <c r="O77" i="3"/>
  <c r="Q77" i="3"/>
  <c r="S77" i="3"/>
  <c r="T77" i="3"/>
  <c r="W77" i="3"/>
  <c r="X77" i="3"/>
  <c r="Y77" i="3"/>
  <c r="Z77" i="3"/>
  <c r="AA77" i="3"/>
  <c r="AB77" i="3"/>
  <c r="AC77" i="3"/>
  <c r="AD77" i="3"/>
  <c r="AE77" i="3"/>
  <c r="AG77" i="3"/>
  <c r="AH77" i="3"/>
  <c r="AI77" i="3"/>
  <c r="AJ77" i="3"/>
  <c r="C78" i="3"/>
  <c r="D78" i="3"/>
  <c r="G78" i="3"/>
  <c r="J78" i="3"/>
  <c r="M78" i="3"/>
  <c r="O78" i="3"/>
  <c r="Q78" i="3"/>
  <c r="S78" i="3"/>
  <c r="T78" i="3"/>
  <c r="W78" i="3"/>
  <c r="X78" i="3"/>
  <c r="Y78" i="3"/>
  <c r="Z78" i="3"/>
  <c r="AA78" i="3"/>
  <c r="AB78" i="3"/>
  <c r="AC78" i="3"/>
  <c r="AD78" i="3"/>
  <c r="AE78" i="3"/>
  <c r="AG78" i="3"/>
  <c r="AH78" i="3"/>
  <c r="AI78" i="3"/>
  <c r="AJ78" i="3"/>
  <c r="C79" i="3"/>
  <c r="D79" i="3"/>
  <c r="G79" i="3"/>
  <c r="J79" i="3"/>
  <c r="M79" i="3"/>
  <c r="O79" i="3"/>
  <c r="Q79" i="3"/>
  <c r="S79" i="3"/>
  <c r="T79" i="3"/>
  <c r="W79" i="3"/>
  <c r="X79" i="3"/>
  <c r="Y79" i="3"/>
  <c r="Z79" i="3"/>
  <c r="AA79" i="3"/>
  <c r="AB79" i="3"/>
  <c r="AC79" i="3"/>
  <c r="AD79" i="3"/>
  <c r="AE79" i="3"/>
  <c r="AG79" i="3"/>
  <c r="AH79" i="3"/>
  <c r="AI79" i="3"/>
  <c r="AJ79" i="3"/>
  <c r="C80" i="3"/>
  <c r="D80" i="3"/>
  <c r="G80" i="3"/>
  <c r="J80" i="3"/>
  <c r="M80" i="3"/>
  <c r="O80" i="3"/>
  <c r="Q80" i="3"/>
  <c r="S80" i="3"/>
  <c r="T80" i="3"/>
  <c r="W80" i="3"/>
  <c r="X80" i="3"/>
  <c r="Y80" i="3"/>
  <c r="Z80" i="3"/>
  <c r="AA80" i="3"/>
  <c r="AB80" i="3"/>
  <c r="AC80" i="3"/>
  <c r="AD80" i="3"/>
  <c r="AE80" i="3"/>
  <c r="AG80" i="3"/>
  <c r="AH80" i="3"/>
  <c r="AI80" i="3"/>
  <c r="AJ80" i="3"/>
  <c r="C81" i="3"/>
  <c r="D81" i="3"/>
  <c r="G81" i="3"/>
  <c r="J81" i="3"/>
  <c r="M81" i="3"/>
  <c r="O81" i="3"/>
  <c r="Q81" i="3"/>
  <c r="S81" i="3"/>
  <c r="T81" i="3"/>
  <c r="W81" i="3"/>
  <c r="X81" i="3"/>
  <c r="Y81" i="3"/>
  <c r="Z81" i="3"/>
  <c r="AA81" i="3"/>
  <c r="AB81" i="3"/>
  <c r="AC81" i="3"/>
  <c r="AD81" i="3"/>
  <c r="AE81" i="3"/>
  <c r="AG81" i="3"/>
  <c r="AH81" i="3"/>
  <c r="AI81" i="3"/>
  <c r="AJ81" i="3"/>
  <c r="C82" i="3"/>
  <c r="D82" i="3"/>
  <c r="G82" i="3"/>
  <c r="J82" i="3"/>
  <c r="M82" i="3"/>
  <c r="O82" i="3"/>
  <c r="Q82" i="3"/>
  <c r="S82" i="3"/>
  <c r="T82" i="3"/>
  <c r="W82" i="3"/>
  <c r="X82" i="3"/>
  <c r="Y82" i="3"/>
  <c r="Z82" i="3"/>
  <c r="AA82" i="3"/>
  <c r="AB82" i="3"/>
  <c r="AC82" i="3"/>
  <c r="AD82" i="3"/>
  <c r="AE82" i="3"/>
  <c r="AG82" i="3"/>
  <c r="AH82" i="3"/>
  <c r="AI82" i="3"/>
  <c r="AJ82" i="3"/>
  <c r="C83" i="3"/>
  <c r="D83" i="3"/>
  <c r="G83" i="3"/>
  <c r="J83" i="3"/>
  <c r="M83" i="3"/>
  <c r="O83" i="3"/>
  <c r="Q83" i="3"/>
  <c r="S83" i="3"/>
  <c r="T83" i="3"/>
  <c r="W83" i="3"/>
  <c r="X83" i="3"/>
  <c r="Y83" i="3"/>
  <c r="Z83" i="3"/>
  <c r="AA83" i="3"/>
  <c r="AB83" i="3"/>
  <c r="AC83" i="3"/>
  <c r="AD83" i="3"/>
  <c r="AE83" i="3"/>
  <c r="AG83" i="3"/>
  <c r="AH83" i="3"/>
  <c r="AI83" i="3"/>
  <c r="AJ83" i="3"/>
  <c r="C84" i="3"/>
  <c r="D84" i="3"/>
  <c r="G84" i="3"/>
  <c r="J84" i="3"/>
  <c r="M84" i="3"/>
  <c r="O84" i="3"/>
  <c r="Q84" i="3"/>
  <c r="S84" i="3"/>
  <c r="T84" i="3"/>
  <c r="W84" i="3"/>
  <c r="X84" i="3"/>
  <c r="Y84" i="3"/>
  <c r="Z84" i="3"/>
  <c r="AA84" i="3"/>
  <c r="AB84" i="3"/>
  <c r="AC84" i="3"/>
  <c r="AD84" i="3"/>
  <c r="AE84" i="3"/>
  <c r="AG84" i="3"/>
  <c r="AH84" i="3"/>
  <c r="AI84" i="3"/>
  <c r="AJ84" i="3"/>
  <c r="C85" i="3"/>
  <c r="D85" i="3"/>
  <c r="G85" i="3"/>
  <c r="J85" i="3"/>
  <c r="M85" i="3"/>
  <c r="O85" i="3"/>
  <c r="Q85" i="3"/>
  <c r="S85" i="3"/>
  <c r="T85" i="3"/>
  <c r="W85" i="3"/>
  <c r="X85" i="3"/>
  <c r="Y85" i="3"/>
  <c r="Z85" i="3"/>
  <c r="AA85" i="3"/>
  <c r="AB85" i="3"/>
  <c r="AC85" i="3"/>
  <c r="AD85" i="3"/>
  <c r="AE85" i="3"/>
  <c r="AG85" i="3"/>
  <c r="AH85" i="3"/>
  <c r="AI85" i="3"/>
  <c r="AJ85" i="3"/>
  <c r="C86" i="3"/>
  <c r="D86" i="3"/>
  <c r="G86" i="3"/>
  <c r="J86" i="3"/>
  <c r="M86" i="3"/>
  <c r="O86" i="3"/>
  <c r="Q86" i="3"/>
  <c r="S86" i="3"/>
  <c r="T86" i="3"/>
  <c r="W86" i="3"/>
  <c r="X86" i="3"/>
  <c r="Y86" i="3"/>
  <c r="Z86" i="3"/>
  <c r="AA86" i="3"/>
  <c r="AB86" i="3"/>
  <c r="AC86" i="3"/>
  <c r="AD86" i="3"/>
  <c r="AE86" i="3"/>
  <c r="AG86" i="3"/>
  <c r="AH86" i="3"/>
  <c r="AI86" i="3"/>
  <c r="AJ86" i="3"/>
  <c r="C87" i="3"/>
  <c r="D87" i="3"/>
  <c r="G87" i="3"/>
  <c r="J87" i="3"/>
  <c r="M87" i="3"/>
  <c r="O87" i="3"/>
  <c r="Q87" i="3"/>
  <c r="S87" i="3"/>
  <c r="T87" i="3"/>
  <c r="W87" i="3"/>
  <c r="X87" i="3"/>
  <c r="Y87" i="3"/>
  <c r="Z87" i="3"/>
  <c r="AA87" i="3"/>
  <c r="AB87" i="3"/>
  <c r="AC87" i="3"/>
  <c r="AD87" i="3"/>
  <c r="AE87" i="3"/>
  <c r="AG87" i="3"/>
  <c r="AH87" i="3"/>
  <c r="AI87" i="3"/>
  <c r="AJ87" i="3"/>
  <c r="C88" i="3"/>
  <c r="D88" i="3"/>
  <c r="G88" i="3"/>
  <c r="J88" i="3"/>
  <c r="M88" i="3"/>
  <c r="O88" i="3"/>
  <c r="Q88" i="3"/>
  <c r="S88" i="3"/>
  <c r="T88" i="3"/>
  <c r="W88" i="3"/>
  <c r="X88" i="3"/>
  <c r="Y88" i="3"/>
  <c r="Z88" i="3"/>
  <c r="AA88" i="3"/>
  <c r="AB88" i="3"/>
  <c r="AC88" i="3"/>
  <c r="AD88" i="3"/>
  <c r="AE88" i="3"/>
  <c r="AG88" i="3"/>
  <c r="AH88" i="3"/>
  <c r="AI88" i="3"/>
  <c r="AJ88" i="3"/>
  <c r="C89" i="3"/>
  <c r="D89" i="3"/>
  <c r="G89" i="3"/>
  <c r="J89" i="3"/>
  <c r="M89" i="3"/>
  <c r="O89" i="3"/>
  <c r="Q89" i="3"/>
  <c r="S89" i="3"/>
  <c r="T89" i="3"/>
  <c r="W89" i="3"/>
  <c r="X89" i="3"/>
  <c r="Y89" i="3"/>
  <c r="Z89" i="3"/>
  <c r="AA89" i="3"/>
  <c r="AB89" i="3"/>
  <c r="AC89" i="3"/>
  <c r="AD89" i="3"/>
  <c r="AE89" i="3"/>
  <c r="AG89" i="3"/>
  <c r="AH89" i="3"/>
  <c r="AI89" i="3"/>
  <c r="AJ89" i="3"/>
  <c r="C90" i="3"/>
  <c r="D90" i="3"/>
  <c r="G90" i="3"/>
  <c r="J90" i="3"/>
  <c r="M90" i="3"/>
  <c r="O90" i="3"/>
  <c r="Q90" i="3"/>
  <c r="S90" i="3"/>
  <c r="T90" i="3"/>
  <c r="W90" i="3"/>
  <c r="X90" i="3"/>
  <c r="Y90" i="3"/>
  <c r="Z90" i="3"/>
  <c r="AA90" i="3"/>
  <c r="AB90" i="3"/>
  <c r="AC90" i="3"/>
  <c r="AD90" i="3"/>
  <c r="AE90" i="3"/>
  <c r="AG90" i="3"/>
  <c r="AH90" i="3"/>
  <c r="AI90" i="3"/>
  <c r="AJ90" i="3"/>
  <c r="C91" i="3"/>
  <c r="D91" i="3"/>
  <c r="G91" i="3"/>
  <c r="J91" i="3"/>
  <c r="M91" i="3"/>
  <c r="O91" i="3"/>
  <c r="Q91" i="3"/>
  <c r="S91" i="3"/>
  <c r="T91" i="3"/>
  <c r="W91" i="3"/>
  <c r="X91" i="3"/>
  <c r="Y91" i="3"/>
  <c r="Z91" i="3"/>
  <c r="AA91" i="3"/>
  <c r="AB91" i="3"/>
  <c r="AC91" i="3"/>
  <c r="AD91" i="3"/>
  <c r="AE91" i="3"/>
  <c r="AG91" i="3"/>
  <c r="AH91" i="3"/>
  <c r="AI91" i="3"/>
  <c r="AJ91" i="3"/>
  <c r="C92" i="3"/>
  <c r="D92" i="3"/>
  <c r="G92" i="3"/>
  <c r="J92" i="3"/>
  <c r="M92" i="3"/>
  <c r="O92" i="3"/>
  <c r="Q92" i="3"/>
  <c r="S92" i="3"/>
  <c r="T92" i="3"/>
  <c r="W92" i="3"/>
  <c r="X92" i="3"/>
  <c r="Y92" i="3"/>
  <c r="Z92" i="3"/>
  <c r="AA92" i="3"/>
  <c r="AB92" i="3"/>
  <c r="AC92" i="3"/>
  <c r="AD92" i="3"/>
  <c r="AE92" i="3"/>
  <c r="AG92" i="3"/>
  <c r="AH92" i="3"/>
  <c r="AI92" i="3"/>
  <c r="AJ92" i="3"/>
  <c r="C93" i="3"/>
  <c r="D93" i="3"/>
  <c r="G93" i="3"/>
  <c r="J93" i="3"/>
  <c r="M93" i="3"/>
  <c r="O93" i="3"/>
  <c r="Q93" i="3"/>
  <c r="S93" i="3"/>
  <c r="T93" i="3"/>
  <c r="W93" i="3"/>
  <c r="X93" i="3"/>
  <c r="Y93" i="3"/>
  <c r="Z93" i="3"/>
  <c r="AA93" i="3"/>
  <c r="AB93" i="3"/>
  <c r="AC93" i="3"/>
  <c r="AD93" i="3"/>
  <c r="AE93" i="3"/>
  <c r="AG93" i="3"/>
  <c r="AH93" i="3"/>
  <c r="AI93" i="3"/>
  <c r="AJ93" i="3"/>
  <c r="C94" i="3"/>
  <c r="D94" i="3"/>
  <c r="G94" i="3"/>
  <c r="J94" i="3"/>
  <c r="M94" i="3"/>
  <c r="O94" i="3"/>
  <c r="Q94" i="3"/>
  <c r="S94" i="3"/>
  <c r="T94" i="3"/>
  <c r="W94" i="3"/>
  <c r="X94" i="3"/>
  <c r="Y94" i="3"/>
  <c r="Z94" i="3"/>
  <c r="AA94" i="3"/>
  <c r="AB94" i="3"/>
  <c r="AC94" i="3"/>
  <c r="AD94" i="3"/>
  <c r="AE94" i="3"/>
  <c r="AG94" i="3"/>
  <c r="AH94" i="3"/>
  <c r="AI94" i="3"/>
  <c r="AJ94" i="3"/>
  <c r="C95" i="3"/>
  <c r="D95" i="3"/>
  <c r="G95" i="3"/>
  <c r="J95" i="3"/>
  <c r="M95" i="3"/>
  <c r="O95" i="3"/>
  <c r="Q95" i="3"/>
  <c r="S95" i="3"/>
  <c r="T95" i="3"/>
  <c r="W95" i="3"/>
  <c r="X95" i="3"/>
  <c r="Y95" i="3"/>
  <c r="Z95" i="3"/>
  <c r="AA95" i="3"/>
  <c r="AB95" i="3"/>
  <c r="AC95" i="3"/>
  <c r="AD95" i="3"/>
  <c r="AE95" i="3"/>
  <c r="AG95" i="3"/>
  <c r="AH95" i="3"/>
  <c r="AI95" i="3"/>
  <c r="AJ95" i="3"/>
  <c r="C96" i="3"/>
  <c r="D96" i="3"/>
  <c r="G96" i="3"/>
  <c r="J96" i="3"/>
  <c r="M96" i="3"/>
  <c r="O96" i="3"/>
  <c r="Q96" i="3"/>
  <c r="S96" i="3"/>
  <c r="T96" i="3"/>
  <c r="W96" i="3"/>
  <c r="X96" i="3"/>
  <c r="Y96" i="3"/>
  <c r="Z96" i="3"/>
  <c r="AA96" i="3"/>
  <c r="AB96" i="3"/>
  <c r="AC96" i="3"/>
  <c r="AD96" i="3"/>
  <c r="AE96" i="3"/>
  <c r="AG96" i="3"/>
  <c r="AH96" i="3"/>
  <c r="AI96" i="3"/>
  <c r="AJ96" i="3"/>
  <c r="C97" i="3"/>
  <c r="D97" i="3"/>
  <c r="G97" i="3"/>
  <c r="J97" i="3"/>
  <c r="M97" i="3"/>
  <c r="O97" i="3"/>
  <c r="Q97" i="3"/>
  <c r="S97" i="3"/>
  <c r="T97" i="3"/>
  <c r="W97" i="3"/>
  <c r="X97" i="3"/>
  <c r="Y97" i="3"/>
  <c r="Z97" i="3"/>
  <c r="AA97" i="3"/>
  <c r="AB97" i="3"/>
  <c r="AC97" i="3"/>
  <c r="AD97" i="3"/>
  <c r="AE97" i="3"/>
  <c r="AG97" i="3"/>
  <c r="AH97" i="3"/>
  <c r="AI97" i="3"/>
  <c r="AJ97" i="3"/>
  <c r="C98" i="3"/>
  <c r="D98" i="3"/>
  <c r="G98" i="3"/>
  <c r="J98" i="3"/>
  <c r="M98" i="3"/>
  <c r="O98" i="3"/>
  <c r="Q98" i="3"/>
  <c r="S98" i="3"/>
  <c r="T98" i="3"/>
  <c r="W98" i="3"/>
  <c r="X98" i="3"/>
  <c r="Y98" i="3"/>
  <c r="Z98" i="3"/>
  <c r="AA98" i="3"/>
  <c r="AB98" i="3"/>
  <c r="AC98" i="3"/>
  <c r="AD98" i="3"/>
  <c r="AE98" i="3"/>
  <c r="AG98" i="3"/>
  <c r="AH98" i="3"/>
  <c r="AI98" i="3"/>
  <c r="AJ98" i="3"/>
  <c r="C99" i="3"/>
  <c r="D99" i="3"/>
  <c r="G99" i="3"/>
  <c r="J99" i="3"/>
  <c r="M99" i="3"/>
  <c r="O99" i="3"/>
  <c r="Q99" i="3"/>
  <c r="S99" i="3"/>
  <c r="T99" i="3"/>
  <c r="W99" i="3"/>
  <c r="X99" i="3"/>
  <c r="Y99" i="3"/>
  <c r="Z99" i="3"/>
  <c r="AA99" i="3"/>
  <c r="AB99" i="3"/>
  <c r="AC99" i="3"/>
  <c r="AD99" i="3"/>
  <c r="AE99" i="3"/>
  <c r="AG99" i="3"/>
  <c r="AH99" i="3"/>
  <c r="AI99" i="3"/>
  <c r="AJ99" i="3"/>
  <c r="C100" i="3"/>
  <c r="D100" i="3"/>
  <c r="G100" i="3"/>
  <c r="J100" i="3"/>
  <c r="M100" i="3"/>
  <c r="O100" i="3"/>
  <c r="Q100" i="3"/>
  <c r="S100" i="3"/>
  <c r="T100" i="3"/>
  <c r="W100" i="3"/>
  <c r="X100" i="3"/>
  <c r="Y100" i="3"/>
  <c r="Z100" i="3"/>
  <c r="AA100" i="3"/>
  <c r="AB100" i="3"/>
  <c r="AC100" i="3"/>
  <c r="AD100" i="3"/>
  <c r="AE100" i="3"/>
  <c r="AG100" i="3"/>
  <c r="AH100" i="3"/>
  <c r="AI100" i="3"/>
  <c r="AJ100" i="3"/>
  <c r="C11" i="2"/>
  <c r="D11" i="2"/>
  <c r="G11" i="2"/>
  <c r="L11" i="2"/>
  <c r="P11" i="2"/>
  <c r="U11" i="2"/>
  <c r="W11" i="2"/>
  <c r="X11" i="2"/>
  <c r="AA11" i="2"/>
  <c r="AB11" i="2"/>
  <c r="AC11" i="2"/>
  <c r="AD11" i="2"/>
  <c r="AE11" i="2"/>
  <c r="AF11" i="2"/>
  <c r="AG11" i="2"/>
  <c r="AH11" i="2"/>
  <c r="AI11" i="2"/>
  <c r="AK11" i="2"/>
  <c r="AL11" i="2"/>
  <c r="AM11" i="2"/>
  <c r="AN11" i="2"/>
  <c r="C12" i="2"/>
  <c r="D12" i="2"/>
  <c r="G12" i="2"/>
  <c r="L12" i="2"/>
  <c r="P12" i="2"/>
  <c r="U12" i="2"/>
  <c r="W12" i="2"/>
  <c r="X12" i="2"/>
  <c r="AA12" i="2"/>
  <c r="AB12" i="2"/>
  <c r="AC12" i="2"/>
  <c r="AD12" i="2"/>
  <c r="AE12" i="2"/>
  <c r="AF12" i="2"/>
  <c r="AG12" i="2"/>
  <c r="AH12" i="2"/>
  <c r="AI12" i="2"/>
  <c r="AK12" i="2"/>
  <c r="AL12" i="2"/>
  <c r="AM12" i="2"/>
  <c r="AN12" i="2"/>
  <c r="C13" i="2"/>
  <c r="D13" i="2"/>
  <c r="G13" i="2"/>
  <c r="L13" i="2"/>
  <c r="P13" i="2"/>
  <c r="U13" i="2"/>
  <c r="W13" i="2"/>
  <c r="X13" i="2"/>
  <c r="AA13" i="2"/>
  <c r="AB13" i="2"/>
  <c r="AC13" i="2"/>
  <c r="AD13" i="2"/>
  <c r="AE13" i="2"/>
  <c r="AF13" i="2"/>
  <c r="AG13" i="2"/>
  <c r="AH13" i="2"/>
  <c r="AI13" i="2"/>
  <c r="AK13" i="2"/>
  <c r="AL13" i="2"/>
  <c r="AM13" i="2"/>
  <c r="AN13" i="2"/>
  <c r="C14" i="2"/>
  <c r="D14" i="2"/>
  <c r="G14" i="2"/>
  <c r="L14" i="2"/>
  <c r="P14" i="2"/>
  <c r="U14" i="2"/>
  <c r="W14" i="2"/>
  <c r="X14" i="2"/>
  <c r="AA14" i="2"/>
  <c r="AB14" i="2"/>
  <c r="AC14" i="2"/>
  <c r="AD14" i="2"/>
  <c r="AE14" i="2"/>
  <c r="AF14" i="2"/>
  <c r="AG14" i="2"/>
  <c r="AH14" i="2"/>
  <c r="AI14" i="2"/>
  <c r="AK14" i="2"/>
  <c r="AL14" i="2"/>
  <c r="AM14" i="2"/>
  <c r="AN14" i="2"/>
  <c r="C15" i="2"/>
  <c r="D15" i="2"/>
  <c r="G15" i="2"/>
  <c r="L15" i="2"/>
  <c r="P15" i="2"/>
  <c r="U15" i="2"/>
  <c r="W15" i="2"/>
  <c r="X15" i="2"/>
  <c r="AA15" i="2"/>
  <c r="AB15" i="2"/>
  <c r="AC15" i="2"/>
  <c r="AD15" i="2"/>
  <c r="AE15" i="2"/>
  <c r="AF15" i="2"/>
  <c r="AG15" i="2"/>
  <c r="AH15" i="2"/>
  <c r="AI15" i="2"/>
  <c r="AK15" i="2"/>
  <c r="AL15" i="2"/>
  <c r="AM15" i="2"/>
  <c r="AN15" i="2"/>
  <c r="C16" i="2"/>
  <c r="D16" i="2"/>
  <c r="G16" i="2"/>
  <c r="L16" i="2"/>
  <c r="P16" i="2"/>
  <c r="U16" i="2"/>
  <c r="W16" i="2"/>
  <c r="X16" i="2"/>
  <c r="AA16" i="2"/>
  <c r="AB16" i="2"/>
  <c r="AC16" i="2"/>
  <c r="AD16" i="2"/>
  <c r="AE16" i="2"/>
  <c r="AF16" i="2"/>
  <c r="AG16" i="2"/>
  <c r="AH16" i="2"/>
  <c r="AI16" i="2"/>
  <c r="AK16" i="2"/>
  <c r="AL16" i="2"/>
  <c r="AM16" i="2"/>
  <c r="AN16" i="2"/>
  <c r="C17" i="2"/>
  <c r="D17" i="2"/>
  <c r="G17" i="2"/>
  <c r="L17" i="2"/>
  <c r="P17" i="2"/>
  <c r="U17" i="2"/>
  <c r="W17" i="2"/>
  <c r="X17" i="2"/>
  <c r="AA17" i="2"/>
  <c r="AB17" i="2"/>
  <c r="AC17" i="2"/>
  <c r="AD17" i="2"/>
  <c r="AE17" i="2"/>
  <c r="AF17" i="2"/>
  <c r="AG17" i="2"/>
  <c r="AH17" i="2"/>
  <c r="AI17" i="2"/>
  <c r="AK17" i="2"/>
  <c r="AL17" i="2"/>
  <c r="AM17" i="2"/>
  <c r="AN17" i="2"/>
  <c r="C18" i="2"/>
  <c r="D18" i="2"/>
  <c r="G18" i="2"/>
  <c r="L18" i="2"/>
  <c r="P18" i="2"/>
  <c r="U18" i="2"/>
  <c r="W18" i="2"/>
  <c r="X18" i="2"/>
  <c r="AA18" i="2"/>
  <c r="AB18" i="2"/>
  <c r="AC18" i="2"/>
  <c r="AD18" i="2"/>
  <c r="AE18" i="2"/>
  <c r="AF18" i="2"/>
  <c r="AG18" i="2"/>
  <c r="AH18" i="2"/>
  <c r="AI18" i="2"/>
  <c r="AK18" i="2"/>
  <c r="AL18" i="2"/>
  <c r="AM18" i="2"/>
  <c r="AL2" i="2" s="1"/>
  <c r="AN18" i="2"/>
  <c r="C19" i="2"/>
  <c r="D19" i="2"/>
  <c r="G19" i="2"/>
  <c r="L19" i="2"/>
  <c r="P19" i="2"/>
  <c r="U19" i="2"/>
  <c r="W19" i="2"/>
  <c r="X19" i="2"/>
  <c r="AA19" i="2"/>
  <c r="AB19" i="2"/>
  <c r="AC19" i="2"/>
  <c r="AD19" i="2"/>
  <c r="AE19" i="2"/>
  <c r="AF19" i="2"/>
  <c r="AG19" i="2"/>
  <c r="AH19" i="2"/>
  <c r="AI19" i="2"/>
  <c r="AK19" i="2"/>
  <c r="AL19" i="2"/>
  <c r="AM19" i="2"/>
  <c r="AN19" i="2"/>
  <c r="C20" i="2"/>
  <c r="D20" i="2"/>
  <c r="G20" i="2"/>
  <c r="L20" i="2"/>
  <c r="P20" i="2"/>
  <c r="U20" i="2"/>
  <c r="W20" i="2"/>
  <c r="X20" i="2"/>
  <c r="AA20" i="2"/>
  <c r="AB20" i="2"/>
  <c r="AC20" i="2"/>
  <c r="AD20" i="2"/>
  <c r="AE20" i="2"/>
  <c r="AF20" i="2"/>
  <c r="AG20" i="2"/>
  <c r="AH20" i="2"/>
  <c r="AI20" i="2"/>
  <c r="AK20" i="2"/>
  <c r="AL20" i="2"/>
  <c r="AM20" i="2"/>
  <c r="AN20" i="2"/>
  <c r="C21" i="2"/>
  <c r="D21" i="2"/>
  <c r="G21" i="2"/>
  <c r="L21" i="2"/>
  <c r="P21" i="2"/>
  <c r="U21" i="2"/>
  <c r="W21" i="2"/>
  <c r="X21" i="2"/>
  <c r="AA21" i="2"/>
  <c r="AB21" i="2"/>
  <c r="AC21" i="2"/>
  <c r="AD21" i="2"/>
  <c r="AE21" i="2"/>
  <c r="AF21" i="2"/>
  <c r="AG21" i="2"/>
  <c r="AH21" i="2"/>
  <c r="AI21" i="2"/>
  <c r="AK21" i="2"/>
  <c r="AL21" i="2"/>
  <c r="AM21" i="2"/>
  <c r="AN21" i="2"/>
  <c r="C22" i="2"/>
  <c r="D22" i="2"/>
  <c r="G22" i="2"/>
  <c r="L22" i="2"/>
  <c r="P22" i="2"/>
  <c r="U22" i="2"/>
  <c r="W22" i="2"/>
  <c r="X22" i="2"/>
  <c r="AA22" i="2"/>
  <c r="AB22" i="2"/>
  <c r="AC22" i="2"/>
  <c r="AD22" i="2"/>
  <c r="AE22" i="2"/>
  <c r="AF22" i="2"/>
  <c r="AG22" i="2"/>
  <c r="AH22" i="2"/>
  <c r="AI22" i="2"/>
  <c r="AK22" i="2"/>
  <c r="AL22" i="2"/>
  <c r="AM22" i="2"/>
  <c r="AN22" i="2"/>
  <c r="C23" i="2"/>
  <c r="D23" i="2"/>
  <c r="G23" i="2"/>
  <c r="L23" i="2"/>
  <c r="P23" i="2"/>
  <c r="U23" i="2"/>
  <c r="W23" i="2"/>
  <c r="X23" i="2"/>
  <c r="AA23" i="2"/>
  <c r="AB23" i="2"/>
  <c r="AC23" i="2"/>
  <c r="AD23" i="2"/>
  <c r="AE23" i="2"/>
  <c r="AF23" i="2"/>
  <c r="AG23" i="2"/>
  <c r="AH23" i="2"/>
  <c r="AI23" i="2"/>
  <c r="AK23" i="2"/>
  <c r="AL23" i="2"/>
  <c r="AM23" i="2"/>
  <c r="AN23" i="2"/>
  <c r="C24" i="2"/>
  <c r="D24" i="2"/>
  <c r="G24" i="2"/>
  <c r="L24" i="2"/>
  <c r="P24" i="2"/>
  <c r="U24" i="2"/>
  <c r="W24" i="2"/>
  <c r="X24" i="2"/>
  <c r="AA24" i="2"/>
  <c r="AB24" i="2"/>
  <c r="AC24" i="2"/>
  <c r="AD24" i="2"/>
  <c r="AE24" i="2"/>
  <c r="AF24" i="2"/>
  <c r="AG24" i="2"/>
  <c r="AH24" i="2"/>
  <c r="AI24" i="2"/>
  <c r="AK24" i="2"/>
  <c r="AL24" i="2"/>
  <c r="AM24" i="2"/>
  <c r="AN24" i="2"/>
  <c r="C25" i="2"/>
  <c r="D25" i="2"/>
  <c r="G25" i="2"/>
  <c r="L25" i="2"/>
  <c r="P25" i="2"/>
  <c r="U25" i="2"/>
  <c r="W25" i="2"/>
  <c r="X25" i="2"/>
  <c r="AA25" i="2"/>
  <c r="AB25" i="2"/>
  <c r="AC25" i="2"/>
  <c r="AD25" i="2"/>
  <c r="AE25" i="2"/>
  <c r="AF25" i="2"/>
  <c r="AG25" i="2"/>
  <c r="AH25" i="2"/>
  <c r="AI25" i="2"/>
  <c r="AK25" i="2"/>
  <c r="AL25" i="2"/>
  <c r="AM25" i="2"/>
  <c r="AN25" i="2"/>
  <c r="C26" i="2"/>
  <c r="D26" i="2"/>
  <c r="G26" i="2"/>
  <c r="L26" i="2"/>
  <c r="P26" i="2"/>
  <c r="U26" i="2"/>
  <c r="W26" i="2"/>
  <c r="X26" i="2"/>
  <c r="AA26" i="2"/>
  <c r="AB26" i="2"/>
  <c r="AC26" i="2"/>
  <c r="AD26" i="2"/>
  <c r="AE26" i="2"/>
  <c r="AF26" i="2"/>
  <c r="AG26" i="2"/>
  <c r="AH26" i="2"/>
  <c r="AI26" i="2"/>
  <c r="AK26" i="2"/>
  <c r="AL26" i="2"/>
  <c r="AM26" i="2"/>
  <c r="AN26" i="2"/>
  <c r="C27" i="2"/>
  <c r="D27" i="2"/>
  <c r="G27" i="2"/>
  <c r="L27" i="2"/>
  <c r="P27" i="2"/>
  <c r="U27" i="2"/>
  <c r="W27" i="2"/>
  <c r="X27" i="2"/>
  <c r="AA27" i="2"/>
  <c r="AB27" i="2"/>
  <c r="AC27" i="2"/>
  <c r="AD27" i="2"/>
  <c r="AE27" i="2"/>
  <c r="AF27" i="2"/>
  <c r="AG27" i="2"/>
  <c r="AH27" i="2"/>
  <c r="AI27" i="2"/>
  <c r="AK27" i="2"/>
  <c r="AL27" i="2"/>
  <c r="AM27" i="2"/>
  <c r="AN27" i="2"/>
  <c r="C28" i="2"/>
  <c r="D28" i="2"/>
  <c r="G28" i="2"/>
  <c r="L28" i="2"/>
  <c r="P28" i="2"/>
  <c r="U28" i="2"/>
  <c r="W28" i="2"/>
  <c r="X28" i="2"/>
  <c r="AA28" i="2"/>
  <c r="AB28" i="2"/>
  <c r="AC28" i="2"/>
  <c r="AD28" i="2"/>
  <c r="AE28" i="2"/>
  <c r="AF28" i="2"/>
  <c r="AG28" i="2"/>
  <c r="AH28" i="2"/>
  <c r="AI28" i="2"/>
  <c r="AK28" i="2"/>
  <c r="AL28" i="2"/>
  <c r="AM28" i="2"/>
  <c r="AN28" i="2"/>
  <c r="C29" i="2"/>
  <c r="D29" i="2"/>
  <c r="G29" i="2"/>
  <c r="L29" i="2"/>
  <c r="P29" i="2"/>
  <c r="U29" i="2"/>
  <c r="W29" i="2"/>
  <c r="X29" i="2"/>
  <c r="AA29" i="2"/>
  <c r="AB29" i="2"/>
  <c r="AC29" i="2"/>
  <c r="AD29" i="2"/>
  <c r="AE29" i="2"/>
  <c r="AF29" i="2"/>
  <c r="AG29" i="2"/>
  <c r="AH29" i="2"/>
  <c r="AI29" i="2"/>
  <c r="AK29" i="2"/>
  <c r="AL29" i="2"/>
  <c r="AM29" i="2"/>
  <c r="AN29" i="2"/>
  <c r="C30" i="2"/>
  <c r="D30" i="2"/>
  <c r="G30" i="2"/>
  <c r="L30" i="2"/>
  <c r="P30" i="2"/>
  <c r="U30" i="2"/>
  <c r="W30" i="2"/>
  <c r="X30" i="2"/>
  <c r="AA30" i="2"/>
  <c r="AB30" i="2"/>
  <c r="AC30" i="2"/>
  <c r="AD30" i="2"/>
  <c r="AE30" i="2"/>
  <c r="AF30" i="2"/>
  <c r="AG30" i="2"/>
  <c r="AH30" i="2"/>
  <c r="AI30" i="2"/>
  <c r="AK30" i="2"/>
  <c r="AL30" i="2"/>
  <c r="AM30" i="2"/>
  <c r="AN30" i="2"/>
  <c r="C31" i="2"/>
  <c r="D31" i="2"/>
  <c r="G31" i="2"/>
  <c r="L31" i="2"/>
  <c r="P31" i="2"/>
  <c r="U31" i="2"/>
  <c r="W31" i="2"/>
  <c r="X31" i="2"/>
  <c r="AA31" i="2"/>
  <c r="AB31" i="2"/>
  <c r="AC31" i="2"/>
  <c r="AD31" i="2"/>
  <c r="AE31" i="2"/>
  <c r="AF31" i="2"/>
  <c r="AG31" i="2"/>
  <c r="AH31" i="2"/>
  <c r="AI31" i="2"/>
  <c r="AK31" i="2"/>
  <c r="AL31" i="2"/>
  <c r="AM31" i="2"/>
  <c r="AN31" i="2"/>
  <c r="C32" i="2"/>
  <c r="D32" i="2"/>
  <c r="G32" i="2"/>
  <c r="L32" i="2"/>
  <c r="P32" i="2"/>
  <c r="U32" i="2"/>
  <c r="W32" i="2"/>
  <c r="X32" i="2"/>
  <c r="AA32" i="2"/>
  <c r="AB32" i="2"/>
  <c r="AC32" i="2"/>
  <c r="AD32" i="2"/>
  <c r="AE32" i="2"/>
  <c r="AF32" i="2"/>
  <c r="AG32" i="2"/>
  <c r="AH32" i="2"/>
  <c r="AI32" i="2"/>
  <c r="AK32" i="2"/>
  <c r="AL32" i="2"/>
  <c r="AM32" i="2"/>
  <c r="AN32" i="2"/>
  <c r="C33" i="2"/>
  <c r="D33" i="2"/>
  <c r="G33" i="2"/>
  <c r="L33" i="2"/>
  <c r="P33" i="2"/>
  <c r="U33" i="2"/>
  <c r="W33" i="2"/>
  <c r="X33" i="2"/>
  <c r="AA33" i="2"/>
  <c r="AB33" i="2"/>
  <c r="AC33" i="2"/>
  <c r="AD33" i="2"/>
  <c r="AE33" i="2"/>
  <c r="AF33" i="2"/>
  <c r="AG33" i="2"/>
  <c r="AH33" i="2"/>
  <c r="AI33" i="2"/>
  <c r="AK33" i="2"/>
  <c r="AL33" i="2"/>
  <c r="AM33" i="2"/>
  <c r="AN33" i="2"/>
  <c r="C34" i="2"/>
  <c r="D34" i="2"/>
  <c r="G34" i="2"/>
  <c r="L34" i="2"/>
  <c r="P34" i="2"/>
  <c r="U34" i="2"/>
  <c r="W34" i="2"/>
  <c r="X34" i="2"/>
  <c r="AA34" i="2"/>
  <c r="AB34" i="2"/>
  <c r="AC34" i="2"/>
  <c r="AD34" i="2"/>
  <c r="AE34" i="2"/>
  <c r="AF34" i="2"/>
  <c r="AG34" i="2"/>
  <c r="AH34" i="2"/>
  <c r="AI34" i="2"/>
  <c r="AK34" i="2"/>
  <c r="AL34" i="2"/>
  <c r="AM34" i="2"/>
  <c r="AN34" i="2"/>
  <c r="C35" i="2"/>
  <c r="D35" i="2"/>
  <c r="G35" i="2"/>
  <c r="L35" i="2"/>
  <c r="P35" i="2"/>
  <c r="U35" i="2"/>
  <c r="W35" i="2"/>
  <c r="X35" i="2"/>
  <c r="AA35" i="2"/>
  <c r="AB35" i="2"/>
  <c r="AC35" i="2"/>
  <c r="AD35" i="2"/>
  <c r="AE35" i="2"/>
  <c r="AF35" i="2"/>
  <c r="AG35" i="2"/>
  <c r="AH35" i="2"/>
  <c r="AI35" i="2"/>
  <c r="AK35" i="2"/>
  <c r="AL35" i="2"/>
  <c r="AM35" i="2"/>
  <c r="AN35" i="2"/>
  <c r="C36" i="2"/>
  <c r="D36" i="2"/>
  <c r="G36" i="2"/>
  <c r="L36" i="2"/>
  <c r="P36" i="2"/>
  <c r="U36" i="2"/>
  <c r="W36" i="2"/>
  <c r="X36" i="2"/>
  <c r="AA36" i="2"/>
  <c r="AB36" i="2"/>
  <c r="AC36" i="2"/>
  <c r="AD36" i="2"/>
  <c r="AE36" i="2"/>
  <c r="AF36" i="2"/>
  <c r="AG36" i="2"/>
  <c r="AH36" i="2"/>
  <c r="AI36" i="2"/>
  <c r="AK36" i="2"/>
  <c r="AL36" i="2"/>
  <c r="AM36" i="2"/>
  <c r="AN36" i="2"/>
  <c r="C37" i="2"/>
  <c r="D37" i="2"/>
  <c r="G37" i="2"/>
  <c r="L37" i="2"/>
  <c r="P37" i="2"/>
  <c r="U37" i="2"/>
  <c r="W37" i="2"/>
  <c r="X37" i="2"/>
  <c r="AA37" i="2"/>
  <c r="AB37" i="2"/>
  <c r="AC37" i="2"/>
  <c r="AD37" i="2"/>
  <c r="AE37" i="2"/>
  <c r="AF37" i="2"/>
  <c r="AG37" i="2"/>
  <c r="AH37" i="2"/>
  <c r="AI37" i="2"/>
  <c r="AK37" i="2"/>
  <c r="AL37" i="2"/>
  <c r="AM37" i="2"/>
  <c r="AN37" i="2"/>
  <c r="C38" i="2"/>
  <c r="D38" i="2"/>
  <c r="G38" i="2"/>
  <c r="L38" i="2"/>
  <c r="P38" i="2"/>
  <c r="U38" i="2"/>
  <c r="W38" i="2"/>
  <c r="X38" i="2"/>
  <c r="AA38" i="2"/>
  <c r="AB38" i="2"/>
  <c r="AC38" i="2"/>
  <c r="AD38" i="2"/>
  <c r="AE38" i="2"/>
  <c r="AF38" i="2"/>
  <c r="AG38" i="2"/>
  <c r="AH38" i="2"/>
  <c r="AI38" i="2"/>
  <c r="AK38" i="2"/>
  <c r="AL38" i="2"/>
  <c r="AM38" i="2"/>
  <c r="AN38" i="2"/>
  <c r="C39" i="2"/>
  <c r="D39" i="2"/>
  <c r="G39" i="2"/>
  <c r="L39" i="2"/>
  <c r="P39" i="2"/>
  <c r="U39" i="2"/>
  <c r="W39" i="2"/>
  <c r="X39" i="2"/>
  <c r="AA39" i="2"/>
  <c r="AB39" i="2"/>
  <c r="AC39" i="2"/>
  <c r="AD39" i="2"/>
  <c r="AE39" i="2"/>
  <c r="AF39" i="2"/>
  <c r="AG39" i="2"/>
  <c r="AH39" i="2"/>
  <c r="AI39" i="2"/>
  <c r="AK39" i="2"/>
  <c r="AL39" i="2"/>
  <c r="AM39" i="2"/>
  <c r="AN39" i="2"/>
  <c r="C40" i="2"/>
  <c r="D40" i="2"/>
  <c r="G40" i="2"/>
  <c r="L40" i="2"/>
  <c r="P40" i="2"/>
  <c r="U40" i="2"/>
  <c r="W40" i="2"/>
  <c r="X40" i="2"/>
  <c r="AA40" i="2"/>
  <c r="AB40" i="2"/>
  <c r="AC40" i="2"/>
  <c r="AD40" i="2"/>
  <c r="AE40" i="2"/>
  <c r="AF40" i="2"/>
  <c r="AG40" i="2"/>
  <c r="AH40" i="2"/>
  <c r="AI40" i="2"/>
  <c r="AK40" i="2"/>
  <c r="AL40" i="2"/>
  <c r="AM40" i="2"/>
  <c r="AN40" i="2"/>
  <c r="C41" i="2"/>
  <c r="D41" i="2"/>
  <c r="G41" i="2"/>
  <c r="L41" i="2"/>
  <c r="P41" i="2"/>
  <c r="U41" i="2"/>
  <c r="W41" i="2"/>
  <c r="X41" i="2"/>
  <c r="AA41" i="2"/>
  <c r="AB41" i="2"/>
  <c r="AC41" i="2"/>
  <c r="AD41" i="2"/>
  <c r="AE41" i="2"/>
  <c r="AF41" i="2"/>
  <c r="AG41" i="2"/>
  <c r="AH41" i="2"/>
  <c r="AI41" i="2"/>
  <c r="AK41" i="2"/>
  <c r="AL41" i="2"/>
  <c r="AM41" i="2"/>
  <c r="AN41" i="2"/>
  <c r="C42" i="2"/>
  <c r="D42" i="2"/>
  <c r="G42" i="2"/>
  <c r="L42" i="2"/>
  <c r="P42" i="2"/>
  <c r="U42" i="2"/>
  <c r="W42" i="2"/>
  <c r="X42" i="2"/>
  <c r="AA42" i="2"/>
  <c r="AB42" i="2"/>
  <c r="AC42" i="2"/>
  <c r="AD42" i="2"/>
  <c r="AE42" i="2"/>
  <c r="AF42" i="2"/>
  <c r="AG42" i="2"/>
  <c r="AH42" i="2"/>
  <c r="AI42" i="2"/>
  <c r="AK42" i="2"/>
  <c r="AL42" i="2"/>
  <c r="AM42" i="2"/>
  <c r="AN42" i="2"/>
  <c r="C43" i="2"/>
  <c r="D43" i="2"/>
  <c r="G43" i="2"/>
  <c r="L43" i="2"/>
  <c r="P43" i="2"/>
  <c r="U43" i="2"/>
  <c r="W43" i="2"/>
  <c r="X43" i="2"/>
  <c r="AA43" i="2"/>
  <c r="AB43" i="2"/>
  <c r="AC43" i="2"/>
  <c r="AD43" i="2"/>
  <c r="AE43" i="2"/>
  <c r="AF43" i="2"/>
  <c r="AG43" i="2"/>
  <c r="AH43" i="2"/>
  <c r="AI43" i="2"/>
  <c r="AK43" i="2"/>
  <c r="AL43" i="2"/>
  <c r="AM43" i="2"/>
  <c r="AN43" i="2"/>
  <c r="C44" i="2"/>
  <c r="D44" i="2"/>
  <c r="G44" i="2"/>
  <c r="L44" i="2"/>
  <c r="P44" i="2"/>
  <c r="U44" i="2"/>
  <c r="W44" i="2"/>
  <c r="X44" i="2"/>
  <c r="AA44" i="2"/>
  <c r="AB44" i="2"/>
  <c r="AC44" i="2"/>
  <c r="AD44" i="2"/>
  <c r="AE44" i="2"/>
  <c r="AF44" i="2"/>
  <c r="AG44" i="2"/>
  <c r="AH44" i="2"/>
  <c r="AI44" i="2"/>
  <c r="AK44" i="2"/>
  <c r="AL44" i="2"/>
  <c r="AM44" i="2"/>
  <c r="AN44" i="2"/>
  <c r="C45" i="2"/>
  <c r="D45" i="2"/>
  <c r="G45" i="2"/>
  <c r="L45" i="2"/>
  <c r="P45" i="2"/>
  <c r="U45" i="2"/>
  <c r="W45" i="2"/>
  <c r="X45" i="2"/>
  <c r="AA45" i="2"/>
  <c r="AB45" i="2"/>
  <c r="AC45" i="2"/>
  <c r="AD45" i="2"/>
  <c r="AE45" i="2"/>
  <c r="AF45" i="2"/>
  <c r="AG45" i="2"/>
  <c r="AH45" i="2"/>
  <c r="AI45" i="2"/>
  <c r="AK45" i="2"/>
  <c r="AL45" i="2"/>
  <c r="AM45" i="2"/>
  <c r="AN45" i="2"/>
  <c r="C46" i="2"/>
  <c r="D46" i="2"/>
  <c r="G46" i="2"/>
  <c r="L46" i="2"/>
  <c r="P46" i="2"/>
  <c r="U46" i="2"/>
  <c r="W46" i="2"/>
  <c r="X46" i="2"/>
  <c r="AA46" i="2"/>
  <c r="AB46" i="2"/>
  <c r="AC46" i="2"/>
  <c r="AD46" i="2"/>
  <c r="AE46" i="2"/>
  <c r="AF46" i="2"/>
  <c r="AG46" i="2"/>
  <c r="AH46" i="2"/>
  <c r="AI46" i="2"/>
  <c r="AK46" i="2"/>
  <c r="AL46" i="2"/>
  <c r="AM46" i="2"/>
  <c r="AN46" i="2"/>
  <c r="C47" i="2"/>
  <c r="D47" i="2"/>
  <c r="G47" i="2"/>
  <c r="L47" i="2"/>
  <c r="P47" i="2"/>
  <c r="U47" i="2"/>
  <c r="W47" i="2"/>
  <c r="X47" i="2"/>
  <c r="AA47" i="2"/>
  <c r="AB47" i="2"/>
  <c r="AC47" i="2"/>
  <c r="AD47" i="2"/>
  <c r="AE47" i="2"/>
  <c r="AF47" i="2"/>
  <c r="AG47" i="2"/>
  <c r="AH47" i="2"/>
  <c r="AI47" i="2"/>
  <c r="AK47" i="2"/>
  <c r="AL47" i="2"/>
  <c r="AM47" i="2"/>
  <c r="AN47" i="2"/>
  <c r="C48" i="2"/>
  <c r="D48" i="2"/>
  <c r="G48" i="2"/>
  <c r="L48" i="2"/>
  <c r="P48" i="2"/>
  <c r="U48" i="2"/>
  <c r="W48" i="2"/>
  <c r="X48" i="2"/>
  <c r="AA48" i="2"/>
  <c r="AB48" i="2"/>
  <c r="AC48" i="2"/>
  <c r="AD48" i="2"/>
  <c r="AE48" i="2"/>
  <c r="AF48" i="2"/>
  <c r="AG48" i="2"/>
  <c r="AH48" i="2"/>
  <c r="AI48" i="2"/>
  <c r="AK48" i="2"/>
  <c r="AL48" i="2"/>
  <c r="AM48" i="2"/>
  <c r="AN48" i="2"/>
  <c r="C49" i="2"/>
  <c r="D49" i="2"/>
  <c r="G49" i="2"/>
  <c r="L49" i="2"/>
  <c r="P49" i="2"/>
  <c r="U49" i="2"/>
  <c r="W49" i="2"/>
  <c r="X49" i="2"/>
  <c r="AA49" i="2"/>
  <c r="AB49" i="2"/>
  <c r="AC49" i="2"/>
  <c r="AD49" i="2"/>
  <c r="AE49" i="2"/>
  <c r="AF49" i="2"/>
  <c r="AG49" i="2"/>
  <c r="AH49" i="2"/>
  <c r="AI49" i="2"/>
  <c r="AK49" i="2"/>
  <c r="AL49" i="2"/>
  <c r="AM49" i="2"/>
  <c r="AN49" i="2"/>
  <c r="C50" i="2"/>
  <c r="D50" i="2"/>
  <c r="G50" i="2"/>
  <c r="L50" i="2"/>
  <c r="P50" i="2"/>
  <c r="U50" i="2"/>
  <c r="W50" i="2"/>
  <c r="X50" i="2"/>
  <c r="AA50" i="2"/>
  <c r="AB50" i="2"/>
  <c r="AC50" i="2"/>
  <c r="AD50" i="2"/>
  <c r="AE50" i="2"/>
  <c r="AF50" i="2"/>
  <c r="AG50" i="2"/>
  <c r="AH50" i="2"/>
  <c r="AI50" i="2"/>
  <c r="AK50" i="2"/>
  <c r="AL50" i="2"/>
  <c r="AM50" i="2"/>
  <c r="AN50" i="2"/>
  <c r="C51" i="2"/>
  <c r="D51" i="2"/>
  <c r="G51" i="2"/>
  <c r="L51" i="2"/>
  <c r="P51" i="2"/>
  <c r="U51" i="2"/>
  <c r="W51" i="2"/>
  <c r="X51" i="2"/>
  <c r="AA51" i="2"/>
  <c r="AB51" i="2"/>
  <c r="AC51" i="2"/>
  <c r="AD51" i="2"/>
  <c r="AE51" i="2"/>
  <c r="AF51" i="2"/>
  <c r="AG51" i="2"/>
  <c r="AH51" i="2"/>
  <c r="AI51" i="2"/>
  <c r="AK51" i="2"/>
  <c r="AL51" i="2"/>
  <c r="AM51" i="2"/>
  <c r="AN51" i="2"/>
  <c r="C52" i="2"/>
  <c r="D52" i="2"/>
  <c r="G52" i="2"/>
  <c r="L52" i="2"/>
  <c r="P52" i="2"/>
  <c r="U52" i="2"/>
  <c r="W52" i="2"/>
  <c r="X52" i="2"/>
  <c r="AA52" i="2"/>
  <c r="AB52" i="2"/>
  <c r="AC52" i="2"/>
  <c r="AD52" i="2"/>
  <c r="AE52" i="2"/>
  <c r="AF52" i="2"/>
  <c r="AG52" i="2"/>
  <c r="AH52" i="2"/>
  <c r="AI52" i="2"/>
  <c r="AK52" i="2"/>
  <c r="AL52" i="2"/>
  <c r="AM52" i="2"/>
  <c r="AN52" i="2"/>
  <c r="C53" i="2"/>
  <c r="D53" i="2"/>
  <c r="G53" i="2"/>
  <c r="L53" i="2"/>
  <c r="P53" i="2"/>
  <c r="U53" i="2"/>
  <c r="W53" i="2"/>
  <c r="X53" i="2"/>
  <c r="AA53" i="2"/>
  <c r="AB53" i="2"/>
  <c r="AC53" i="2"/>
  <c r="AD53" i="2"/>
  <c r="AE53" i="2"/>
  <c r="AF53" i="2"/>
  <c r="AG53" i="2"/>
  <c r="AH53" i="2"/>
  <c r="AI53" i="2"/>
  <c r="AK53" i="2"/>
  <c r="AL53" i="2"/>
  <c r="AM53" i="2"/>
  <c r="AN53" i="2"/>
  <c r="C54" i="2"/>
  <c r="D54" i="2"/>
  <c r="G54" i="2"/>
  <c r="L54" i="2"/>
  <c r="P54" i="2"/>
  <c r="U54" i="2"/>
  <c r="W54" i="2"/>
  <c r="X54" i="2"/>
  <c r="AA54" i="2"/>
  <c r="AB54" i="2"/>
  <c r="AC54" i="2"/>
  <c r="AD54" i="2"/>
  <c r="AE54" i="2"/>
  <c r="AF54" i="2"/>
  <c r="AG54" i="2"/>
  <c r="AH54" i="2"/>
  <c r="AI54" i="2"/>
  <c r="AK54" i="2"/>
  <c r="AL54" i="2"/>
  <c r="AM54" i="2"/>
  <c r="AN54" i="2"/>
  <c r="C55" i="2"/>
  <c r="D55" i="2"/>
  <c r="G55" i="2"/>
  <c r="L55" i="2"/>
  <c r="P55" i="2"/>
  <c r="U55" i="2"/>
  <c r="W55" i="2"/>
  <c r="X55" i="2"/>
  <c r="AA55" i="2"/>
  <c r="AB55" i="2"/>
  <c r="AC55" i="2"/>
  <c r="AD55" i="2"/>
  <c r="AE55" i="2"/>
  <c r="AF55" i="2"/>
  <c r="AG55" i="2"/>
  <c r="AH55" i="2"/>
  <c r="AI55" i="2"/>
  <c r="AK55" i="2"/>
  <c r="AL55" i="2"/>
  <c r="AM55" i="2"/>
  <c r="AN55" i="2"/>
  <c r="C56" i="2"/>
  <c r="D56" i="2"/>
  <c r="G56" i="2"/>
  <c r="L56" i="2"/>
  <c r="P56" i="2"/>
  <c r="U56" i="2"/>
  <c r="W56" i="2"/>
  <c r="X56" i="2"/>
  <c r="AA56" i="2"/>
  <c r="AB56" i="2"/>
  <c r="AC56" i="2"/>
  <c r="AD56" i="2"/>
  <c r="AE56" i="2"/>
  <c r="AF56" i="2"/>
  <c r="AG56" i="2"/>
  <c r="AH56" i="2"/>
  <c r="AI56" i="2"/>
  <c r="AK56" i="2"/>
  <c r="AL56" i="2"/>
  <c r="AM56" i="2"/>
  <c r="AN56" i="2"/>
  <c r="C57" i="2"/>
  <c r="D57" i="2"/>
  <c r="G57" i="2"/>
  <c r="L57" i="2"/>
  <c r="P57" i="2"/>
  <c r="U57" i="2"/>
  <c r="W57" i="2"/>
  <c r="X57" i="2"/>
  <c r="AA57" i="2"/>
  <c r="AB57" i="2"/>
  <c r="AC57" i="2"/>
  <c r="AD57" i="2"/>
  <c r="AE57" i="2"/>
  <c r="AF57" i="2"/>
  <c r="AG57" i="2"/>
  <c r="AH57" i="2"/>
  <c r="AI57" i="2"/>
  <c r="AK57" i="2"/>
  <c r="AL57" i="2"/>
  <c r="AM57" i="2"/>
  <c r="AN57" i="2"/>
  <c r="C58" i="2"/>
  <c r="D58" i="2"/>
  <c r="G58" i="2"/>
  <c r="L58" i="2"/>
  <c r="P58" i="2"/>
  <c r="U58" i="2"/>
  <c r="W58" i="2"/>
  <c r="X58" i="2"/>
  <c r="AA58" i="2"/>
  <c r="AB58" i="2"/>
  <c r="AC58" i="2"/>
  <c r="AD58" i="2"/>
  <c r="AE58" i="2"/>
  <c r="AF58" i="2"/>
  <c r="AG58" i="2"/>
  <c r="AH58" i="2"/>
  <c r="AI58" i="2"/>
  <c r="AK58" i="2"/>
  <c r="AL58" i="2"/>
  <c r="AM58" i="2"/>
  <c r="AN58" i="2"/>
  <c r="C59" i="2"/>
  <c r="D59" i="2"/>
  <c r="G59" i="2"/>
  <c r="L59" i="2"/>
  <c r="P59" i="2"/>
  <c r="U59" i="2"/>
  <c r="W59" i="2"/>
  <c r="X59" i="2"/>
  <c r="AA59" i="2"/>
  <c r="AB59" i="2"/>
  <c r="AC59" i="2"/>
  <c r="AD59" i="2"/>
  <c r="AE59" i="2"/>
  <c r="AF59" i="2"/>
  <c r="AG59" i="2"/>
  <c r="AH59" i="2"/>
  <c r="AI59" i="2"/>
  <c r="AK59" i="2"/>
  <c r="AL59" i="2"/>
  <c r="AM59" i="2"/>
  <c r="AN59" i="2"/>
  <c r="C60" i="2"/>
  <c r="D60" i="2"/>
  <c r="G60" i="2"/>
  <c r="L60" i="2"/>
  <c r="P60" i="2"/>
  <c r="U60" i="2"/>
  <c r="W60" i="2"/>
  <c r="X60" i="2"/>
  <c r="AA60" i="2"/>
  <c r="AB60" i="2"/>
  <c r="AC60" i="2"/>
  <c r="AD60" i="2"/>
  <c r="AE60" i="2"/>
  <c r="AF60" i="2"/>
  <c r="AG60" i="2"/>
  <c r="AH60" i="2"/>
  <c r="AI60" i="2"/>
  <c r="AK60" i="2"/>
  <c r="AL60" i="2"/>
  <c r="AM60" i="2"/>
  <c r="AN60" i="2"/>
  <c r="C61" i="2"/>
  <c r="D61" i="2"/>
  <c r="G61" i="2"/>
  <c r="L61" i="2"/>
  <c r="P61" i="2"/>
  <c r="U61" i="2"/>
  <c r="W61" i="2"/>
  <c r="X61" i="2"/>
  <c r="AA61" i="2"/>
  <c r="AB61" i="2"/>
  <c r="AC61" i="2"/>
  <c r="AD61" i="2"/>
  <c r="AE61" i="2"/>
  <c r="AF61" i="2"/>
  <c r="AG61" i="2"/>
  <c r="AH61" i="2"/>
  <c r="AI61" i="2"/>
  <c r="AK61" i="2"/>
  <c r="AL61" i="2"/>
  <c r="AM61" i="2"/>
  <c r="AN61" i="2"/>
  <c r="C62" i="2"/>
  <c r="D62" i="2"/>
  <c r="G62" i="2"/>
  <c r="L62" i="2"/>
  <c r="P62" i="2"/>
  <c r="U62" i="2"/>
  <c r="W62" i="2"/>
  <c r="X62" i="2"/>
  <c r="AA62" i="2"/>
  <c r="AB62" i="2"/>
  <c r="AC62" i="2"/>
  <c r="AD62" i="2"/>
  <c r="AE62" i="2"/>
  <c r="AF62" i="2"/>
  <c r="AG62" i="2"/>
  <c r="AH62" i="2"/>
  <c r="AI62" i="2"/>
  <c r="AK62" i="2"/>
  <c r="AL62" i="2"/>
  <c r="AM62" i="2"/>
  <c r="AN62" i="2"/>
  <c r="C63" i="2"/>
  <c r="D63" i="2"/>
  <c r="G63" i="2"/>
  <c r="L63" i="2"/>
  <c r="P63" i="2"/>
  <c r="U63" i="2"/>
  <c r="W63" i="2"/>
  <c r="X63" i="2"/>
  <c r="AA63" i="2"/>
  <c r="AB63" i="2"/>
  <c r="AC63" i="2"/>
  <c r="AD63" i="2"/>
  <c r="AE63" i="2"/>
  <c r="AF63" i="2"/>
  <c r="AG63" i="2"/>
  <c r="AH63" i="2"/>
  <c r="AI63" i="2"/>
  <c r="AK63" i="2"/>
  <c r="AL63" i="2"/>
  <c r="AM63" i="2"/>
  <c r="AN63" i="2"/>
  <c r="C64" i="2"/>
  <c r="D64" i="2"/>
  <c r="G64" i="2"/>
  <c r="L64" i="2"/>
  <c r="P64" i="2"/>
  <c r="U64" i="2"/>
  <c r="W64" i="2"/>
  <c r="X64" i="2"/>
  <c r="AA64" i="2"/>
  <c r="AB64" i="2"/>
  <c r="AC64" i="2"/>
  <c r="AD64" i="2"/>
  <c r="AE64" i="2"/>
  <c r="AF64" i="2"/>
  <c r="AG64" i="2"/>
  <c r="AH64" i="2"/>
  <c r="AI64" i="2"/>
  <c r="AK64" i="2"/>
  <c r="AL64" i="2"/>
  <c r="AM64" i="2"/>
  <c r="AN64" i="2"/>
  <c r="C65" i="2"/>
  <c r="D65" i="2"/>
  <c r="G65" i="2"/>
  <c r="L65" i="2"/>
  <c r="P65" i="2"/>
  <c r="U65" i="2"/>
  <c r="W65" i="2"/>
  <c r="X65" i="2"/>
  <c r="AA65" i="2"/>
  <c r="AB65" i="2"/>
  <c r="AC65" i="2"/>
  <c r="AD65" i="2"/>
  <c r="AE65" i="2"/>
  <c r="AF65" i="2"/>
  <c r="AG65" i="2"/>
  <c r="AH65" i="2"/>
  <c r="AI65" i="2"/>
  <c r="AK65" i="2"/>
  <c r="AL65" i="2"/>
  <c r="AM65" i="2"/>
  <c r="AN65" i="2"/>
  <c r="C66" i="2"/>
  <c r="D66" i="2"/>
  <c r="G66" i="2"/>
  <c r="L66" i="2"/>
  <c r="P66" i="2"/>
  <c r="U66" i="2"/>
  <c r="W66" i="2"/>
  <c r="X66" i="2"/>
  <c r="AA66" i="2"/>
  <c r="AB66" i="2"/>
  <c r="AC66" i="2"/>
  <c r="AD66" i="2"/>
  <c r="AE66" i="2"/>
  <c r="AF66" i="2"/>
  <c r="AG66" i="2"/>
  <c r="AH66" i="2"/>
  <c r="AI66" i="2"/>
  <c r="AK66" i="2"/>
  <c r="AL66" i="2"/>
  <c r="AM66" i="2"/>
  <c r="AN66" i="2"/>
  <c r="C67" i="2"/>
  <c r="D67" i="2"/>
  <c r="G67" i="2"/>
  <c r="L67" i="2"/>
  <c r="P67" i="2"/>
  <c r="U67" i="2"/>
  <c r="W67" i="2"/>
  <c r="X67" i="2"/>
  <c r="AA67" i="2"/>
  <c r="AB67" i="2"/>
  <c r="AC67" i="2"/>
  <c r="AD67" i="2"/>
  <c r="AE67" i="2"/>
  <c r="AF67" i="2"/>
  <c r="AG67" i="2"/>
  <c r="AH67" i="2"/>
  <c r="AI67" i="2"/>
  <c r="AK67" i="2"/>
  <c r="AL67" i="2"/>
  <c r="AM67" i="2"/>
  <c r="AN67" i="2"/>
  <c r="C68" i="2"/>
  <c r="D68" i="2"/>
  <c r="G68" i="2"/>
  <c r="L68" i="2"/>
  <c r="P68" i="2"/>
  <c r="U68" i="2"/>
  <c r="W68" i="2"/>
  <c r="X68" i="2"/>
  <c r="AA68" i="2"/>
  <c r="AB68" i="2"/>
  <c r="AC68" i="2"/>
  <c r="AD68" i="2"/>
  <c r="AE68" i="2"/>
  <c r="AF68" i="2"/>
  <c r="AG68" i="2"/>
  <c r="AH68" i="2"/>
  <c r="AI68" i="2"/>
  <c r="AK68" i="2"/>
  <c r="AL68" i="2"/>
  <c r="AM68" i="2"/>
  <c r="AN68" i="2"/>
  <c r="C69" i="2"/>
  <c r="D69" i="2"/>
  <c r="G69" i="2"/>
  <c r="L69" i="2"/>
  <c r="P69" i="2"/>
  <c r="U69" i="2"/>
  <c r="W69" i="2"/>
  <c r="X69" i="2"/>
  <c r="AA69" i="2"/>
  <c r="AB69" i="2"/>
  <c r="AC69" i="2"/>
  <c r="AD69" i="2"/>
  <c r="AE69" i="2"/>
  <c r="AF69" i="2"/>
  <c r="AG69" i="2"/>
  <c r="AH69" i="2"/>
  <c r="AI69" i="2"/>
  <c r="AK69" i="2"/>
  <c r="AL69" i="2"/>
  <c r="AM69" i="2"/>
  <c r="AN69" i="2"/>
  <c r="C70" i="2"/>
  <c r="D70" i="2"/>
  <c r="G70" i="2"/>
  <c r="L70" i="2"/>
  <c r="P70" i="2"/>
  <c r="U70" i="2"/>
  <c r="W70" i="2"/>
  <c r="X70" i="2"/>
  <c r="AA70" i="2"/>
  <c r="AB70" i="2"/>
  <c r="AC70" i="2"/>
  <c r="AD70" i="2"/>
  <c r="AE70" i="2"/>
  <c r="AF70" i="2"/>
  <c r="AG70" i="2"/>
  <c r="AH70" i="2"/>
  <c r="AI70" i="2"/>
  <c r="AK70" i="2"/>
  <c r="AL70" i="2"/>
  <c r="AM70" i="2"/>
  <c r="AN70" i="2"/>
  <c r="C71" i="2"/>
  <c r="D71" i="2"/>
  <c r="G71" i="2"/>
  <c r="L71" i="2"/>
  <c r="P71" i="2"/>
  <c r="U71" i="2"/>
  <c r="W71" i="2"/>
  <c r="X71" i="2"/>
  <c r="AA71" i="2"/>
  <c r="AB71" i="2"/>
  <c r="AC71" i="2"/>
  <c r="AD71" i="2"/>
  <c r="AE71" i="2"/>
  <c r="AF71" i="2"/>
  <c r="AG71" i="2"/>
  <c r="AH71" i="2"/>
  <c r="AI71" i="2"/>
  <c r="AK71" i="2"/>
  <c r="AL71" i="2"/>
  <c r="AM71" i="2"/>
  <c r="AN71" i="2"/>
  <c r="C72" i="2"/>
  <c r="D72" i="2"/>
  <c r="G72" i="2"/>
  <c r="L72" i="2"/>
  <c r="P72" i="2"/>
  <c r="U72" i="2"/>
  <c r="W72" i="2"/>
  <c r="X72" i="2"/>
  <c r="AA72" i="2"/>
  <c r="AB72" i="2"/>
  <c r="AC72" i="2"/>
  <c r="AD72" i="2"/>
  <c r="AE72" i="2"/>
  <c r="AF72" i="2"/>
  <c r="AG72" i="2"/>
  <c r="AH72" i="2"/>
  <c r="AI72" i="2"/>
  <c r="AK72" i="2"/>
  <c r="AL72" i="2"/>
  <c r="AM72" i="2"/>
  <c r="AN72" i="2"/>
  <c r="C73" i="2"/>
  <c r="D73" i="2"/>
  <c r="G73" i="2"/>
  <c r="L73" i="2"/>
  <c r="P73" i="2"/>
  <c r="U73" i="2"/>
  <c r="W73" i="2"/>
  <c r="X73" i="2"/>
  <c r="AA73" i="2"/>
  <c r="AB73" i="2"/>
  <c r="AC73" i="2"/>
  <c r="AD73" i="2"/>
  <c r="AE73" i="2"/>
  <c r="AF73" i="2"/>
  <c r="AG73" i="2"/>
  <c r="AH73" i="2"/>
  <c r="AI73" i="2"/>
  <c r="AK73" i="2"/>
  <c r="AL73" i="2"/>
  <c r="AM73" i="2"/>
  <c r="AN73" i="2"/>
  <c r="C74" i="2"/>
  <c r="D74" i="2"/>
  <c r="G74" i="2"/>
  <c r="L74" i="2"/>
  <c r="P74" i="2"/>
  <c r="U74" i="2"/>
  <c r="W74" i="2"/>
  <c r="X74" i="2"/>
  <c r="AA74" i="2"/>
  <c r="AB74" i="2"/>
  <c r="AC74" i="2"/>
  <c r="AD74" i="2"/>
  <c r="AE74" i="2"/>
  <c r="AF74" i="2"/>
  <c r="AG74" i="2"/>
  <c r="AH74" i="2"/>
  <c r="AI74" i="2"/>
  <c r="AK74" i="2"/>
  <c r="AL74" i="2"/>
  <c r="AM74" i="2"/>
  <c r="AN74" i="2"/>
  <c r="C75" i="2"/>
  <c r="D75" i="2"/>
  <c r="G75" i="2"/>
  <c r="L75" i="2"/>
  <c r="P75" i="2"/>
  <c r="U75" i="2"/>
  <c r="W75" i="2"/>
  <c r="X75" i="2"/>
  <c r="AA75" i="2"/>
  <c r="AB75" i="2"/>
  <c r="AC75" i="2"/>
  <c r="AD75" i="2"/>
  <c r="AE75" i="2"/>
  <c r="AF75" i="2"/>
  <c r="AG75" i="2"/>
  <c r="AH75" i="2"/>
  <c r="AI75" i="2"/>
  <c r="AK75" i="2"/>
  <c r="AL75" i="2"/>
  <c r="AM75" i="2"/>
  <c r="AN75" i="2"/>
  <c r="C76" i="2"/>
  <c r="D76" i="2"/>
  <c r="G76" i="2"/>
  <c r="L76" i="2"/>
  <c r="P76" i="2"/>
  <c r="U76" i="2"/>
  <c r="W76" i="2"/>
  <c r="X76" i="2"/>
  <c r="AA76" i="2"/>
  <c r="AB76" i="2"/>
  <c r="AC76" i="2"/>
  <c r="AD76" i="2"/>
  <c r="AE76" i="2"/>
  <c r="AF76" i="2"/>
  <c r="AG76" i="2"/>
  <c r="AH76" i="2"/>
  <c r="AI76" i="2"/>
  <c r="AK76" i="2"/>
  <c r="AL76" i="2"/>
  <c r="AM76" i="2"/>
  <c r="AN76" i="2"/>
  <c r="C77" i="2"/>
  <c r="D77" i="2"/>
  <c r="G77" i="2"/>
  <c r="L77" i="2"/>
  <c r="P77" i="2"/>
  <c r="U77" i="2"/>
  <c r="W77" i="2"/>
  <c r="X77" i="2"/>
  <c r="AA77" i="2"/>
  <c r="AB77" i="2"/>
  <c r="AC77" i="2"/>
  <c r="AD77" i="2"/>
  <c r="AE77" i="2"/>
  <c r="AF77" i="2"/>
  <c r="AG77" i="2"/>
  <c r="AH77" i="2"/>
  <c r="AI77" i="2"/>
  <c r="AK77" i="2"/>
  <c r="AL77" i="2"/>
  <c r="AM77" i="2"/>
  <c r="AN77" i="2"/>
  <c r="C78" i="2"/>
  <c r="D78" i="2"/>
  <c r="G78" i="2"/>
  <c r="L78" i="2"/>
  <c r="P78" i="2"/>
  <c r="U78" i="2"/>
  <c r="W78" i="2"/>
  <c r="X78" i="2"/>
  <c r="AA78" i="2"/>
  <c r="AB78" i="2"/>
  <c r="AC78" i="2"/>
  <c r="AD78" i="2"/>
  <c r="AE78" i="2"/>
  <c r="AF78" i="2"/>
  <c r="AG78" i="2"/>
  <c r="AH78" i="2"/>
  <c r="AI78" i="2"/>
  <c r="AK78" i="2"/>
  <c r="AL78" i="2"/>
  <c r="AM78" i="2"/>
  <c r="AN78" i="2"/>
  <c r="C79" i="2"/>
  <c r="D79" i="2"/>
  <c r="G79" i="2"/>
  <c r="L79" i="2"/>
  <c r="P79" i="2"/>
  <c r="U79" i="2"/>
  <c r="W79" i="2"/>
  <c r="X79" i="2"/>
  <c r="AA79" i="2"/>
  <c r="AB79" i="2"/>
  <c r="AC79" i="2"/>
  <c r="AD79" i="2"/>
  <c r="AE79" i="2"/>
  <c r="AF79" i="2"/>
  <c r="AG79" i="2"/>
  <c r="AH79" i="2"/>
  <c r="AI79" i="2"/>
  <c r="AK79" i="2"/>
  <c r="AL79" i="2"/>
  <c r="AM79" i="2"/>
  <c r="AN79" i="2"/>
  <c r="C80" i="2"/>
  <c r="D80" i="2"/>
  <c r="G80" i="2"/>
  <c r="L80" i="2"/>
  <c r="P80" i="2"/>
  <c r="U80" i="2"/>
  <c r="W80" i="2"/>
  <c r="X80" i="2"/>
  <c r="AA80" i="2"/>
  <c r="AB80" i="2"/>
  <c r="AC80" i="2"/>
  <c r="AD80" i="2"/>
  <c r="AE80" i="2"/>
  <c r="AF80" i="2"/>
  <c r="AG80" i="2"/>
  <c r="AH80" i="2"/>
  <c r="AI80" i="2"/>
  <c r="AK80" i="2"/>
  <c r="AL80" i="2"/>
  <c r="AM80" i="2"/>
  <c r="AN80" i="2"/>
  <c r="C81" i="2"/>
  <c r="D81" i="2"/>
  <c r="G81" i="2"/>
  <c r="L81" i="2"/>
  <c r="P81" i="2"/>
  <c r="U81" i="2"/>
  <c r="W81" i="2"/>
  <c r="X81" i="2"/>
  <c r="AA81" i="2"/>
  <c r="AB81" i="2"/>
  <c r="AC81" i="2"/>
  <c r="AD81" i="2"/>
  <c r="AE81" i="2"/>
  <c r="AF81" i="2"/>
  <c r="AG81" i="2"/>
  <c r="AH81" i="2"/>
  <c r="AI81" i="2"/>
  <c r="AK81" i="2"/>
  <c r="AL81" i="2"/>
  <c r="AM81" i="2"/>
  <c r="AN81" i="2"/>
  <c r="C82" i="2"/>
  <c r="D82" i="2"/>
  <c r="G82" i="2"/>
  <c r="L82" i="2"/>
  <c r="P82" i="2"/>
  <c r="U82" i="2"/>
  <c r="W82" i="2"/>
  <c r="X82" i="2"/>
  <c r="AA82" i="2"/>
  <c r="AB82" i="2"/>
  <c r="AC82" i="2"/>
  <c r="AD82" i="2"/>
  <c r="AE82" i="2"/>
  <c r="AF82" i="2"/>
  <c r="AG82" i="2"/>
  <c r="AH82" i="2"/>
  <c r="AI82" i="2"/>
  <c r="AK82" i="2"/>
  <c r="AL82" i="2"/>
  <c r="AM82" i="2"/>
  <c r="AN82" i="2"/>
  <c r="C83" i="2"/>
  <c r="D83" i="2"/>
  <c r="G83" i="2"/>
  <c r="L83" i="2"/>
  <c r="P83" i="2"/>
  <c r="U83" i="2"/>
  <c r="W83" i="2"/>
  <c r="X83" i="2"/>
  <c r="AA83" i="2"/>
  <c r="AB83" i="2"/>
  <c r="AC83" i="2"/>
  <c r="AD83" i="2"/>
  <c r="AE83" i="2"/>
  <c r="AF83" i="2"/>
  <c r="AG83" i="2"/>
  <c r="AH83" i="2"/>
  <c r="AI83" i="2"/>
  <c r="AK83" i="2"/>
  <c r="AL83" i="2"/>
  <c r="AM83" i="2"/>
  <c r="AN83" i="2"/>
  <c r="C84" i="2"/>
  <c r="D84" i="2"/>
  <c r="G84" i="2"/>
  <c r="L84" i="2"/>
  <c r="P84" i="2"/>
  <c r="U84" i="2"/>
  <c r="W84" i="2"/>
  <c r="X84" i="2"/>
  <c r="AA84" i="2"/>
  <c r="AB84" i="2"/>
  <c r="AC84" i="2"/>
  <c r="AD84" i="2"/>
  <c r="AE84" i="2"/>
  <c r="AF84" i="2"/>
  <c r="AG84" i="2"/>
  <c r="AH84" i="2"/>
  <c r="AI84" i="2"/>
  <c r="AK84" i="2"/>
  <c r="AL84" i="2"/>
  <c r="AM84" i="2"/>
  <c r="AN84" i="2"/>
  <c r="C85" i="2"/>
  <c r="D85" i="2"/>
  <c r="G85" i="2"/>
  <c r="L85" i="2"/>
  <c r="P85" i="2"/>
  <c r="U85" i="2"/>
  <c r="W85" i="2"/>
  <c r="X85" i="2"/>
  <c r="AA85" i="2"/>
  <c r="AB85" i="2"/>
  <c r="AC85" i="2"/>
  <c r="AD85" i="2"/>
  <c r="AE85" i="2"/>
  <c r="AF85" i="2"/>
  <c r="AG85" i="2"/>
  <c r="AH85" i="2"/>
  <c r="AI85" i="2"/>
  <c r="AK85" i="2"/>
  <c r="AL85" i="2"/>
  <c r="AM85" i="2"/>
  <c r="AN85" i="2"/>
  <c r="C86" i="2"/>
  <c r="D86" i="2"/>
  <c r="G86" i="2"/>
  <c r="L86" i="2"/>
  <c r="P86" i="2"/>
  <c r="U86" i="2"/>
  <c r="W86" i="2"/>
  <c r="X86" i="2"/>
  <c r="AA86" i="2"/>
  <c r="AB86" i="2"/>
  <c r="AC86" i="2"/>
  <c r="AD86" i="2"/>
  <c r="AE86" i="2"/>
  <c r="AF86" i="2"/>
  <c r="AG86" i="2"/>
  <c r="AH86" i="2"/>
  <c r="AI86" i="2"/>
  <c r="AK86" i="2"/>
  <c r="AL86" i="2"/>
  <c r="AM86" i="2"/>
  <c r="AN86" i="2"/>
  <c r="C87" i="2"/>
  <c r="D87" i="2"/>
  <c r="G87" i="2"/>
  <c r="L87" i="2"/>
  <c r="P87" i="2"/>
  <c r="U87" i="2"/>
  <c r="W87" i="2"/>
  <c r="X87" i="2"/>
  <c r="AA87" i="2"/>
  <c r="AB87" i="2"/>
  <c r="AC87" i="2"/>
  <c r="AD87" i="2"/>
  <c r="AE87" i="2"/>
  <c r="AF87" i="2"/>
  <c r="AG87" i="2"/>
  <c r="AH87" i="2"/>
  <c r="AI87" i="2"/>
  <c r="AK87" i="2"/>
  <c r="AL87" i="2"/>
  <c r="AM87" i="2"/>
  <c r="AN87" i="2"/>
  <c r="C88" i="2"/>
  <c r="D88" i="2"/>
  <c r="G88" i="2"/>
  <c r="L88" i="2"/>
  <c r="P88" i="2"/>
  <c r="U88" i="2"/>
  <c r="W88" i="2"/>
  <c r="X88" i="2"/>
  <c r="AA88" i="2"/>
  <c r="AB88" i="2"/>
  <c r="AC88" i="2"/>
  <c r="AD88" i="2"/>
  <c r="AE88" i="2"/>
  <c r="AF88" i="2"/>
  <c r="AG88" i="2"/>
  <c r="AH88" i="2"/>
  <c r="AI88" i="2"/>
  <c r="AK88" i="2"/>
  <c r="AL88" i="2"/>
  <c r="AM88" i="2"/>
  <c r="AN88" i="2"/>
  <c r="C89" i="2"/>
  <c r="D89" i="2"/>
  <c r="G89" i="2"/>
  <c r="L89" i="2"/>
  <c r="P89" i="2"/>
  <c r="U89" i="2"/>
  <c r="W89" i="2"/>
  <c r="X89" i="2"/>
  <c r="AA89" i="2"/>
  <c r="AB89" i="2"/>
  <c r="AC89" i="2"/>
  <c r="AD89" i="2"/>
  <c r="AE89" i="2"/>
  <c r="AF89" i="2"/>
  <c r="AG89" i="2"/>
  <c r="AH89" i="2"/>
  <c r="AI89" i="2"/>
  <c r="AK89" i="2"/>
  <c r="AL89" i="2"/>
  <c r="AM89" i="2"/>
  <c r="AN89" i="2"/>
  <c r="C90" i="2"/>
  <c r="D90" i="2"/>
  <c r="G90" i="2"/>
  <c r="L90" i="2"/>
  <c r="P90" i="2"/>
  <c r="U90" i="2"/>
  <c r="W90" i="2"/>
  <c r="X90" i="2"/>
  <c r="AA90" i="2"/>
  <c r="AB90" i="2"/>
  <c r="AC90" i="2"/>
  <c r="AD90" i="2"/>
  <c r="AE90" i="2"/>
  <c r="AF90" i="2"/>
  <c r="AG90" i="2"/>
  <c r="AH90" i="2"/>
  <c r="AI90" i="2"/>
  <c r="AK90" i="2"/>
  <c r="AL90" i="2"/>
  <c r="AM90" i="2"/>
  <c r="AN90" i="2"/>
  <c r="C91" i="2"/>
  <c r="D91" i="2"/>
  <c r="G91" i="2"/>
  <c r="L91" i="2"/>
  <c r="P91" i="2"/>
  <c r="U91" i="2"/>
  <c r="W91" i="2"/>
  <c r="X91" i="2"/>
  <c r="AA91" i="2"/>
  <c r="AB91" i="2"/>
  <c r="AC91" i="2"/>
  <c r="AD91" i="2"/>
  <c r="AE91" i="2"/>
  <c r="AF91" i="2"/>
  <c r="AG91" i="2"/>
  <c r="AH91" i="2"/>
  <c r="AI91" i="2"/>
  <c r="AK91" i="2"/>
  <c r="AL91" i="2"/>
  <c r="AM91" i="2"/>
  <c r="AN91" i="2"/>
  <c r="C92" i="2"/>
  <c r="D92" i="2"/>
  <c r="G92" i="2"/>
  <c r="L92" i="2"/>
  <c r="P92" i="2"/>
  <c r="U92" i="2"/>
  <c r="W92" i="2"/>
  <c r="X92" i="2"/>
  <c r="AA92" i="2"/>
  <c r="AB92" i="2"/>
  <c r="AC92" i="2"/>
  <c r="AD92" i="2"/>
  <c r="AE92" i="2"/>
  <c r="AF92" i="2"/>
  <c r="AG92" i="2"/>
  <c r="AH92" i="2"/>
  <c r="AI92" i="2"/>
  <c r="AK92" i="2"/>
  <c r="AL92" i="2"/>
  <c r="AM92" i="2"/>
  <c r="AN92" i="2"/>
  <c r="C93" i="2"/>
  <c r="D93" i="2"/>
  <c r="G93" i="2"/>
  <c r="L93" i="2"/>
  <c r="P93" i="2"/>
  <c r="U93" i="2"/>
  <c r="W93" i="2"/>
  <c r="X93" i="2"/>
  <c r="AA93" i="2"/>
  <c r="AB93" i="2"/>
  <c r="AC93" i="2"/>
  <c r="AD93" i="2"/>
  <c r="AE93" i="2"/>
  <c r="AF93" i="2"/>
  <c r="AG93" i="2"/>
  <c r="AH93" i="2"/>
  <c r="AI93" i="2"/>
  <c r="AK93" i="2"/>
  <c r="AL93" i="2"/>
  <c r="AM93" i="2"/>
  <c r="AN93" i="2"/>
  <c r="C94" i="2"/>
  <c r="D94" i="2"/>
  <c r="G94" i="2"/>
  <c r="L94" i="2"/>
  <c r="P94" i="2"/>
  <c r="U94" i="2"/>
  <c r="W94" i="2"/>
  <c r="X94" i="2"/>
  <c r="AA94" i="2"/>
  <c r="AB94" i="2"/>
  <c r="AC94" i="2"/>
  <c r="AD94" i="2"/>
  <c r="AE94" i="2"/>
  <c r="AF94" i="2"/>
  <c r="AG94" i="2"/>
  <c r="AH94" i="2"/>
  <c r="AI94" i="2"/>
  <c r="AK94" i="2"/>
  <c r="AL94" i="2"/>
  <c r="AM94" i="2"/>
  <c r="AN94" i="2"/>
  <c r="C95" i="2"/>
  <c r="D95" i="2"/>
  <c r="G95" i="2"/>
  <c r="L95" i="2"/>
  <c r="P95" i="2"/>
  <c r="U95" i="2"/>
  <c r="W95" i="2"/>
  <c r="X95" i="2"/>
  <c r="AA95" i="2"/>
  <c r="AB95" i="2"/>
  <c r="AC95" i="2"/>
  <c r="AD95" i="2"/>
  <c r="AE95" i="2"/>
  <c r="AF95" i="2"/>
  <c r="AG95" i="2"/>
  <c r="AH95" i="2"/>
  <c r="AI95" i="2"/>
  <c r="AK95" i="2"/>
  <c r="AL95" i="2"/>
  <c r="AM95" i="2"/>
  <c r="AN95" i="2"/>
  <c r="C96" i="2"/>
  <c r="D96" i="2"/>
  <c r="G96" i="2"/>
  <c r="L96" i="2"/>
  <c r="P96" i="2"/>
  <c r="U96" i="2"/>
  <c r="W96" i="2"/>
  <c r="X96" i="2"/>
  <c r="AA96" i="2"/>
  <c r="AB96" i="2"/>
  <c r="AC96" i="2"/>
  <c r="AD96" i="2"/>
  <c r="AE96" i="2"/>
  <c r="AF96" i="2"/>
  <c r="AG96" i="2"/>
  <c r="AH96" i="2"/>
  <c r="AI96" i="2"/>
  <c r="AK96" i="2"/>
  <c r="AL96" i="2"/>
  <c r="AM96" i="2"/>
  <c r="AN96" i="2"/>
  <c r="C97" i="2"/>
  <c r="D97" i="2"/>
  <c r="G97" i="2"/>
  <c r="L97" i="2"/>
  <c r="P97" i="2"/>
  <c r="U97" i="2"/>
  <c r="W97" i="2"/>
  <c r="X97" i="2"/>
  <c r="AA97" i="2"/>
  <c r="AB97" i="2"/>
  <c r="AC97" i="2"/>
  <c r="AD97" i="2"/>
  <c r="AE97" i="2"/>
  <c r="AF97" i="2"/>
  <c r="AG97" i="2"/>
  <c r="AH97" i="2"/>
  <c r="AI97" i="2"/>
  <c r="AK97" i="2"/>
  <c r="AL97" i="2"/>
  <c r="AM97" i="2"/>
  <c r="AN97" i="2"/>
  <c r="C98" i="2"/>
  <c r="D98" i="2"/>
  <c r="G98" i="2"/>
  <c r="L98" i="2"/>
  <c r="P98" i="2"/>
  <c r="U98" i="2"/>
  <c r="W98" i="2"/>
  <c r="X98" i="2"/>
  <c r="AA98" i="2"/>
  <c r="AB98" i="2"/>
  <c r="AC98" i="2"/>
  <c r="AD98" i="2"/>
  <c r="AE98" i="2"/>
  <c r="AF98" i="2"/>
  <c r="AG98" i="2"/>
  <c r="AH98" i="2"/>
  <c r="AI98" i="2"/>
  <c r="AK98" i="2"/>
  <c r="AL98" i="2"/>
  <c r="AM98" i="2"/>
  <c r="AN98" i="2"/>
  <c r="C99" i="2"/>
  <c r="D99" i="2"/>
  <c r="G99" i="2"/>
  <c r="L99" i="2"/>
  <c r="P99" i="2"/>
  <c r="U99" i="2"/>
  <c r="W99" i="2"/>
  <c r="X99" i="2"/>
  <c r="AA99" i="2"/>
  <c r="AB99" i="2"/>
  <c r="AC99" i="2"/>
  <c r="AD99" i="2"/>
  <c r="AE99" i="2"/>
  <c r="AF99" i="2"/>
  <c r="AG99" i="2"/>
  <c r="AH99" i="2"/>
  <c r="AI99" i="2"/>
  <c r="AK99" i="2"/>
  <c r="AL99" i="2"/>
  <c r="AM99" i="2"/>
  <c r="AN99" i="2"/>
  <c r="C100" i="2"/>
  <c r="D100" i="2"/>
  <c r="G100" i="2"/>
  <c r="L100" i="2"/>
  <c r="P100" i="2"/>
  <c r="U100" i="2"/>
  <c r="W100" i="2"/>
  <c r="X100" i="2"/>
  <c r="AA100" i="2"/>
  <c r="AB100" i="2"/>
  <c r="AC100" i="2"/>
  <c r="AD100" i="2"/>
  <c r="AE100" i="2"/>
  <c r="AF100" i="2"/>
  <c r="AG100" i="2"/>
  <c r="AH100" i="2"/>
  <c r="AI100" i="2"/>
  <c r="AK100" i="2"/>
  <c r="AL100" i="2"/>
  <c r="AM100" i="2"/>
  <c r="AN100" i="2"/>
  <c r="E11" i="1"/>
  <c r="K11" i="1"/>
  <c r="M11" i="1"/>
  <c r="O11" i="1"/>
  <c r="R11" i="1"/>
  <c r="T11" i="1"/>
  <c r="V11" i="1"/>
  <c r="X11" i="1"/>
  <c r="Z11" i="1"/>
  <c r="AB11" i="1"/>
  <c r="AD11" i="1"/>
  <c r="AH11" i="1"/>
  <c r="AQ11" i="1"/>
  <c r="AT11" i="1"/>
  <c r="AV11" i="1"/>
  <c r="AX11" i="1"/>
  <c r="AY11" i="1"/>
  <c r="BB11" i="1"/>
  <c r="BC11" i="1"/>
  <c r="BD11" i="1"/>
  <c r="BE11" i="1"/>
  <c r="BF11" i="1"/>
  <c r="BG11" i="1"/>
  <c r="BH11" i="1"/>
  <c r="BI11" i="1"/>
  <c r="BJ11" i="1"/>
  <c r="BL11" i="1"/>
  <c r="BM11" i="1"/>
  <c r="BN11" i="1"/>
  <c r="BO11" i="1"/>
  <c r="E12" i="1"/>
  <c r="K12" i="1"/>
  <c r="M12" i="1"/>
  <c r="O12" i="1"/>
  <c r="R12" i="1"/>
  <c r="T12" i="1"/>
  <c r="V12" i="1"/>
  <c r="X12" i="1"/>
  <c r="Z12" i="1"/>
  <c r="AB12" i="1"/>
  <c r="AD12" i="1"/>
  <c r="AH12" i="1"/>
  <c r="AQ12" i="1"/>
  <c r="AT12" i="1"/>
  <c r="AV12" i="1"/>
  <c r="AX12" i="1"/>
  <c r="AY12" i="1"/>
  <c r="BB12" i="1"/>
  <c r="BC12" i="1"/>
  <c r="BD12" i="1"/>
  <c r="BE12" i="1"/>
  <c r="BF12" i="1"/>
  <c r="BG12" i="1"/>
  <c r="BH12" i="1"/>
  <c r="BI12" i="1"/>
  <c r="BJ12" i="1"/>
  <c r="BL12" i="1"/>
  <c r="BM12" i="1"/>
  <c r="BN12" i="1"/>
  <c r="BO12" i="1"/>
  <c r="E13" i="1"/>
  <c r="K13" i="1"/>
  <c r="M13" i="1"/>
  <c r="O13" i="1"/>
  <c r="R13" i="1"/>
  <c r="T13" i="1"/>
  <c r="V13" i="1"/>
  <c r="X13" i="1"/>
  <c r="Z13" i="1"/>
  <c r="AB13" i="1"/>
  <c r="AD13" i="1"/>
  <c r="AH13" i="1"/>
  <c r="AQ13" i="1"/>
  <c r="AT13" i="1"/>
  <c r="AV13" i="1"/>
  <c r="AX13" i="1"/>
  <c r="AY13" i="1"/>
  <c r="BB13" i="1"/>
  <c r="BC13" i="1"/>
  <c r="BD13" i="1"/>
  <c r="BE13" i="1"/>
  <c r="BF13" i="1"/>
  <c r="BG13" i="1"/>
  <c r="BH13" i="1"/>
  <c r="BI13" i="1"/>
  <c r="BJ13" i="1"/>
  <c r="BL13" i="1"/>
  <c r="BM13" i="1"/>
  <c r="BN13" i="1"/>
  <c r="BO13" i="1"/>
  <c r="E14" i="1"/>
  <c r="K14" i="1"/>
  <c r="M14" i="1"/>
  <c r="O14" i="1"/>
  <c r="R14" i="1"/>
  <c r="T14" i="1"/>
  <c r="V14" i="1"/>
  <c r="X14" i="1"/>
  <c r="Z14" i="1"/>
  <c r="AB14" i="1"/>
  <c r="AD14" i="1"/>
  <c r="AH14" i="1"/>
  <c r="AQ14" i="1"/>
  <c r="AT14" i="1"/>
  <c r="AV14" i="1"/>
  <c r="AX14" i="1"/>
  <c r="AY14" i="1"/>
  <c r="BB14" i="1"/>
  <c r="BC14" i="1"/>
  <c r="BD14" i="1"/>
  <c r="BE14" i="1"/>
  <c r="BF14" i="1"/>
  <c r="BG14" i="1"/>
  <c r="BH14" i="1"/>
  <c r="BI14" i="1"/>
  <c r="BJ14" i="1"/>
  <c r="BL14" i="1"/>
  <c r="BM14" i="1"/>
  <c r="BN14" i="1"/>
  <c r="BO14" i="1"/>
  <c r="E15" i="1"/>
  <c r="K15" i="1"/>
  <c r="M15" i="1"/>
  <c r="O15" i="1"/>
  <c r="R15" i="1"/>
  <c r="T15" i="1"/>
  <c r="V15" i="1"/>
  <c r="X15" i="1"/>
  <c r="Z15" i="1"/>
  <c r="AB15" i="1"/>
  <c r="AD15" i="1"/>
  <c r="AH15" i="1"/>
  <c r="AQ15" i="1"/>
  <c r="AT15" i="1"/>
  <c r="AV15" i="1"/>
  <c r="AX15" i="1"/>
  <c r="AY15" i="1"/>
  <c r="BB15" i="1"/>
  <c r="BC15" i="1"/>
  <c r="BD15" i="1"/>
  <c r="BE15" i="1"/>
  <c r="BF15" i="1"/>
  <c r="BG15" i="1"/>
  <c r="BH15" i="1"/>
  <c r="BI15" i="1"/>
  <c r="BJ15" i="1"/>
  <c r="BL15" i="1"/>
  <c r="BM15" i="1"/>
  <c r="BN15" i="1"/>
  <c r="BO15" i="1"/>
  <c r="E16" i="1"/>
  <c r="K16" i="1"/>
  <c r="M16" i="1"/>
  <c r="O16" i="1"/>
  <c r="R16" i="1"/>
  <c r="T16" i="1"/>
  <c r="V16" i="1"/>
  <c r="X16" i="1"/>
  <c r="Z16" i="1"/>
  <c r="AB16" i="1"/>
  <c r="AD16" i="1"/>
  <c r="AH16" i="1"/>
  <c r="AQ16" i="1"/>
  <c r="AT16" i="1"/>
  <c r="AV16" i="1"/>
  <c r="AX16" i="1"/>
  <c r="AY16" i="1"/>
  <c r="BB16" i="1"/>
  <c r="BC16" i="1"/>
  <c r="BD16" i="1"/>
  <c r="BE16" i="1"/>
  <c r="BF16" i="1"/>
  <c r="BG16" i="1"/>
  <c r="BH16" i="1"/>
  <c r="BI16" i="1"/>
  <c r="BJ16" i="1"/>
  <c r="BL16" i="1"/>
  <c r="BM16" i="1"/>
  <c r="BN16" i="1"/>
  <c r="BO16" i="1"/>
  <c r="E17" i="1"/>
  <c r="K17" i="1"/>
  <c r="M17" i="1"/>
  <c r="O17" i="1"/>
  <c r="R17" i="1"/>
  <c r="T17" i="1"/>
  <c r="V17" i="1"/>
  <c r="X17" i="1"/>
  <c r="Z17" i="1"/>
  <c r="AB17" i="1"/>
  <c r="AD17" i="1"/>
  <c r="AH17" i="1"/>
  <c r="AQ17" i="1"/>
  <c r="AT17" i="1"/>
  <c r="AV17" i="1"/>
  <c r="AX17" i="1"/>
  <c r="AY17" i="1"/>
  <c r="BB17" i="1"/>
  <c r="BC17" i="1"/>
  <c r="BD17" i="1"/>
  <c r="BE17" i="1"/>
  <c r="BF17" i="1"/>
  <c r="BG17" i="1"/>
  <c r="BH17" i="1"/>
  <c r="BI17" i="1"/>
  <c r="BJ17" i="1"/>
  <c r="BL17" i="1"/>
  <c r="BM17" i="1"/>
  <c r="BN17" i="1"/>
  <c r="BO17" i="1"/>
  <c r="E18" i="1"/>
  <c r="K18" i="1"/>
  <c r="M18" i="1"/>
  <c r="O18" i="1"/>
  <c r="R18" i="1"/>
  <c r="T18" i="1"/>
  <c r="V18" i="1"/>
  <c r="X18" i="1"/>
  <c r="Z18" i="1"/>
  <c r="AB18" i="1"/>
  <c r="AD18" i="1"/>
  <c r="AH18" i="1"/>
  <c r="AQ18" i="1"/>
  <c r="AT18" i="1"/>
  <c r="AV18" i="1"/>
  <c r="AX18" i="1"/>
  <c r="AY18" i="1"/>
  <c r="BB18" i="1"/>
  <c r="BC18" i="1"/>
  <c r="BD18" i="1"/>
  <c r="BE18" i="1"/>
  <c r="BF18" i="1"/>
  <c r="BG18" i="1"/>
  <c r="BH18" i="1"/>
  <c r="BI18" i="1"/>
  <c r="BJ18" i="1"/>
  <c r="BL18" i="1"/>
  <c r="BM18" i="1"/>
  <c r="BN18" i="1"/>
  <c r="BO18" i="1"/>
  <c r="E19" i="1"/>
  <c r="K19" i="1"/>
  <c r="M19" i="1"/>
  <c r="O19" i="1"/>
  <c r="R19" i="1"/>
  <c r="T19" i="1"/>
  <c r="V19" i="1"/>
  <c r="X19" i="1"/>
  <c r="Z19" i="1"/>
  <c r="AB19" i="1"/>
  <c r="AD19" i="1"/>
  <c r="AH19" i="1"/>
  <c r="AQ19" i="1"/>
  <c r="AT19" i="1"/>
  <c r="AV19" i="1"/>
  <c r="AX19" i="1"/>
  <c r="AY19" i="1"/>
  <c r="BB19" i="1"/>
  <c r="BC19" i="1"/>
  <c r="BD19" i="1"/>
  <c r="BE19" i="1"/>
  <c r="BF19" i="1"/>
  <c r="BG19" i="1"/>
  <c r="BH19" i="1"/>
  <c r="BI19" i="1"/>
  <c r="BJ19" i="1"/>
  <c r="BL19" i="1"/>
  <c r="BM19" i="1"/>
  <c r="BN19" i="1"/>
  <c r="BO19" i="1"/>
  <c r="E20" i="1"/>
  <c r="K20" i="1"/>
  <c r="M20" i="1"/>
  <c r="O20" i="1"/>
  <c r="R20" i="1"/>
  <c r="T20" i="1"/>
  <c r="V20" i="1"/>
  <c r="X20" i="1"/>
  <c r="Z20" i="1"/>
  <c r="AB20" i="1"/>
  <c r="AD20" i="1"/>
  <c r="AH20" i="1"/>
  <c r="AQ20" i="1"/>
  <c r="AT20" i="1"/>
  <c r="AV20" i="1"/>
  <c r="AX20" i="1"/>
  <c r="AY20" i="1"/>
  <c r="BB20" i="1"/>
  <c r="BC20" i="1"/>
  <c r="BD20" i="1"/>
  <c r="BE20" i="1"/>
  <c r="BF20" i="1"/>
  <c r="BG20" i="1"/>
  <c r="BH20" i="1"/>
  <c r="BI20" i="1"/>
  <c r="BJ20" i="1"/>
  <c r="BL20" i="1"/>
  <c r="BM20" i="1"/>
  <c r="BN20" i="1"/>
  <c r="BO20" i="1"/>
  <c r="E21" i="1"/>
  <c r="K21" i="1"/>
  <c r="M21" i="1"/>
  <c r="O21" i="1"/>
  <c r="R21" i="1"/>
  <c r="T21" i="1"/>
  <c r="V21" i="1"/>
  <c r="X21" i="1"/>
  <c r="Z21" i="1"/>
  <c r="AB21" i="1"/>
  <c r="AD21" i="1"/>
  <c r="AH21" i="1"/>
  <c r="AQ21" i="1"/>
  <c r="AT21" i="1"/>
  <c r="AV21" i="1"/>
  <c r="AX21" i="1"/>
  <c r="AY21" i="1"/>
  <c r="BB21" i="1"/>
  <c r="BC21" i="1"/>
  <c r="BD21" i="1"/>
  <c r="BE21" i="1"/>
  <c r="BF21" i="1"/>
  <c r="BG21" i="1"/>
  <c r="BH21" i="1"/>
  <c r="BI21" i="1"/>
  <c r="BJ21" i="1"/>
  <c r="BL21" i="1"/>
  <c r="BM21" i="1"/>
  <c r="BN21" i="1"/>
  <c r="BO21" i="1"/>
  <c r="E22" i="1"/>
  <c r="K22" i="1"/>
  <c r="M22" i="1"/>
  <c r="O22" i="1"/>
  <c r="R22" i="1"/>
  <c r="T22" i="1"/>
  <c r="V22" i="1"/>
  <c r="X22" i="1"/>
  <c r="Z22" i="1"/>
  <c r="AB22" i="1"/>
  <c r="AD22" i="1"/>
  <c r="AH22" i="1"/>
  <c r="AQ22" i="1"/>
  <c r="AT22" i="1"/>
  <c r="AV22" i="1"/>
  <c r="AX22" i="1"/>
  <c r="AY22" i="1"/>
  <c r="BB22" i="1"/>
  <c r="BC22" i="1"/>
  <c r="BD22" i="1"/>
  <c r="BE22" i="1"/>
  <c r="BF22" i="1"/>
  <c r="BG22" i="1"/>
  <c r="BH22" i="1"/>
  <c r="BI22" i="1"/>
  <c r="BJ22" i="1"/>
  <c r="BL22" i="1"/>
  <c r="BM22" i="1"/>
  <c r="BN22" i="1"/>
  <c r="BO22" i="1"/>
  <c r="E23" i="1"/>
  <c r="K23" i="1"/>
  <c r="M23" i="1"/>
  <c r="O23" i="1"/>
  <c r="R23" i="1"/>
  <c r="T23" i="1"/>
  <c r="V23" i="1"/>
  <c r="X23" i="1"/>
  <c r="Z23" i="1"/>
  <c r="AB23" i="1"/>
  <c r="AD23" i="1"/>
  <c r="AH23" i="1"/>
  <c r="AQ23" i="1"/>
  <c r="AT23" i="1"/>
  <c r="AV23" i="1"/>
  <c r="AX23" i="1"/>
  <c r="AY23" i="1"/>
  <c r="BB23" i="1"/>
  <c r="BC23" i="1"/>
  <c r="BD23" i="1"/>
  <c r="BE23" i="1"/>
  <c r="BF23" i="1"/>
  <c r="BG23" i="1"/>
  <c r="BH23" i="1"/>
  <c r="BI23" i="1"/>
  <c r="BJ23" i="1"/>
  <c r="BL23" i="1"/>
  <c r="BM23" i="1"/>
  <c r="BN23" i="1"/>
  <c r="BO23" i="1"/>
  <c r="E24" i="1"/>
  <c r="K24" i="1"/>
  <c r="M24" i="1"/>
  <c r="O24" i="1"/>
  <c r="R24" i="1"/>
  <c r="T24" i="1"/>
  <c r="V24" i="1"/>
  <c r="X24" i="1"/>
  <c r="Z24" i="1"/>
  <c r="AB24" i="1"/>
  <c r="AD24" i="1"/>
  <c r="AH24" i="1"/>
  <c r="AQ24" i="1"/>
  <c r="AT24" i="1"/>
  <c r="AV24" i="1"/>
  <c r="AX24" i="1"/>
  <c r="AY24" i="1"/>
  <c r="BB24" i="1"/>
  <c r="BC24" i="1"/>
  <c r="BD24" i="1"/>
  <c r="BE24" i="1"/>
  <c r="BF24" i="1"/>
  <c r="BG24" i="1"/>
  <c r="BH24" i="1"/>
  <c r="BI24" i="1"/>
  <c r="BJ24" i="1"/>
  <c r="BL24" i="1"/>
  <c r="BM24" i="1"/>
  <c r="BN24" i="1"/>
  <c r="BO24" i="1"/>
  <c r="E25" i="1"/>
  <c r="K25" i="1"/>
  <c r="M25" i="1"/>
  <c r="O25" i="1"/>
  <c r="R25" i="1"/>
  <c r="T25" i="1"/>
  <c r="V25" i="1"/>
  <c r="X25" i="1"/>
  <c r="Z25" i="1"/>
  <c r="AB25" i="1"/>
  <c r="AD25" i="1"/>
  <c r="AH25" i="1"/>
  <c r="AQ25" i="1"/>
  <c r="AT25" i="1"/>
  <c r="AV25" i="1"/>
  <c r="AX25" i="1"/>
  <c r="AY25" i="1"/>
  <c r="BB25" i="1"/>
  <c r="BC25" i="1"/>
  <c r="BD25" i="1"/>
  <c r="BE25" i="1"/>
  <c r="BF25" i="1"/>
  <c r="BG25" i="1"/>
  <c r="BH25" i="1"/>
  <c r="BI25" i="1"/>
  <c r="BJ25" i="1"/>
  <c r="BL25" i="1"/>
  <c r="BM25" i="1"/>
  <c r="BN25" i="1"/>
  <c r="BO25" i="1"/>
  <c r="E26" i="1"/>
  <c r="K26" i="1"/>
  <c r="M26" i="1"/>
  <c r="O26" i="1"/>
  <c r="R26" i="1"/>
  <c r="T26" i="1"/>
  <c r="V26" i="1"/>
  <c r="X26" i="1"/>
  <c r="Z26" i="1"/>
  <c r="AB26" i="1"/>
  <c r="AD26" i="1"/>
  <c r="AH26" i="1"/>
  <c r="AQ26" i="1"/>
  <c r="AT26" i="1"/>
  <c r="AV26" i="1"/>
  <c r="AX26" i="1"/>
  <c r="AY26" i="1"/>
  <c r="BB26" i="1"/>
  <c r="BC26" i="1"/>
  <c r="BD26" i="1"/>
  <c r="BE26" i="1"/>
  <c r="BF26" i="1"/>
  <c r="BG26" i="1"/>
  <c r="BH26" i="1"/>
  <c r="BI26" i="1"/>
  <c r="BJ26" i="1"/>
  <c r="BL26" i="1"/>
  <c r="BM26" i="1"/>
  <c r="BN26" i="1"/>
  <c r="BO26" i="1"/>
  <c r="E27" i="1"/>
  <c r="K27" i="1"/>
  <c r="M27" i="1"/>
  <c r="O27" i="1"/>
  <c r="R27" i="1"/>
  <c r="T27" i="1"/>
  <c r="V27" i="1"/>
  <c r="X27" i="1"/>
  <c r="Z27" i="1"/>
  <c r="AB27" i="1"/>
  <c r="AD27" i="1"/>
  <c r="AH27" i="1"/>
  <c r="AQ27" i="1"/>
  <c r="AT27" i="1"/>
  <c r="AV27" i="1"/>
  <c r="AX27" i="1"/>
  <c r="AY27" i="1"/>
  <c r="BB27" i="1"/>
  <c r="BC27" i="1"/>
  <c r="BD27" i="1"/>
  <c r="BE27" i="1"/>
  <c r="BF27" i="1"/>
  <c r="BG27" i="1"/>
  <c r="BH27" i="1"/>
  <c r="BI27" i="1"/>
  <c r="BJ27" i="1"/>
  <c r="BL27" i="1"/>
  <c r="BM27" i="1"/>
  <c r="BN27" i="1"/>
  <c r="BO27" i="1"/>
  <c r="E28" i="1"/>
  <c r="K28" i="1"/>
  <c r="M28" i="1"/>
  <c r="O28" i="1"/>
  <c r="R28" i="1"/>
  <c r="T28" i="1"/>
  <c r="V28" i="1"/>
  <c r="X28" i="1"/>
  <c r="Z28" i="1"/>
  <c r="AB28" i="1"/>
  <c r="AD28" i="1"/>
  <c r="AH28" i="1"/>
  <c r="AQ28" i="1"/>
  <c r="AT28" i="1"/>
  <c r="AV28" i="1"/>
  <c r="AX28" i="1"/>
  <c r="AY28" i="1"/>
  <c r="BB28" i="1"/>
  <c r="BC28" i="1"/>
  <c r="BD28" i="1"/>
  <c r="BE28" i="1"/>
  <c r="BF28" i="1"/>
  <c r="BG28" i="1"/>
  <c r="BH28" i="1"/>
  <c r="BI28" i="1"/>
  <c r="BJ28" i="1"/>
  <c r="BL28" i="1"/>
  <c r="BM28" i="1"/>
  <c r="BN28" i="1"/>
  <c r="BO28" i="1"/>
  <c r="E29" i="1"/>
  <c r="K29" i="1"/>
  <c r="M29" i="1"/>
  <c r="O29" i="1"/>
  <c r="R29" i="1"/>
  <c r="T29" i="1"/>
  <c r="V29" i="1"/>
  <c r="X29" i="1"/>
  <c r="Z29" i="1"/>
  <c r="AB29" i="1"/>
  <c r="AD29" i="1"/>
  <c r="AH29" i="1"/>
  <c r="AQ29" i="1"/>
  <c r="AT29" i="1"/>
  <c r="AV29" i="1"/>
  <c r="AX29" i="1"/>
  <c r="AY29" i="1"/>
  <c r="BB29" i="1"/>
  <c r="BC29" i="1"/>
  <c r="BD29" i="1"/>
  <c r="BE29" i="1"/>
  <c r="BF29" i="1"/>
  <c r="BG29" i="1"/>
  <c r="BH29" i="1"/>
  <c r="BI29" i="1"/>
  <c r="BJ29" i="1"/>
  <c r="BL29" i="1"/>
  <c r="BM29" i="1"/>
  <c r="BN29" i="1"/>
  <c r="BO29" i="1"/>
  <c r="E30" i="1"/>
  <c r="K30" i="1"/>
  <c r="M30" i="1"/>
  <c r="O30" i="1"/>
  <c r="R30" i="1"/>
  <c r="T30" i="1"/>
  <c r="V30" i="1"/>
  <c r="X30" i="1"/>
  <c r="Z30" i="1"/>
  <c r="AB30" i="1"/>
  <c r="AD30" i="1"/>
  <c r="AH30" i="1"/>
  <c r="AQ30" i="1"/>
  <c r="AT30" i="1"/>
  <c r="AV30" i="1"/>
  <c r="AX30" i="1"/>
  <c r="AY30" i="1"/>
  <c r="BB30" i="1"/>
  <c r="BC30" i="1"/>
  <c r="BD30" i="1"/>
  <c r="BE30" i="1"/>
  <c r="BF30" i="1"/>
  <c r="BG30" i="1"/>
  <c r="BH30" i="1"/>
  <c r="BI30" i="1"/>
  <c r="BJ30" i="1"/>
  <c r="BL30" i="1"/>
  <c r="BM30" i="1"/>
  <c r="BN30" i="1"/>
  <c r="BO30" i="1"/>
  <c r="E31" i="1"/>
  <c r="K31" i="1"/>
  <c r="M31" i="1"/>
  <c r="O31" i="1"/>
  <c r="R31" i="1"/>
  <c r="T31" i="1"/>
  <c r="V31" i="1"/>
  <c r="X31" i="1"/>
  <c r="Z31" i="1"/>
  <c r="AB31" i="1"/>
  <c r="AD31" i="1"/>
  <c r="AH31" i="1"/>
  <c r="AQ31" i="1"/>
  <c r="AT31" i="1"/>
  <c r="AV31" i="1"/>
  <c r="AX31" i="1"/>
  <c r="AY31" i="1"/>
  <c r="BB31" i="1"/>
  <c r="BC31" i="1"/>
  <c r="BD31" i="1"/>
  <c r="BE31" i="1"/>
  <c r="BF31" i="1"/>
  <c r="BG31" i="1"/>
  <c r="BH31" i="1"/>
  <c r="BI31" i="1"/>
  <c r="BJ31" i="1"/>
  <c r="BL31" i="1"/>
  <c r="BM31" i="1"/>
  <c r="BN31" i="1"/>
  <c r="BO31" i="1"/>
  <c r="E32" i="1"/>
  <c r="K32" i="1"/>
  <c r="M32" i="1"/>
  <c r="O32" i="1"/>
  <c r="R32" i="1"/>
  <c r="T32" i="1"/>
  <c r="V32" i="1"/>
  <c r="X32" i="1"/>
  <c r="Z32" i="1"/>
  <c r="AB32" i="1"/>
  <c r="AD32" i="1"/>
  <c r="AH32" i="1"/>
  <c r="AQ32" i="1"/>
  <c r="AT32" i="1"/>
  <c r="AV32" i="1"/>
  <c r="AX32" i="1"/>
  <c r="AY32" i="1"/>
  <c r="BB32" i="1"/>
  <c r="BC32" i="1"/>
  <c r="BD32" i="1"/>
  <c r="BE32" i="1"/>
  <c r="BF32" i="1"/>
  <c r="BG32" i="1"/>
  <c r="BH32" i="1"/>
  <c r="BI32" i="1"/>
  <c r="BJ32" i="1"/>
  <c r="BL32" i="1"/>
  <c r="BM32" i="1"/>
  <c r="BN32" i="1"/>
  <c r="BO32" i="1"/>
  <c r="E33" i="1"/>
  <c r="K33" i="1"/>
  <c r="M33" i="1"/>
  <c r="O33" i="1"/>
  <c r="R33" i="1"/>
  <c r="T33" i="1"/>
  <c r="V33" i="1"/>
  <c r="X33" i="1"/>
  <c r="Z33" i="1"/>
  <c r="AB33" i="1"/>
  <c r="AD33" i="1"/>
  <c r="AH33" i="1"/>
  <c r="AQ33" i="1"/>
  <c r="AT33" i="1"/>
  <c r="AV33" i="1"/>
  <c r="AX33" i="1"/>
  <c r="AY33" i="1"/>
  <c r="BB33" i="1"/>
  <c r="BC33" i="1"/>
  <c r="BD33" i="1"/>
  <c r="BE33" i="1"/>
  <c r="BF33" i="1"/>
  <c r="BG33" i="1"/>
  <c r="BH33" i="1"/>
  <c r="BI33" i="1"/>
  <c r="BJ33" i="1"/>
  <c r="BL33" i="1"/>
  <c r="BM33" i="1"/>
  <c r="BN33" i="1"/>
  <c r="BO33" i="1"/>
  <c r="E34" i="1"/>
  <c r="K34" i="1"/>
  <c r="M34" i="1"/>
  <c r="O34" i="1"/>
  <c r="R34" i="1"/>
  <c r="T34" i="1"/>
  <c r="V34" i="1"/>
  <c r="X34" i="1"/>
  <c r="Z34" i="1"/>
  <c r="AB34" i="1"/>
  <c r="AD34" i="1"/>
  <c r="AH34" i="1"/>
  <c r="AQ34" i="1"/>
  <c r="AT34" i="1"/>
  <c r="AV34" i="1"/>
  <c r="AX34" i="1"/>
  <c r="AY34" i="1"/>
  <c r="BB34" i="1"/>
  <c r="BC34" i="1"/>
  <c r="BD34" i="1"/>
  <c r="BE34" i="1"/>
  <c r="BF34" i="1"/>
  <c r="BG34" i="1"/>
  <c r="BH34" i="1"/>
  <c r="BI34" i="1"/>
  <c r="BJ34" i="1"/>
  <c r="BL34" i="1"/>
  <c r="BM34" i="1"/>
  <c r="BN34" i="1"/>
  <c r="BO34" i="1"/>
  <c r="E35" i="1"/>
  <c r="K35" i="1"/>
  <c r="M35" i="1"/>
  <c r="O35" i="1"/>
  <c r="R35" i="1"/>
  <c r="T35" i="1"/>
  <c r="V35" i="1"/>
  <c r="X35" i="1"/>
  <c r="Z35" i="1"/>
  <c r="AB35" i="1"/>
  <c r="AD35" i="1"/>
  <c r="AH35" i="1"/>
  <c r="AQ35" i="1"/>
  <c r="AT35" i="1"/>
  <c r="AV35" i="1"/>
  <c r="AX35" i="1"/>
  <c r="AY35" i="1"/>
  <c r="BB35" i="1"/>
  <c r="BC35" i="1"/>
  <c r="BD35" i="1"/>
  <c r="BE35" i="1"/>
  <c r="BF35" i="1"/>
  <c r="BG35" i="1"/>
  <c r="BH35" i="1"/>
  <c r="BI35" i="1"/>
  <c r="BJ35" i="1"/>
  <c r="BL35" i="1"/>
  <c r="BM35" i="1"/>
  <c r="BN35" i="1"/>
  <c r="BO35" i="1"/>
  <c r="E36" i="1"/>
  <c r="K36" i="1"/>
  <c r="M36" i="1"/>
  <c r="O36" i="1"/>
  <c r="R36" i="1"/>
  <c r="T36" i="1"/>
  <c r="V36" i="1"/>
  <c r="X36" i="1"/>
  <c r="Z36" i="1"/>
  <c r="AB36" i="1"/>
  <c r="AD36" i="1"/>
  <c r="AH36" i="1"/>
  <c r="AQ36" i="1"/>
  <c r="AT36" i="1"/>
  <c r="AV36" i="1"/>
  <c r="AX36" i="1"/>
  <c r="AY36" i="1"/>
  <c r="BB36" i="1"/>
  <c r="BC36" i="1"/>
  <c r="BD36" i="1"/>
  <c r="BE36" i="1"/>
  <c r="BF36" i="1"/>
  <c r="BG36" i="1"/>
  <c r="BH36" i="1"/>
  <c r="BI36" i="1"/>
  <c r="BJ36" i="1"/>
  <c r="BL36" i="1"/>
  <c r="BM36" i="1"/>
  <c r="BN36" i="1"/>
  <c r="BO36" i="1"/>
  <c r="E37" i="1"/>
  <c r="K37" i="1"/>
  <c r="M37" i="1"/>
  <c r="O37" i="1"/>
  <c r="R37" i="1"/>
  <c r="T37" i="1"/>
  <c r="V37" i="1"/>
  <c r="X37" i="1"/>
  <c r="Z37" i="1"/>
  <c r="AB37" i="1"/>
  <c r="AD37" i="1"/>
  <c r="AH37" i="1"/>
  <c r="AQ37" i="1"/>
  <c r="AT37" i="1"/>
  <c r="AV37" i="1"/>
  <c r="AX37" i="1"/>
  <c r="AY37" i="1"/>
  <c r="BB37" i="1"/>
  <c r="BC37" i="1"/>
  <c r="BD37" i="1"/>
  <c r="BE37" i="1"/>
  <c r="BF37" i="1"/>
  <c r="BG37" i="1"/>
  <c r="BH37" i="1"/>
  <c r="BI37" i="1"/>
  <c r="BJ37" i="1"/>
  <c r="BL37" i="1"/>
  <c r="BM37" i="1"/>
  <c r="BN37" i="1"/>
  <c r="BO37" i="1"/>
  <c r="E38" i="1"/>
  <c r="K38" i="1"/>
  <c r="M38" i="1"/>
  <c r="O38" i="1"/>
  <c r="R38" i="1"/>
  <c r="T38" i="1"/>
  <c r="V38" i="1"/>
  <c r="X38" i="1"/>
  <c r="Z38" i="1"/>
  <c r="AB38" i="1"/>
  <c r="AD38" i="1"/>
  <c r="AH38" i="1"/>
  <c r="AQ38" i="1"/>
  <c r="AT38" i="1"/>
  <c r="AV38" i="1"/>
  <c r="AX38" i="1"/>
  <c r="AY38" i="1"/>
  <c r="BB38" i="1"/>
  <c r="BC38" i="1"/>
  <c r="BD38" i="1"/>
  <c r="BE38" i="1"/>
  <c r="BF38" i="1"/>
  <c r="BG38" i="1"/>
  <c r="BH38" i="1"/>
  <c r="BI38" i="1"/>
  <c r="BJ38" i="1"/>
  <c r="BL38" i="1"/>
  <c r="BM38" i="1"/>
  <c r="BN38" i="1"/>
  <c r="BO38" i="1"/>
  <c r="E39" i="1"/>
  <c r="K39" i="1"/>
  <c r="M39" i="1"/>
  <c r="O39" i="1"/>
  <c r="R39" i="1"/>
  <c r="T39" i="1"/>
  <c r="V39" i="1"/>
  <c r="X39" i="1"/>
  <c r="Z39" i="1"/>
  <c r="AB39" i="1"/>
  <c r="AD39" i="1"/>
  <c r="AH39" i="1"/>
  <c r="AQ39" i="1"/>
  <c r="AT39" i="1"/>
  <c r="AV39" i="1"/>
  <c r="AX39" i="1"/>
  <c r="AY39" i="1"/>
  <c r="BB39" i="1"/>
  <c r="BC39" i="1"/>
  <c r="BD39" i="1"/>
  <c r="BE39" i="1"/>
  <c r="BF39" i="1"/>
  <c r="BG39" i="1"/>
  <c r="BH39" i="1"/>
  <c r="BI39" i="1"/>
  <c r="BJ39" i="1"/>
  <c r="BL39" i="1"/>
  <c r="BM39" i="1"/>
  <c r="BN39" i="1"/>
  <c r="BO39" i="1"/>
  <c r="E40" i="1"/>
  <c r="K40" i="1"/>
  <c r="M40" i="1"/>
  <c r="O40" i="1"/>
  <c r="R40" i="1"/>
  <c r="T40" i="1"/>
  <c r="V40" i="1"/>
  <c r="X40" i="1"/>
  <c r="Z40" i="1"/>
  <c r="AB40" i="1"/>
  <c r="AD40" i="1"/>
  <c r="AH40" i="1"/>
  <c r="AQ40" i="1"/>
  <c r="AT40" i="1"/>
  <c r="AV40" i="1"/>
  <c r="AX40" i="1"/>
  <c r="AY40" i="1"/>
  <c r="BB40" i="1"/>
  <c r="BC40" i="1"/>
  <c r="BD40" i="1"/>
  <c r="BE40" i="1"/>
  <c r="BF40" i="1"/>
  <c r="BG40" i="1"/>
  <c r="BH40" i="1"/>
  <c r="BI40" i="1"/>
  <c r="BJ40" i="1"/>
  <c r="BL40" i="1"/>
  <c r="BM40" i="1"/>
  <c r="BN40" i="1"/>
  <c r="BO40" i="1"/>
  <c r="E41" i="1"/>
  <c r="K41" i="1"/>
  <c r="M41" i="1"/>
  <c r="O41" i="1"/>
  <c r="R41" i="1"/>
  <c r="T41" i="1"/>
  <c r="V41" i="1"/>
  <c r="X41" i="1"/>
  <c r="Z41" i="1"/>
  <c r="AB41" i="1"/>
  <c r="AD41" i="1"/>
  <c r="AH41" i="1"/>
  <c r="AQ41" i="1"/>
  <c r="AT41" i="1"/>
  <c r="AV41" i="1"/>
  <c r="AX41" i="1"/>
  <c r="AY41" i="1"/>
  <c r="BB41" i="1"/>
  <c r="BC41" i="1"/>
  <c r="BD41" i="1"/>
  <c r="BE41" i="1"/>
  <c r="BF41" i="1"/>
  <c r="BG41" i="1"/>
  <c r="BH41" i="1"/>
  <c r="BI41" i="1"/>
  <c r="BJ41" i="1"/>
  <c r="BL41" i="1"/>
  <c r="BM41" i="1"/>
  <c r="BN41" i="1"/>
  <c r="BO41" i="1"/>
  <c r="E42" i="1"/>
  <c r="K42" i="1"/>
  <c r="M42" i="1"/>
  <c r="O42" i="1"/>
  <c r="R42" i="1"/>
  <c r="T42" i="1"/>
  <c r="V42" i="1"/>
  <c r="X42" i="1"/>
  <c r="Z42" i="1"/>
  <c r="AB42" i="1"/>
  <c r="AD42" i="1"/>
  <c r="AH42" i="1"/>
  <c r="AQ42" i="1"/>
  <c r="AT42" i="1"/>
  <c r="AV42" i="1"/>
  <c r="AX42" i="1"/>
  <c r="AY42" i="1"/>
  <c r="BB42" i="1"/>
  <c r="BC42" i="1"/>
  <c r="BD42" i="1"/>
  <c r="BE42" i="1"/>
  <c r="BF42" i="1"/>
  <c r="BG42" i="1"/>
  <c r="BH42" i="1"/>
  <c r="BI42" i="1"/>
  <c r="BJ42" i="1"/>
  <c r="BL42" i="1"/>
  <c r="BM42" i="1"/>
  <c r="BN42" i="1"/>
  <c r="BO42" i="1"/>
  <c r="E43" i="1"/>
  <c r="K43" i="1"/>
  <c r="M43" i="1"/>
  <c r="O43" i="1"/>
  <c r="R43" i="1"/>
  <c r="T43" i="1"/>
  <c r="V43" i="1"/>
  <c r="X43" i="1"/>
  <c r="Z43" i="1"/>
  <c r="AB43" i="1"/>
  <c r="AD43" i="1"/>
  <c r="AH43" i="1"/>
  <c r="AQ43" i="1"/>
  <c r="AT43" i="1"/>
  <c r="AV43" i="1"/>
  <c r="AX43" i="1"/>
  <c r="AY43" i="1"/>
  <c r="BB43" i="1"/>
  <c r="BC43" i="1"/>
  <c r="BD43" i="1"/>
  <c r="BE43" i="1"/>
  <c r="BF43" i="1"/>
  <c r="BG43" i="1"/>
  <c r="BH43" i="1"/>
  <c r="BI43" i="1"/>
  <c r="BJ43" i="1"/>
  <c r="BL43" i="1"/>
  <c r="BM43" i="1"/>
  <c r="BN43" i="1"/>
  <c r="BO43" i="1"/>
  <c r="E44" i="1"/>
  <c r="K44" i="1"/>
  <c r="M44" i="1"/>
  <c r="O44" i="1"/>
  <c r="R44" i="1"/>
  <c r="T44" i="1"/>
  <c r="V44" i="1"/>
  <c r="X44" i="1"/>
  <c r="Z44" i="1"/>
  <c r="AB44" i="1"/>
  <c r="AD44" i="1"/>
  <c r="AH44" i="1"/>
  <c r="AQ44" i="1"/>
  <c r="AT44" i="1"/>
  <c r="AV44" i="1"/>
  <c r="AX44" i="1"/>
  <c r="AY44" i="1"/>
  <c r="BB44" i="1"/>
  <c r="BC44" i="1"/>
  <c r="BD44" i="1"/>
  <c r="BE44" i="1"/>
  <c r="BF44" i="1"/>
  <c r="BG44" i="1"/>
  <c r="BH44" i="1"/>
  <c r="BI44" i="1"/>
  <c r="BJ44" i="1"/>
  <c r="BL44" i="1"/>
  <c r="BM44" i="1"/>
  <c r="BN44" i="1"/>
  <c r="BO44" i="1"/>
  <c r="E45" i="1"/>
  <c r="K45" i="1"/>
  <c r="M45" i="1"/>
  <c r="O45" i="1"/>
  <c r="R45" i="1"/>
  <c r="T45" i="1"/>
  <c r="V45" i="1"/>
  <c r="X45" i="1"/>
  <c r="Z45" i="1"/>
  <c r="AB45" i="1"/>
  <c r="AD45" i="1"/>
  <c r="AH45" i="1"/>
  <c r="AQ45" i="1"/>
  <c r="AT45" i="1"/>
  <c r="AV45" i="1"/>
  <c r="AX45" i="1"/>
  <c r="AY45" i="1"/>
  <c r="BB45" i="1"/>
  <c r="BC45" i="1"/>
  <c r="BD45" i="1"/>
  <c r="BE45" i="1"/>
  <c r="BF45" i="1"/>
  <c r="BG45" i="1"/>
  <c r="BH45" i="1"/>
  <c r="BI45" i="1"/>
  <c r="BJ45" i="1"/>
  <c r="BL45" i="1"/>
  <c r="BM45" i="1"/>
  <c r="BN45" i="1"/>
  <c r="BO45" i="1"/>
  <c r="E46" i="1"/>
  <c r="K46" i="1"/>
  <c r="M46" i="1"/>
  <c r="O46" i="1"/>
  <c r="R46" i="1"/>
  <c r="T46" i="1"/>
  <c r="V46" i="1"/>
  <c r="X46" i="1"/>
  <c r="Z46" i="1"/>
  <c r="AB46" i="1"/>
  <c r="AD46" i="1"/>
  <c r="AH46" i="1"/>
  <c r="AQ46" i="1"/>
  <c r="AT46" i="1"/>
  <c r="AV46" i="1"/>
  <c r="AX46" i="1"/>
  <c r="AY46" i="1"/>
  <c r="BB46" i="1"/>
  <c r="BC46" i="1"/>
  <c r="BD46" i="1"/>
  <c r="BE46" i="1"/>
  <c r="BF46" i="1"/>
  <c r="BG46" i="1"/>
  <c r="BH46" i="1"/>
  <c r="BI46" i="1"/>
  <c r="BJ46" i="1"/>
  <c r="BL46" i="1"/>
  <c r="BM46" i="1"/>
  <c r="BN46" i="1"/>
  <c r="BO46" i="1"/>
  <c r="E47" i="1"/>
  <c r="K47" i="1"/>
  <c r="M47" i="1"/>
  <c r="O47" i="1"/>
  <c r="R47" i="1"/>
  <c r="T47" i="1"/>
  <c r="V47" i="1"/>
  <c r="X47" i="1"/>
  <c r="Z47" i="1"/>
  <c r="AB47" i="1"/>
  <c r="AD47" i="1"/>
  <c r="AH47" i="1"/>
  <c r="AQ47" i="1"/>
  <c r="AT47" i="1"/>
  <c r="AV47" i="1"/>
  <c r="AX47" i="1"/>
  <c r="AY47" i="1"/>
  <c r="BB47" i="1"/>
  <c r="BC47" i="1"/>
  <c r="BD47" i="1"/>
  <c r="BE47" i="1"/>
  <c r="BF47" i="1"/>
  <c r="BG47" i="1"/>
  <c r="BH47" i="1"/>
  <c r="BI47" i="1"/>
  <c r="BJ47" i="1"/>
  <c r="BL47" i="1"/>
  <c r="BM47" i="1"/>
  <c r="BN47" i="1"/>
  <c r="BO47" i="1"/>
  <c r="E48" i="1"/>
  <c r="K48" i="1"/>
  <c r="M48" i="1"/>
  <c r="O48" i="1"/>
  <c r="R48" i="1"/>
  <c r="T48" i="1"/>
  <c r="V48" i="1"/>
  <c r="X48" i="1"/>
  <c r="Z48" i="1"/>
  <c r="AB48" i="1"/>
  <c r="AD48" i="1"/>
  <c r="AH48" i="1"/>
  <c r="AQ48" i="1"/>
  <c r="AT48" i="1"/>
  <c r="AV48" i="1"/>
  <c r="AX48" i="1"/>
  <c r="AY48" i="1"/>
  <c r="BB48" i="1"/>
  <c r="BC48" i="1"/>
  <c r="BD48" i="1"/>
  <c r="BE48" i="1"/>
  <c r="BF48" i="1"/>
  <c r="BG48" i="1"/>
  <c r="BH48" i="1"/>
  <c r="BI48" i="1"/>
  <c r="BJ48" i="1"/>
  <c r="BL48" i="1"/>
  <c r="BM48" i="1"/>
  <c r="BN48" i="1"/>
  <c r="BO48" i="1"/>
  <c r="E49" i="1"/>
  <c r="K49" i="1"/>
  <c r="M49" i="1"/>
  <c r="O49" i="1"/>
  <c r="R49" i="1"/>
  <c r="T49" i="1"/>
  <c r="V49" i="1"/>
  <c r="X49" i="1"/>
  <c r="Z49" i="1"/>
  <c r="AB49" i="1"/>
  <c r="AD49" i="1"/>
  <c r="AH49" i="1"/>
  <c r="AQ49" i="1"/>
  <c r="AT49" i="1"/>
  <c r="AV49" i="1"/>
  <c r="AX49" i="1"/>
  <c r="AY49" i="1"/>
  <c r="BB49" i="1"/>
  <c r="BC49" i="1"/>
  <c r="BD49" i="1"/>
  <c r="BE49" i="1"/>
  <c r="BF49" i="1"/>
  <c r="BG49" i="1"/>
  <c r="BH49" i="1"/>
  <c r="BI49" i="1"/>
  <c r="BJ49" i="1"/>
  <c r="BL49" i="1"/>
  <c r="BM49" i="1"/>
  <c r="BN49" i="1"/>
  <c r="BO49" i="1"/>
  <c r="E50" i="1"/>
  <c r="K50" i="1"/>
  <c r="M50" i="1"/>
  <c r="O50" i="1"/>
  <c r="R50" i="1"/>
  <c r="T50" i="1"/>
  <c r="V50" i="1"/>
  <c r="X50" i="1"/>
  <c r="Z50" i="1"/>
  <c r="AB50" i="1"/>
  <c r="AD50" i="1"/>
  <c r="AH50" i="1"/>
  <c r="AQ50" i="1"/>
  <c r="AT50" i="1"/>
  <c r="AV50" i="1"/>
  <c r="AX50" i="1"/>
  <c r="AY50" i="1"/>
  <c r="BB50" i="1"/>
  <c r="BC50" i="1"/>
  <c r="BD50" i="1"/>
  <c r="BE50" i="1"/>
  <c r="BF50" i="1"/>
  <c r="BG50" i="1"/>
  <c r="BH50" i="1"/>
  <c r="BI50" i="1"/>
  <c r="BJ50" i="1"/>
  <c r="BL50" i="1"/>
  <c r="BM50" i="1"/>
  <c r="BN50" i="1"/>
  <c r="BO50" i="1"/>
  <c r="E51" i="1"/>
  <c r="K51" i="1"/>
  <c r="M51" i="1"/>
  <c r="O51" i="1"/>
  <c r="R51" i="1"/>
  <c r="T51" i="1"/>
  <c r="V51" i="1"/>
  <c r="X51" i="1"/>
  <c r="Z51" i="1"/>
  <c r="AB51" i="1"/>
  <c r="AD51" i="1"/>
  <c r="AH51" i="1"/>
  <c r="AQ51" i="1"/>
  <c r="AT51" i="1"/>
  <c r="AV51" i="1"/>
  <c r="AX51" i="1"/>
  <c r="AY51" i="1"/>
  <c r="BB51" i="1"/>
  <c r="BC51" i="1"/>
  <c r="BD51" i="1"/>
  <c r="BE51" i="1"/>
  <c r="BF51" i="1"/>
  <c r="BG51" i="1"/>
  <c r="BH51" i="1"/>
  <c r="BI51" i="1"/>
  <c r="BJ51" i="1"/>
  <c r="BL51" i="1"/>
  <c r="BM51" i="1"/>
  <c r="BN51" i="1"/>
  <c r="BO51" i="1"/>
  <c r="E52" i="1"/>
  <c r="K52" i="1"/>
  <c r="M52" i="1"/>
  <c r="O52" i="1"/>
  <c r="R52" i="1"/>
  <c r="T52" i="1"/>
  <c r="V52" i="1"/>
  <c r="X52" i="1"/>
  <c r="Z52" i="1"/>
  <c r="AB52" i="1"/>
  <c r="AD52" i="1"/>
  <c r="AH52" i="1"/>
  <c r="AQ52" i="1"/>
  <c r="AT52" i="1"/>
  <c r="AV52" i="1"/>
  <c r="AX52" i="1"/>
  <c r="AY52" i="1"/>
  <c r="BB52" i="1"/>
  <c r="BC52" i="1"/>
  <c r="BD52" i="1"/>
  <c r="BE52" i="1"/>
  <c r="BF52" i="1"/>
  <c r="BG52" i="1"/>
  <c r="BH52" i="1"/>
  <c r="BI52" i="1"/>
  <c r="BJ52" i="1"/>
  <c r="BL52" i="1"/>
  <c r="BM52" i="1"/>
  <c r="BN52" i="1"/>
  <c r="BO52" i="1"/>
  <c r="E53" i="1"/>
  <c r="K53" i="1"/>
  <c r="M53" i="1"/>
  <c r="O53" i="1"/>
  <c r="R53" i="1"/>
  <c r="T53" i="1"/>
  <c r="V53" i="1"/>
  <c r="X53" i="1"/>
  <c r="Z53" i="1"/>
  <c r="AB53" i="1"/>
  <c r="AD53" i="1"/>
  <c r="AH53" i="1"/>
  <c r="AQ53" i="1"/>
  <c r="AT53" i="1"/>
  <c r="AV53" i="1"/>
  <c r="AX53" i="1"/>
  <c r="AY53" i="1"/>
  <c r="BB53" i="1"/>
  <c r="BC53" i="1"/>
  <c r="BD53" i="1"/>
  <c r="BE53" i="1"/>
  <c r="BF53" i="1"/>
  <c r="BG53" i="1"/>
  <c r="BH53" i="1"/>
  <c r="BI53" i="1"/>
  <c r="BJ53" i="1"/>
  <c r="BL53" i="1"/>
  <c r="BM53" i="1"/>
  <c r="BN53" i="1"/>
  <c r="BO53" i="1"/>
  <c r="E54" i="1"/>
  <c r="K54" i="1"/>
  <c r="M54" i="1"/>
  <c r="O54" i="1"/>
  <c r="R54" i="1"/>
  <c r="T54" i="1"/>
  <c r="V54" i="1"/>
  <c r="X54" i="1"/>
  <c r="Z54" i="1"/>
  <c r="AB54" i="1"/>
  <c r="AD54" i="1"/>
  <c r="AH54" i="1"/>
  <c r="AQ54" i="1"/>
  <c r="AT54" i="1"/>
  <c r="AV54" i="1"/>
  <c r="AX54" i="1"/>
  <c r="AY54" i="1"/>
  <c r="BB54" i="1"/>
  <c r="BC54" i="1"/>
  <c r="BD54" i="1"/>
  <c r="BE54" i="1"/>
  <c r="BF54" i="1"/>
  <c r="BG54" i="1"/>
  <c r="BH54" i="1"/>
  <c r="BI54" i="1"/>
  <c r="BJ54" i="1"/>
  <c r="BL54" i="1"/>
  <c r="BM54" i="1"/>
  <c r="BN54" i="1"/>
  <c r="BO54" i="1"/>
  <c r="E55" i="1"/>
  <c r="K55" i="1"/>
  <c r="M55" i="1"/>
  <c r="O55" i="1"/>
  <c r="R55" i="1"/>
  <c r="T55" i="1"/>
  <c r="V55" i="1"/>
  <c r="X55" i="1"/>
  <c r="Z55" i="1"/>
  <c r="AB55" i="1"/>
  <c r="AD55" i="1"/>
  <c r="AH55" i="1"/>
  <c r="AQ55" i="1"/>
  <c r="AT55" i="1"/>
  <c r="AV55" i="1"/>
  <c r="AX55" i="1"/>
  <c r="AY55" i="1"/>
  <c r="BB55" i="1"/>
  <c r="BC55" i="1"/>
  <c r="BD55" i="1"/>
  <c r="BE55" i="1"/>
  <c r="BF55" i="1"/>
  <c r="BG55" i="1"/>
  <c r="BH55" i="1"/>
  <c r="BI55" i="1"/>
  <c r="BJ55" i="1"/>
  <c r="BL55" i="1"/>
  <c r="BM55" i="1"/>
  <c r="BN55" i="1"/>
  <c r="BO55" i="1"/>
  <c r="E56" i="1"/>
  <c r="K56" i="1"/>
  <c r="M56" i="1"/>
  <c r="O56" i="1"/>
  <c r="R56" i="1"/>
  <c r="T56" i="1"/>
  <c r="V56" i="1"/>
  <c r="X56" i="1"/>
  <c r="Z56" i="1"/>
  <c r="AB56" i="1"/>
  <c r="AD56" i="1"/>
  <c r="AH56" i="1"/>
  <c r="AQ56" i="1"/>
  <c r="AT56" i="1"/>
  <c r="AV56" i="1"/>
  <c r="AX56" i="1"/>
  <c r="AY56" i="1"/>
  <c r="BB56" i="1"/>
  <c r="BC56" i="1"/>
  <c r="BD56" i="1"/>
  <c r="BE56" i="1"/>
  <c r="BF56" i="1"/>
  <c r="BG56" i="1"/>
  <c r="BH56" i="1"/>
  <c r="BI56" i="1"/>
  <c r="BJ56" i="1"/>
  <c r="BL56" i="1"/>
  <c r="BM56" i="1"/>
  <c r="BN56" i="1"/>
  <c r="BO56" i="1"/>
  <c r="E57" i="1"/>
  <c r="K57" i="1"/>
  <c r="M57" i="1"/>
  <c r="O57" i="1"/>
  <c r="R57" i="1"/>
  <c r="T57" i="1"/>
  <c r="V57" i="1"/>
  <c r="X57" i="1"/>
  <c r="Z57" i="1"/>
  <c r="AB57" i="1"/>
  <c r="AD57" i="1"/>
  <c r="AH57" i="1"/>
  <c r="AQ57" i="1"/>
  <c r="AT57" i="1"/>
  <c r="AV57" i="1"/>
  <c r="AX57" i="1"/>
  <c r="AY57" i="1"/>
  <c r="BB57" i="1"/>
  <c r="BC57" i="1"/>
  <c r="BD57" i="1"/>
  <c r="BE57" i="1"/>
  <c r="BF57" i="1"/>
  <c r="BG57" i="1"/>
  <c r="BH57" i="1"/>
  <c r="BI57" i="1"/>
  <c r="BJ57" i="1"/>
  <c r="BL57" i="1"/>
  <c r="BM57" i="1"/>
  <c r="BN57" i="1"/>
  <c r="BO57" i="1"/>
  <c r="E58" i="1"/>
  <c r="K58" i="1"/>
  <c r="M58" i="1"/>
  <c r="O58" i="1"/>
  <c r="R58" i="1"/>
  <c r="T58" i="1"/>
  <c r="V58" i="1"/>
  <c r="X58" i="1"/>
  <c r="Z58" i="1"/>
  <c r="AB58" i="1"/>
  <c r="AD58" i="1"/>
  <c r="AH58" i="1"/>
  <c r="AQ58" i="1"/>
  <c r="AT58" i="1"/>
  <c r="AV58" i="1"/>
  <c r="AX58" i="1"/>
  <c r="AY58" i="1"/>
  <c r="BB58" i="1"/>
  <c r="BC58" i="1"/>
  <c r="BD58" i="1"/>
  <c r="BE58" i="1"/>
  <c r="BF58" i="1"/>
  <c r="BG58" i="1"/>
  <c r="BH58" i="1"/>
  <c r="BI58" i="1"/>
  <c r="BJ58" i="1"/>
  <c r="BL58" i="1"/>
  <c r="BM58" i="1"/>
  <c r="BN58" i="1"/>
  <c r="BO58" i="1"/>
  <c r="E59" i="1"/>
  <c r="K59" i="1"/>
  <c r="M59" i="1"/>
  <c r="O59" i="1"/>
  <c r="R59" i="1"/>
  <c r="T59" i="1"/>
  <c r="V59" i="1"/>
  <c r="X59" i="1"/>
  <c r="Z59" i="1"/>
  <c r="AB59" i="1"/>
  <c r="AD59" i="1"/>
  <c r="AH59" i="1"/>
  <c r="AQ59" i="1"/>
  <c r="AT59" i="1"/>
  <c r="AV59" i="1"/>
  <c r="AX59" i="1"/>
  <c r="AY59" i="1"/>
  <c r="BB59" i="1"/>
  <c r="BC59" i="1"/>
  <c r="BD59" i="1"/>
  <c r="BE59" i="1"/>
  <c r="BF59" i="1"/>
  <c r="BG59" i="1"/>
  <c r="BH59" i="1"/>
  <c r="BI59" i="1"/>
  <c r="BJ59" i="1"/>
  <c r="BL59" i="1"/>
  <c r="BM59" i="1"/>
  <c r="BN59" i="1"/>
  <c r="BO59" i="1"/>
  <c r="E60" i="1"/>
  <c r="K60" i="1"/>
  <c r="M60" i="1"/>
  <c r="O60" i="1"/>
  <c r="R60" i="1"/>
  <c r="T60" i="1"/>
  <c r="V60" i="1"/>
  <c r="X60" i="1"/>
  <c r="Z60" i="1"/>
  <c r="AB60" i="1"/>
  <c r="AD60" i="1"/>
  <c r="AH60" i="1"/>
  <c r="AQ60" i="1"/>
  <c r="AT60" i="1"/>
  <c r="AV60" i="1"/>
  <c r="AX60" i="1"/>
  <c r="AY60" i="1"/>
  <c r="BB60" i="1"/>
  <c r="BC60" i="1"/>
  <c r="BD60" i="1"/>
  <c r="BE60" i="1"/>
  <c r="BF60" i="1"/>
  <c r="BG60" i="1"/>
  <c r="BH60" i="1"/>
  <c r="BI60" i="1"/>
  <c r="BJ60" i="1"/>
  <c r="BL60" i="1"/>
  <c r="BM60" i="1"/>
  <c r="BN60" i="1"/>
  <c r="BO60" i="1"/>
  <c r="E61" i="1"/>
  <c r="K61" i="1"/>
  <c r="M61" i="1"/>
  <c r="O61" i="1"/>
  <c r="R61" i="1"/>
  <c r="T61" i="1"/>
  <c r="V61" i="1"/>
  <c r="X61" i="1"/>
  <c r="Z61" i="1"/>
  <c r="AB61" i="1"/>
  <c r="AD61" i="1"/>
  <c r="AH61" i="1"/>
  <c r="AQ61" i="1"/>
  <c r="AT61" i="1"/>
  <c r="AV61" i="1"/>
  <c r="AX61" i="1"/>
  <c r="AY61" i="1"/>
  <c r="BB61" i="1"/>
  <c r="BC61" i="1"/>
  <c r="BD61" i="1"/>
  <c r="BE61" i="1"/>
  <c r="BF61" i="1"/>
  <c r="BG61" i="1"/>
  <c r="BH61" i="1"/>
  <c r="BI61" i="1"/>
  <c r="BJ61" i="1"/>
  <c r="BL61" i="1"/>
  <c r="BM61" i="1"/>
  <c r="BN61" i="1"/>
  <c r="BO61" i="1"/>
  <c r="E62" i="1"/>
  <c r="K62" i="1"/>
  <c r="M62" i="1"/>
  <c r="O62" i="1"/>
  <c r="R62" i="1"/>
  <c r="T62" i="1"/>
  <c r="V62" i="1"/>
  <c r="X62" i="1"/>
  <c r="Z62" i="1"/>
  <c r="AB62" i="1"/>
  <c r="AD62" i="1"/>
  <c r="AH62" i="1"/>
  <c r="AQ62" i="1"/>
  <c r="AT62" i="1"/>
  <c r="AV62" i="1"/>
  <c r="AX62" i="1"/>
  <c r="AY62" i="1"/>
  <c r="BB62" i="1"/>
  <c r="BC62" i="1"/>
  <c r="BD62" i="1"/>
  <c r="BE62" i="1"/>
  <c r="BF62" i="1"/>
  <c r="BG62" i="1"/>
  <c r="BH62" i="1"/>
  <c r="BI62" i="1"/>
  <c r="BJ62" i="1"/>
  <c r="BL62" i="1"/>
  <c r="BM62" i="1"/>
  <c r="BN62" i="1"/>
  <c r="BO62" i="1"/>
  <c r="E63" i="1"/>
  <c r="K63" i="1"/>
  <c r="M63" i="1"/>
  <c r="O63" i="1"/>
  <c r="R63" i="1"/>
  <c r="T63" i="1"/>
  <c r="V63" i="1"/>
  <c r="X63" i="1"/>
  <c r="Z63" i="1"/>
  <c r="AB63" i="1"/>
  <c r="AD63" i="1"/>
  <c r="AH63" i="1"/>
  <c r="AQ63" i="1"/>
  <c r="AT63" i="1"/>
  <c r="AV63" i="1"/>
  <c r="AX63" i="1"/>
  <c r="AY63" i="1"/>
  <c r="BB63" i="1"/>
  <c r="BC63" i="1"/>
  <c r="BD63" i="1"/>
  <c r="BE63" i="1"/>
  <c r="BF63" i="1"/>
  <c r="BG63" i="1"/>
  <c r="BH63" i="1"/>
  <c r="BI63" i="1"/>
  <c r="BJ63" i="1"/>
  <c r="BL63" i="1"/>
  <c r="BM63" i="1"/>
  <c r="BN63" i="1"/>
  <c r="BO63" i="1"/>
  <c r="E64" i="1"/>
  <c r="K64" i="1"/>
  <c r="M64" i="1"/>
  <c r="O64" i="1"/>
  <c r="R64" i="1"/>
  <c r="T64" i="1"/>
  <c r="V64" i="1"/>
  <c r="X64" i="1"/>
  <c r="Z64" i="1"/>
  <c r="AB64" i="1"/>
  <c r="AD64" i="1"/>
  <c r="AH64" i="1"/>
  <c r="AQ64" i="1"/>
  <c r="AT64" i="1"/>
  <c r="AV64" i="1"/>
  <c r="AX64" i="1"/>
  <c r="AY64" i="1"/>
  <c r="BB64" i="1"/>
  <c r="BC64" i="1"/>
  <c r="BD64" i="1"/>
  <c r="BE64" i="1"/>
  <c r="BF64" i="1"/>
  <c r="BG64" i="1"/>
  <c r="BH64" i="1"/>
  <c r="BI64" i="1"/>
  <c r="BJ64" i="1"/>
  <c r="BL64" i="1"/>
  <c r="BM64" i="1"/>
  <c r="BN64" i="1"/>
  <c r="BO64" i="1"/>
  <c r="E65" i="1"/>
  <c r="K65" i="1"/>
  <c r="M65" i="1"/>
  <c r="O65" i="1"/>
  <c r="R65" i="1"/>
  <c r="T65" i="1"/>
  <c r="V65" i="1"/>
  <c r="X65" i="1"/>
  <c r="Z65" i="1"/>
  <c r="AB65" i="1"/>
  <c r="AD65" i="1"/>
  <c r="AH65" i="1"/>
  <c r="AQ65" i="1"/>
  <c r="AT65" i="1"/>
  <c r="AV65" i="1"/>
  <c r="AX65" i="1"/>
  <c r="AY65" i="1"/>
  <c r="BB65" i="1"/>
  <c r="BC65" i="1"/>
  <c r="BD65" i="1"/>
  <c r="BE65" i="1"/>
  <c r="BF65" i="1"/>
  <c r="BG65" i="1"/>
  <c r="BH65" i="1"/>
  <c r="BI65" i="1"/>
  <c r="BJ65" i="1"/>
  <c r="BL65" i="1"/>
  <c r="BM65" i="1"/>
  <c r="BN65" i="1"/>
  <c r="BO65" i="1"/>
  <c r="E66" i="1"/>
  <c r="K66" i="1"/>
  <c r="M66" i="1"/>
  <c r="O66" i="1"/>
  <c r="R66" i="1"/>
  <c r="T66" i="1"/>
  <c r="V66" i="1"/>
  <c r="X66" i="1"/>
  <c r="Z66" i="1"/>
  <c r="AB66" i="1"/>
  <c r="AD66" i="1"/>
  <c r="AH66" i="1"/>
  <c r="AQ66" i="1"/>
  <c r="AT66" i="1"/>
  <c r="AV66" i="1"/>
  <c r="AX66" i="1"/>
  <c r="AY66" i="1"/>
  <c r="BB66" i="1"/>
  <c r="BC66" i="1"/>
  <c r="BD66" i="1"/>
  <c r="BE66" i="1"/>
  <c r="BF66" i="1"/>
  <c r="BG66" i="1"/>
  <c r="BH66" i="1"/>
  <c r="BI66" i="1"/>
  <c r="BJ66" i="1"/>
  <c r="BL66" i="1"/>
  <c r="BM66" i="1"/>
  <c r="BN66" i="1"/>
  <c r="BO66" i="1"/>
  <c r="E67" i="1"/>
  <c r="K67" i="1"/>
  <c r="M67" i="1"/>
  <c r="O67" i="1"/>
  <c r="R67" i="1"/>
  <c r="T67" i="1"/>
  <c r="V67" i="1"/>
  <c r="X67" i="1"/>
  <c r="Z67" i="1"/>
  <c r="AB67" i="1"/>
  <c r="AD67" i="1"/>
  <c r="AH67" i="1"/>
  <c r="AQ67" i="1"/>
  <c r="AT67" i="1"/>
  <c r="AV67" i="1"/>
  <c r="AX67" i="1"/>
  <c r="AY67" i="1"/>
  <c r="BB67" i="1"/>
  <c r="BC67" i="1"/>
  <c r="BD67" i="1"/>
  <c r="BE67" i="1"/>
  <c r="BF67" i="1"/>
  <c r="BG67" i="1"/>
  <c r="BH67" i="1"/>
  <c r="BI67" i="1"/>
  <c r="BJ67" i="1"/>
  <c r="BL67" i="1"/>
  <c r="BM67" i="1"/>
  <c r="BN67" i="1"/>
  <c r="BO67" i="1"/>
  <c r="E68" i="1"/>
  <c r="K68" i="1"/>
  <c r="M68" i="1"/>
  <c r="O68" i="1"/>
  <c r="R68" i="1"/>
  <c r="T68" i="1"/>
  <c r="V68" i="1"/>
  <c r="X68" i="1"/>
  <c r="Z68" i="1"/>
  <c r="AB68" i="1"/>
  <c r="AD68" i="1"/>
  <c r="AH68" i="1"/>
  <c r="AQ68" i="1"/>
  <c r="AT68" i="1"/>
  <c r="AV68" i="1"/>
  <c r="AX68" i="1"/>
  <c r="AY68" i="1"/>
  <c r="BB68" i="1"/>
  <c r="BC68" i="1"/>
  <c r="BD68" i="1"/>
  <c r="BE68" i="1"/>
  <c r="BF68" i="1"/>
  <c r="BG68" i="1"/>
  <c r="BH68" i="1"/>
  <c r="BI68" i="1"/>
  <c r="BJ68" i="1"/>
  <c r="BL68" i="1"/>
  <c r="BM68" i="1"/>
  <c r="BN68" i="1"/>
  <c r="BO68" i="1"/>
  <c r="E69" i="1"/>
  <c r="K69" i="1"/>
  <c r="M69" i="1"/>
  <c r="O69" i="1"/>
  <c r="R69" i="1"/>
  <c r="T69" i="1"/>
  <c r="V69" i="1"/>
  <c r="X69" i="1"/>
  <c r="Z69" i="1"/>
  <c r="AB69" i="1"/>
  <c r="AD69" i="1"/>
  <c r="AH69" i="1"/>
  <c r="AQ69" i="1"/>
  <c r="AT69" i="1"/>
  <c r="AV69" i="1"/>
  <c r="AX69" i="1"/>
  <c r="AY69" i="1"/>
  <c r="BB69" i="1"/>
  <c r="BC69" i="1"/>
  <c r="BD69" i="1"/>
  <c r="BE69" i="1"/>
  <c r="BF69" i="1"/>
  <c r="BG69" i="1"/>
  <c r="BH69" i="1"/>
  <c r="BI69" i="1"/>
  <c r="BJ69" i="1"/>
  <c r="BL69" i="1"/>
  <c r="BM69" i="1"/>
  <c r="BN69" i="1"/>
  <c r="BO69" i="1"/>
  <c r="E70" i="1"/>
  <c r="K70" i="1"/>
  <c r="M70" i="1"/>
  <c r="O70" i="1"/>
  <c r="R70" i="1"/>
  <c r="T70" i="1"/>
  <c r="V70" i="1"/>
  <c r="X70" i="1"/>
  <c r="Z70" i="1"/>
  <c r="AB70" i="1"/>
  <c r="AD70" i="1"/>
  <c r="AH70" i="1"/>
  <c r="AQ70" i="1"/>
  <c r="AT70" i="1"/>
  <c r="AV70" i="1"/>
  <c r="AX70" i="1"/>
  <c r="AY70" i="1"/>
  <c r="BB70" i="1"/>
  <c r="BC70" i="1"/>
  <c r="BD70" i="1"/>
  <c r="BE70" i="1"/>
  <c r="BF70" i="1"/>
  <c r="BG70" i="1"/>
  <c r="BH70" i="1"/>
  <c r="BI70" i="1"/>
  <c r="BJ70" i="1"/>
  <c r="BL70" i="1"/>
  <c r="BM70" i="1"/>
  <c r="BN70" i="1"/>
  <c r="BO70" i="1"/>
  <c r="E71" i="1"/>
  <c r="K71" i="1"/>
  <c r="M71" i="1"/>
  <c r="O71" i="1"/>
  <c r="R71" i="1"/>
  <c r="T71" i="1"/>
  <c r="V71" i="1"/>
  <c r="X71" i="1"/>
  <c r="Z71" i="1"/>
  <c r="AB71" i="1"/>
  <c r="AD71" i="1"/>
  <c r="AH71" i="1"/>
  <c r="AQ71" i="1"/>
  <c r="AT71" i="1"/>
  <c r="AV71" i="1"/>
  <c r="AX71" i="1"/>
  <c r="AY71" i="1"/>
  <c r="BB71" i="1"/>
  <c r="BC71" i="1"/>
  <c r="BD71" i="1"/>
  <c r="BE71" i="1"/>
  <c r="BF71" i="1"/>
  <c r="BG71" i="1"/>
  <c r="BH71" i="1"/>
  <c r="BI71" i="1"/>
  <c r="BJ71" i="1"/>
  <c r="BL71" i="1"/>
  <c r="BM71" i="1"/>
  <c r="BN71" i="1"/>
  <c r="BO71" i="1"/>
  <c r="E72" i="1"/>
  <c r="K72" i="1"/>
  <c r="M72" i="1"/>
  <c r="O72" i="1"/>
  <c r="R72" i="1"/>
  <c r="T72" i="1"/>
  <c r="V72" i="1"/>
  <c r="X72" i="1"/>
  <c r="Z72" i="1"/>
  <c r="AB72" i="1"/>
  <c r="AD72" i="1"/>
  <c r="AH72" i="1"/>
  <c r="AQ72" i="1"/>
  <c r="AT72" i="1"/>
  <c r="AV72" i="1"/>
  <c r="AX72" i="1"/>
  <c r="AY72" i="1"/>
  <c r="BB72" i="1"/>
  <c r="BC72" i="1"/>
  <c r="BD72" i="1"/>
  <c r="BE72" i="1"/>
  <c r="BF72" i="1"/>
  <c r="BG72" i="1"/>
  <c r="BH72" i="1"/>
  <c r="BI72" i="1"/>
  <c r="BJ72" i="1"/>
  <c r="BL72" i="1"/>
  <c r="BM72" i="1"/>
  <c r="BN72" i="1"/>
  <c r="BO72" i="1"/>
  <c r="E73" i="1"/>
  <c r="K73" i="1"/>
  <c r="M73" i="1"/>
  <c r="O73" i="1"/>
  <c r="R73" i="1"/>
  <c r="T73" i="1"/>
  <c r="V73" i="1"/>
  <c r="X73" i="1"/>
  <c r="Z73" i="1"/>
  <c r="AB73" i="1"/>
  <c r="AD73" i="1"/>
  <c r="AH73" i="1"/>
  <c r="AQ73" i="1"/>
  <c r="AT73" i="1"/>
  <c r="AV73" i="1"/>
  <c r="AX73" i="1"/>
  <c r="AY73" i="1"/>
  <c r="BB73" i="1"/>
  <c r="BC73" i="1"/>
  <c r="BD73" i="1"/>
  <c r="BE73" i="1"/>
  <c r="BF73" i="1"/>
  <c r="BG73" i="1"/>
  <c r="BH73" i="1"/>
  <c r="BI73" i="1"/>
  <c r="BJ73" i="1"/>
  <c r="BL73" i="1"/>
  <c r="BM73" i="1"/>
  <c r="BN73" i="1"/>
  <c r="BO73" i="1"/>
  <c r="E74" i="1"/>
  <c r="K74" i="1"/>
  <c r="M74" i="1"/>
  <c r="O74" i="1"/>
  <c r="R74" i="1"/>
  <c r="T74" i="1"/>
  <c r="V74" i="1"/>
  <c r="X74" i="1"/>
  <c r="Z74" i="1"/>
  <c r="AB74" i="1"/>
  <c r="AD74" i="1"/>
  <c r="AH74" i="1"/>
  <c r="AQ74" i="1"/>
  <c r="AT74" i="1"/>
  <c r="AV74" i="1"/>
  <c r="AX74" i="1"/>
  <c r="AY74" i="1"/>
  <c r="BB74" i="1"/>
  <c r="BC74" i="1"/>
  <c r="BD74" i="1"/>
  <c r="BE74" i="1"/>
  <c r="BF74" i="1"/>
  <c r="BG74" i="1"/>
  <c r="BH74" i="1"/>
  <c r="BI74" i="1"/>
  <c r="BJ74" i="1"/>
  <c r="BL74" i="1"/>
  <c r="BM74" i="1"/>
  <c r="BN74" i="1"/>
  <c r="BO74" i="1"/>
  <c r="E75" i="1"/>
  <c r="K75" i="1"/>
  <c r="M75" i="1"/>
  <c r="O75" i="1"/>
  <c r="R75" i="1"/>
  <c r="T75" i="1"/>
  <c r="V75" i="1"/>
  <c r="X75" i="1"/>
  <c r="Z75" i="1"/>
  <c r="AB75" i="1"/>
  <c r="AD75" i="1"/>
  <c r="AH75" i="1"/>
  <c r="AQ75" i="1"/>
  <c r="AT75" i="1"/>
  <c r="AV75" i="1"/>
  <c r="AX75" i="1"/>
  <c r="AY75" i="1"/>
  <c r="BB75" i="1"/>
  <c r="BC75" i="1"/>
  <c r="BD75" i="1"/>
  <c r="BE75" i="1"/>
  <c r="BF75" i="1"/>
  <c r="BG75" i="1"/>
  <c r="BH75" i="1"/>
  <c r="BI75" i="1"/>
  <c r="BJ75" i="1"/>
  <c r="BL75" i="1"/>
  <c r="BM75" i="1"/>
  <c r="BN75" i="1"/>
  <c r="BO75" i="1"/>
  <c r="E76" i="1"/>
  <c r="K76" i="1"/>
  <c r="M76" i="1"/>
  <c r="O76" i="1"/>
  <c r="R76" i="1"/>
  <c r="T76" i="1"/>
  <c r="V76" i="1"/>
  <c r="X76" i="1"/>
  <c r="Z76" i="1"/>
  <c r="AB76" i="1"/>
  <c r="AD76" i="1"/>
  <c r="AH76" i="1"/>
  <c r="AQ76" i="1"/>
  <c r="AT76" i="1"/>
  <c r="AV76" i="1"/>
  <c r="AX76" i="1"/>
  <c r="AY76" i="1"/>
  <c r="BB76" i="1"/>
  <c r="BC76" i="1"/>
  <c r="BD76" i="1"/>
  <c r="BE76" i="1"/>
  <c r="BF76" i="1"/>
  <c r="BG76" i="1"/>
  <c r="BH76" i="1"/>
  <c r="BI76" i="1"/>
  <c r="BJ76" i="1"/>
  <c r="BL76" i="1"/>
  <c r="BM76" i="1"/>
  <c r="BN76" i="1"/>
  <c r="BO76" i="1"/>
  <c r="E77" i="1"/>
  <c r="K77" i="1"/>
  <c r="M77" i="1"/>
  <c r="O77" i="1"/>
  <c r="R77" i="1"/>
  <c r="T77" i="1"/>
  <c r="V77" i="1"/>
  <c r="X77" i="1"/>
  <c r="Z77" i="1"/>
  <c r="AB77" i="1"/>
  <c r="AD77" i="1"/>
  <c r="AH77" i="1"/>
  <c r="AQ77" i="1"/>
  <c r="AT77" i="1"/>
  <c r="AV77" i="1"/>
  <c r="AX77" i="1"/>
  <c r="AY77" i="1"/>
  <c r="BB77" i="1"/>
  <c r="BC77" i="1"/>
  <c r="BD77" i="1"/>
  <c r="BE77" i="1"/>
  <c r="BF77" i="1"/>
  <c r="BG77" i="1"/>
  <c r="BH77" i="1"/>
  <c r="BI77" i="1"/>
  <c r="BJ77" i="1"/>
  <c r="BL77" i="1"/>
  <c r="BM77" i="1"/>
  <c r="BN77" i="1"/>
  <c r="BO77" i="1"/>
  <c r="E78" i="1"/>
  <c r="K78" i="1"/>
  <c r="M78" i="1"/>
  <c r="O78" i="1"/>
  <c r="R78" i="1"/>
  <c r="T78" i="1"/>
  <c r="V78" i="1"/>
  <c r="X78" i="1"/>
  <c r="Z78" i="1"/>
  <c r="AB78" i="1"/>
  <c r="AD78" i="1"/>
  <c r="AH78" i="1"/>
  <c r="AQ78" i="1"/>
  <c r="AT78" i="1"/>
  <c r="AV78" i="1"/>
  <c r="AX78" i="1"/>
  <c r="AY78" i="1"/>
  <c r="BB78" i="1"/>
  <c r="BC78" i="1"/>
  <c r="BD78" i="1"/>
  <c r="BE78" i="1"/>
  <c r="BF78" i="1"/>
  <c r="BG78" i="1"/>
  <c r="BH78" i="1"/>
  <c r="BI78" i="1"/>
  <c r="BJ78" i="1"/>
  <c r="BL78" i="1"/>
  <c r="BM78" i="1"/>
  <c r="BN78" i="1"/>
  <c r="BO78" i="1"/>
  <c r="E79" i="1"/>
  <c r="K79" i="1"/>
  <c r="M79" i="1"/>
  <c r="O79" i="1"/>
  <c r="R79" i="1"/>
  <c r="T79" i="1"/>
  <c r="V79" i="1"/>
  <c r="X79" i="1"/>
  <c r="Z79" i="1"/>
  <c r="AB79" i="1"/>
  <c r="AD79" i="1"/>
  <c r="AH79" i="1"/>
  <c r="AQ79" i="1"/>
  <c r="AT79" i="1"/>
  <c r="AV79" i="1"/>
  <c r="AX79" i="1"/>
  <c r="AY79" i="1"/>
  <c r="BB79" i="1"/>
  <c r="BC79" i="1"/>
  <c r="BD79" i="1"/>
  <c r="BE79" i="1"/>
  <c r="BF79" i="1"/>
  <c r="BG79" i="1"/>
  <c r="BH79" i="1"/>
  <c r="BI79" i="1"/>
  <c r="BJ79" i="1"/>
  <c r="BL79" i="1"/>
  <c r="BM79" i="1"/>
  <c r="BN79" i="1"/>
  <c r="BO79" i="1"/>
  <c r="E80" i="1"/>
  <c r="K80" i="1"/>
  <c r="M80" i="1"/>
  <c r="O80" i="1"/>
  <c r="R80" i="1"/>
  <c r="T80" i="1"/>
  <c r="V80" i="1"/>
  <c r="X80" i="1"/>
  <c r="Z80" i="1"/>
  <c r="AB80" i="1"/>
  <c r="AD80" i="1"/>
  <c r="AH80" i="1"/>
  <c r="AQ80" i="1"/>
  <c r="AT80" i="1"/>
  <c r="AV80" i="1"/>
  <c r="AX80" i="1"/>
  <c r="AY80" i="1"/>
  <c r="BB80" i="1"/>
  <c r="BC80" i="1"/>
  <c r="BD80" i="1"/>
  <c r="BE80" i="1"/>
  <c r="BF80" i="1"/>
  <c r="BG80" i="1"/>
  <c r="BH80" i="1"/>
  <c r="BI80" i="1"/>
  <c r="BJ80" i="1"/>
  <c r="BL80" i="1"/>
  <c r="BM80" i="1"/>
  <c r="BN80" i="1"/>
  <c r="BO80" i="1"/>
  <c r="E81" i="1"/>
  <c r="K81" i="1"/>
  <c r="M81" i="1"/>
  <c r="O81" i="1"/>
  <c r="R81" i="1"/>
  <c r="T81" i="1"/>
  <c r="V81" i="1"/>
  <c r="X81" i="1"/>
  <c r="Z81" i="1"/>
  <c r="AB81" i="1"/>
  <c r="AD81" i="1"/>
  <c r="AH81" i="1"/>
  <c r="AQ81" i="1"/>
  <c r="AT81" i="1"/>
  <c r="AV81" i="1"/>
  <c r="AX81" i="1"/>
  <c r="AY81" i="1"/>
  <c r="BB81" i="1"/>
  <c r="BC81" i="1"/>
  <c r="BD81" i="1"/>
  <c r="BE81" i="1"/>
  <c r="BF81" i="1"/>
  <c r="BG81" i="1"/>
  <c r="BH81" i="1"/>
  <c r="BI81" i="1"/>
  <c r="BJ81" i="1"/>
  <c r="BL81" i="1"/>
  <c r="BM81" i="1"/>
  <c r="BN81" i="1"/>
  <c r="BO81" i="1"/>
  <c r="E82" i="1"/>
  <c r="K82" i="1"/>
  <c r="M82" i="1"/>
  <c r="O82" i="1"/>
  <c r="R82" i="1"/>
  <c r="T82" i="1"/>
  <c r="V82" i="1"/>
  <c r="X82" i="1"/>
  <c r="Z82" i="1"/>
  <c r="AB82" i="1"/>
  <c r="AD82" i="1"/>
  <c r="AH82" i="1"/>
  <c r="AQ82" i="1"/>
  <c r="AT82" i="1"/>
  <c r="AV82" i="1"/>
  <c r="AX82" i="1"/>
  <c r="AY82" i="1"/>
  <c r="BB82" i="1"/>
  <c r="BC82" i="1"/>
  <c r="BD82" i="1"/>
  <c r="BE82" i="1"/>
  <c r="BF82" i="1"/>
  <c r="BG82" i="1"/>
  <c r="BH82" i="1"/>
  <c r="BI82" i="1"/>
  <c r="BJ82" i="1"/>
  <c r="BL82" i="1"/>
  <c r="BM82" i="1"/>
  <c r="BN82" i="1"/>
  <c r="BO82" i="1"/>
  <c r="E83" i="1"/>
  <c r="K83" i="1"/>
  <c r="M83" i="1"/>
  <c r="O83" i="1"/>
  <c r="R83" i="1"/>
  <c r="T83" i="1"/>
  <c r="V83" i="1"/>
  <c r="X83" i="1"/>
  <c r="Z83" i="1"/>
  <c r="AB83" i="1"/>
  <c r="AD83" i="1"/>
  <c r="AH83" i="1"/>
  <c r="AQ83" i="1"/>
  <c r="AT83" i="1"/>
  <c r="AV83" i="1"/>
  <c r="AX83" i="1"/>
  <c r="AY83" i="1"/>
  <c r="BB83" i="1"/>
  <c r="BC83" i="1"/>
  <c r="BD83" i="1"/>
  <c r="BE83" i="1"/>
  <c r="BF83" i="1"/>
  <c r="BG83" i="1"/>
  <c r="BH83" i="1"/>
  <c r="BI83" i="1"/>
  <c r="BJ83" i="1"/>
  <c r="BL83" i="1"/>
  <c r="BM83" i="1"/>
  <c r="BN83" i="1"/>
  <c r="BO83" i="1"/>
  <c r="E84" i="1"/>
  <c r="K84" i="1"/>
  <c r="M84" i="1"/>
  <c r="O84" i="1"/>
  <c r="R84" i="1"/>
  <c r="T84" i="1"/>
  <c r="V84" i="1"/>
  <c r="X84" i="1"/>
  <c r="Z84" i="1"/>
  <c r="AB84" i="1"/>
  <c r="AD84" i="1"/>
  <c r="AH84" i="1"/>
  <c r="AQ84" i="1"/>
  <c r="AT84" i="1"/>
  <c r="AV84" i="1"/>
  <c r="AX84" i="1"/>
  <c r="AY84" i="1"/>
  <c r="BB84" i="1"/>
  <c r="BC84" i="1"/>
  <c r="BD84" i="1"/>
  <c r="BE84" i="1"/>
  <c r="BF84" i="1"/>
  <c r="BG84" i="1"/>
  <c r="BH84" i="1"/>
  <c r="BI84" i="1"/>
  <c r="BJ84" i="1"/>
  <c r="BL84" i="1"/>
  <c r="BM84" i="1"/>
  <c r="BN84" i="1"/>
  <c r="BO84" i="1"/>
  <c r="E85" i="1"/>
  <c r="K85" i="1"/>
  <c r="M85" i="1"/>
  <c r="O85" i="1"/>
  <c r="R85" i="1"/>
  <c r="T85" i="1"/>
  <c r="V85" i="1"/>
  <c r="X85" i="1"/>
  <c r="Z85" i="1"/>
  <c r="AB85" i="1"/>
  <c r="AD85" i="1"/>
  <c r="AH85" i="1"/>
  <c r="AQ85" i="1"/>
  <c r="AT85" i="1"/>
  <c r="AV85" i="1"/>
  <c r="AX85" i="1"/>
  <c r="AY85" i="1"/>
  <c r="BB85" i="1"/>
  <c r="BC85" i="1"/>
  <c r="BD85" i="1"/>
  <c r="BE85" i="1"/>
  <c r="BF85" i="1"/>
  <c r="BG85" i="1"/>
  <c r="BH85" i="1"/>
  <c r="BI85" i="1"/>
  <c r="BJ85" i="1"/>
  <c r="BL85" i="1"/>
  <c r="BM85" i="1"/>
  <c r="BN85" i="1"/>
  <c r="BO85" i="1"/>
  <c r="E86" i="1"/>
  <c r="K86" i="1"/>
  <c r="M86" i="1"/>
  <c r="O86" i="1"/>
  <c r="R86" i="1"/>
  <c r="T86" i="1"/>
  <c r="V86" i="1"/>
  <c r="X86" i="1"/>
  <c r="Z86" i="1"/>
  <c r="AB86" i="1"/>
  <c r="AD86" i="1"/>
  <c r="AH86" i="1"/>
  <c r="AQ86" i="1"/>
  <c r="AT86" i="1"/>
  <c r="AV86" i="1"/>
  <c r="AX86" i="1"/>
  <c r="AY86" i="1"/>
  <c r="BB86" i="1"/>
  <c r="BC86" i="1"/>
  <c r="BD86" i="1"/>
  <c r="BE86" i="1"/>
  <c r="BF86" i="1"/>
  <c r="BG86" i="1"/>
  <c r="BH86" i="1"/>
  <c r="BI86" i="1"/>
  <c r="BJ86" i="1"/>
  <c r="BL86" i="1"/>
  <c r="BM86" i="1"/>
  <c r="BN86" i="1"/>
  <c r="BO86" i="1"/>
  <c r="E87" i="1"/>
  <c r="K87" i="1"/>
  <c r="M87" i="1"/>
  <c r="O87" i="1"/>
  <c r="R87" i="1"/>
  <c r="T87" i="1"/>
  <c r="V87" i="1"/>
  <c r="X87" i="1"/>
  <c r="Z87" i="1"/>
  <c r="AB87" i="1"/>
  <c r="AD87" i="1"/>
  <c r="AH87" i="1"/>
  <c r="AQ87" i="1"/>
  <c r="AT87" i="1"/>
  <c r="AV87" i="1"/>
  <c r="AX87" i="1"/>
  <c r="AY87" i="1"/>
  <c r="BB87" i="1"/>
  <c r="BC87" i="1"/>
  <c r="BD87" i="1"/>
  <c r="BE87" i="1"/>
  <c r="BF87" i="1"/>
  <c r="BG87" i="1"/>
  <c r="BH87" i="1"/>
  <c r="BI87" i="1"/>
  <c r="BJ87" i="1"/>
  <c r="BL87" i="1"/>
  <c r="BM87" i="1"/>
  <c r="BN87" i="1"/>
  <c r="BO87" i="1"/>
  <c r="E88" i="1"/>
  <c r="K88" i="1"/>
  <c r="M88" i="1"/>
  <c r="O88" i="1"/>
  <c r="R88" i="1"/>
  <c r="T88" i="1"/>
  <c r="V88" i="1"/>
  <c r="X88" i="1"/>
  <c r="Z88" i="1"/>
  <c r="AB88" i="1"/>
  <c r="AD88" i="1"/>
  <c r="AH88" i="1"/>
  <c r="AQ88" i="1"/>
  <c r="AT88" i="1"/>
  <c r="AV88" i="1"/>
  <c r="AX88" i="1"/>
  <c r="AY88" i="1"/>
  <c r="BB88" i="1"/>
  <c r="BC88" i="1"/>
  <c r="BD88" i="1"/>
  <c r="BE88" i="1"/>
  <c r="BF88" i="1"/>
  <c r="BG88" i="1"/>
  <c r="BH88" i="1"/>
  <c r="BI88" i="1"/>
  <c r="BJ88" i="1"/>
  <c r="BL88" i="1"/>
  <c r="BM88" i="1"/>
  <c r="BN88" i="1"/>
  <c r="BO88" i="1"/>
  <c r="E89" i="1"/>
  <c r="K89" i="1"/>
  <c r="M89" i="1"/>
  <c r="O89" i="1"/>
  <c r="R89" i="1"/>
  <c r="T89" i="1"/>
  <c r="V89" i="1"/>
  <c r="X89" i="1"/>
  <c r="Z89" i="1"/>
  <c r="AB89" i="1"/>
  <c r="AD89" i="1"/>
  <c r="AH89" i="1"/>
  <c r="AQ89" i="1"/>
  <c r="AT89" i="1"/>
  <c r="AV89" i="1"/>
  <c r="AX89" i="1"/>
  <c r="AY89" i="1"/>
  <c r="BB89" i="1"/>
  <c r="BC89" i="1"/>
  <c r="BD89" i="1"/>
  <c r="BE89" i="1"/>
  <c r="BF89" i="1"/>
  <c r="BG89" i="1"/>
  <c r="BH89" i="1"/>
  <c r="BI89" i="1"/>
  <c r="BJ89" i="1"/>
  <c r="BL89" i="1"/>
  <c r="BM89" i="1"/>
  <c r="BN89" i="1"/>
  <c r="BO89" i="1"/>
  <c r="E90" i="1"/>
  <c r="K90" i="1"/>
  <c r="M90" i="1"/>
  <c r="O90" i="1"/>
  <c r="R90" i="1"/>
  <c r="T90" i="1"/>
  <c r="V90" i="1"/>
  <c r="X90" i="1"/>
  <c r="Z90" i="1"/>
  <c r="AB90" i="1"/>
  <c r="AD90" i="1"/>
  <c r="AH90" i="1"/>
  <c r="AQ90" i="1"/>
  <c r="AT90" i="1"/>
  <c r="AV90" i="1"/>
  <c r="AX90" i="1"/>
  <c r="AY90" i="1"/>
  <c r="BB90" i="1"/>
  <c r="BC90" i="1"/>
  <c r="BD90" i="1"/>
  <c r="BE90" i="1"/>
  <c r="BF90" i="1"/>
  <c r="BG90" i="1"/>
  <c r="BH90" i="1"/>
  <c r="BI90" i="1"/>
  <c r="BJ90" i="1"/>
  <c r="BL90" i="1"/>
  <c r="BM90" i="1"/>
  <c r="BN90" i="1"/>
  <c r="BO90" i="1"/>
  <c r="E91" i="1"/>
  <c r="K91" i="1"/>
  <c r="M91" i="1"/>
  <c r="O91" i="1"/>
  <c r="R91" i="1"/>
  <c r="T91" i="1"/>
  <c r="V91" i="1"/>
  <c r="X91" i="1"/>
  <c r="Z91" i="1"/>
  <c r="AB91" i="1"/>
  <c r="AD91" i="1"/>
  <c r="AH91" i="1"/>
  <c r="AQ91" i="1"/>
  <c r="AT91" i="1"/>
  <c r="AV91" i="1"/>
  <c r="AX91" i="1"/>
  <c r="AY91" i="1"/>
  <c r="BB91" i="1"/>
  <c r="BC91" i="1"/>
  <c r="BD91" i="1"/>
  <c r="BE91" i="1"/>
  <c r="BF91" i="1"/>
  <c r="BG91" i="1"/>
  <c r="BH91" i="1"/>
  <c r="BI91" i="1"/>
  <c r="BJ91" i="1"/>
  <c r="BL91" i="1"/>
  <c r="BM91" i="1"/>
  <c r="BN91" i="1"/>
  <c r="BO91" i="1"/>
  <c r="E92" i="1"/>
  <c r="K92" i="1"/>
  <c r="M92" i="1"/>
  <c r="O92" i="1"/>
  <c r="R92" i="1"/>
  <c r="T92" i="1"/>
  <c r="V92" i="1"/>
  <c r="X92" i="1"/>
  <c r="Z92" i="1"/>
  <c r="AB92" i="1"/>
  <c r="AD92" i="1"/>
  <c r="AH92" i="1"/>
  <c r="AQ92" i="1"/>
  <c r="AT92" i="1"/>
  <c r="AV92" i="1"/>
  <c r="AX92" i="1"/>
  <c r="AY92" i="1"/>
  <c r="BB92" i="1"/>
  <c r="BC92" i="1"/>
  <c r="BD92" i="1"/>
  <c r="BE92" i="1"/>
  <c r="BF92" i="1"/>
  <c r="BG92" i="1"/>
  <c r="BH92" i="1"/>
  <c r="BI92" i="1"/>
  <c r="BJ92" i="1"/>
  <c r="BL92" i="1"/>
  <c r="BM92" i="1"/>
  <c r="BN92" i="1"/>
  <c r="BO92" i="1"/>
  <c r="E93" i="1"/>
  <c r="K93" i="1"/>
  <c r="M93" i="1"/>
  <c r="O93" i="1"/>
  <c r="R93" i="1"/>
  <c r="T93" i="1"/>
  <c r="V93" i="1"/>
  <c r="X93" i="1"/>
  <c r="Z93" i="1"/>
  <c r="AB93" i="1"/>
  <c r="AD93" i="1"/>
  <c r="AH93" i="1"/>
  <c r="AQ93" i="1"/>
  <c r="AT93" i="1"/>
  <c r="AV93" i="1"/>
  <c r="AX93" i="1"/>
  <c r="AY93" i="1"/>
  <c r="BB93" i="1"/>
  <c r="BC93" i="1"/>
  <c r="BD93" i="1"/>
  <c r="BE93" i="1"/>
  <c r="BF93" i="1"/>
  <c r="BG93" i="1"/>
  <c r="BH93" i="1"/>
  <c r="BI93" i="1"/>
  <c r="BJ93" i="1"/>
  <c r="BL93" i="1"/>
  <c r="BM93" i="1"/>
  <c r="BN93" i="1"/>
  <c r="BO93" i="1"/>
  <c r="E94" i="1"/>
  <c r="K94" i="1"/>
  <c r="M94" i="1"/>
  <c r="O94" i="1"/>
  <c r="R94" i="1"/>
  <c r="T94" i="1"/>
  <c r="V94" i="1"/>
  <c r="X94" i="1"/>
  <c r="Z94" i="1"/>
  <c r="AB94" i="1"/>
  <c r="AD94" i="1"/>
  <c r="AH94" i="1"/>
  <c r="AQ94" i="1"/>
  <c r="AT94" i="1"/>
  <c r="AV94" i="1"/>
  <c r="AX94" i="1"/>
  <c r="AY94" i="1"/>
  <c r="BB94" i="1"/>
  <c r="BC94" i="1"/>
  <c r="BD94" i="1"/>
  <c r="BE94" i="1"/>
  <c r="BF94" i="1"/>
  <c r="BG94" i="1"/>
  <c r="BH94" i="1"/>
  <c r="BI94" i="1"/>
  <c r="BJ94" i="1"/>
  <c r="BL94" i="1"/>
  <c r="BM94" i="1"/>
  <c r="BN94" i="1"/>
  <c r="BO94" i="1"/>
  <c r="E95" i="1"/>
  <c r="K95" i="1"/>
  <c r="M95" i="1"/>
  <c r="O95" i="1"/>
  <c r="R95" i="1"/>
  <c r="T95" i="1"/>
  <c r="V95" i="1"/>
  <c r="X95" i="1"/>
  <c r="Z95" i="1"/>
  <c r="AB95" i="1"/>
  <c r="AD95" i="1"/>
  <c r="AH95" i="1"/>
  <c r="AQ95" i="1"/>
  <c r="AT95" i="1"/>
  <c r="AV95" i="1"/>
  <c r="AX95" i="1"/>
  <c r="AY95" i="1"/>
  <c r="BB95" i="1"/>
  <c r="BC95" i="1"/>
  <c r="BD95" i="1"/>
  <c r="BE95" i="1"/>
  <c r="BF95" i="1"/>
  <c r="BG95" i="1"/>
  <c r="BH95" i="1"/>
  <c r="BI95" i="1"/>
  <c r="BJ95" i="1"/>
  <c r="BL95" i="1"/>
  <c r="BM95" i="1"/>
  <c r="BN95" i="1"/>
  <c r="BO95" i="1"/>
  <c r="E96" i="1"/>
  <c r="K96" i="1"/>
  <c r="M96" i="1"/>
  <c r="O96" i="1"/>
  <c r="R96" i="1"/>
  <c r="T96" i="1"/>
  <c r="V96" i="1"/>
  <c r="X96" i="1"/>
  <c r="Z96" i="1"/>
  <c r="AB96" i="1"/>
  <c r="AD96" i="1"/>
  <c r="AH96" i="1"/>
  <c r="AQ96" i="1"/>
  <c r="AT96" i="1"/>
  <c r="AV96" i="1"/>
  <c r="AX96" i="1"/>
  <c r="AY96" i="1"/>
  <c r="BB96" i="1"/>
  <c r="BC96" i="1"/>
  <c r="BD96" i="1"/>
  <c r="BE96" i="1"/>
  <c r="BF96" i="1"/>
  <c r="BG96" i="1"/>
  <c r="BH96" i="1"/>
  <c r="BI96" i="1"/>
  <c r="BJ96" i="1"/>
  <c r="BL96" i="1"/>
  <c r="BM96" i="1"/>
  <c r="BN96" i="1"/>
  <c r="BO96" i="1"/>
  <c r="E97" i="1"/>
  <c r="K97" i="1"/>
  <c r="M97" i="1"/>
  <c r="O97" i="1"/>
  <c r="R97" i="1"/>
  <c r="T97" i="1"/>
  <c r="V97" i="1"/>
  <c r="X97" i="1"/>
  <c r="Z97" i="1"/>
  <c r="AB97" i="1"/>
  <c r="AD97" i="1"/>
  <c r="AH97" i="1"/>
  <c r="AQ97" i="1"/>
  <c r="AT97" i="1"/>
  <c r="AV97" i="1"/>
  <c r="AX97" i="1"/>
  <c r="AY97" i="1"/>
  <c r="BB97" i="1"/>
  <c r="BC97" i="1"/>
  <c r="BD97" i="1"/>
  <c r="BE97" i="1"/>
  <c r="BF97" i="1"/>
  <c r="BG97" i="1"/>
  <c r="BH97" i="1"/>
  <c r="BI97" i="1"/>
  <c r="BJ97" i="1"/>
  <c r="BL97" i="1"/>
  <c r="BM97" i="1"/>
  <c r="BN97" i="1"/>
  <c r="BO97" i="1"/>
  <c r="E98" i="1"/>
  <c r="K98" i="1"/>
  <c r="M98" i="1"/>
  <c r="O98" i="1"/>
  <c r="R98" i="1"/>
  <c r="T98" i="1"/>
  <c r="V98" i="1"/>
  <c r="X98" i="1"/>
  <c r="Z98" i="1"/>
  <c r="AB98" i="1"/>
  <c r="AD98" i="1"/>
  <c r="AH98" i="1"/>
  <c r="AQ98" i="1"/>
  <c r="AT98" i="1"/>
  <c r="AV98" i="1"/>
  <c r="AX98" i="1"/>
  <c r="AY98" i="1"/>
  <c r="BB98" i="1"/>
  <c r="BC98" i="1"/>
  <c r="BD98" i="1"/>
  <c r="BE98" i="1"/>
  <c r="BF98" i="1"/>
  <c r="BG98" i="1"/>
  <c r="BH98" i="1"/>
  <c r="BI98" i="1"/>
  <c r="BJ98" i="1"/>
  <c r="BL98" i="1"/>
  <c r="BM98" i="1"/>
  <c r="BN98" i="1"/>
  <c r="BO98" i="1"/>
  <c r="E99" i="1"/>
  <c r="K99" i="1"/>
  <c r="M99" i="1"/>
  <c r="O99" i="1"/>
  <c r="R99" i="1"/>
  <c r="T99" i="1"/>
  <c r="V99" i="1"/>
  <c r="X99" i="1"/>
  <c r="Z99" i="1"/>
  <c r="AB99" i="1"/>
  <c r="AD99" i="1"/>
  <c r="AH99" i="1"/>
  <c r="AQ99" i="1"/>
  <c r="AT99" i="1"/>
  <c r="AV99" i="1"/>
  <c r="AX99" i="1"/>
  <c r="AY99" i="1"/>
  <c r="BB99" i="1"/>
  <c r="BC99" i="1"/>
  <c r="BD99" i="1"/>
  <c r="BE99" i="1"/>
  <c r="BF99" i="1"/>
  <c r="BG99" i="1"/>
  <c r="BH99" i="1"/>
  <c r="BI99" i="1"/>
  <c r="BJ99" i="1"/>
  <c r="BL99" i="1"/>
  <c r="BM99" i="1"/>
  <c r="BN99" i="1"/>
  <c r="BO99" i="1"/>
  <c r="E100" i="1"/>
  <c r="K100" i="1"/>
  <c r="M100" i="1"/>
  <c r="O100" i="1"/>
  <c r="R100" i="1"/>
  <c r="T100" i="1"/>
  <c r="V100" i="1"/>
  <c r="X100" i="1"/>
  <c r="Z100" i="1"/>
  <c r="AB100" i="1"/>
  <c r="AD100" i="1"/>
  <c r="AH100" i="1"/>
  <c r="AQ100" i="1"/>
  <c r="AT100" i="1"/>
  <c r="AV100" i="1"/>
  <c r="AX100" i="1"/>
  <c r="AY100" i="1"/>
  <c r="BB100" i="1"/>
  <c r="BC100" i="1"/>
  <c r="BD100" i="1"/>
  <c r="BE100" i="1"/>
  <c r="BF100" i="1"/>
  <c r="BG100" i="1"/>
  <c r="BH100" i="1"/>
  <c r="BI100" i="1"/>
  <c r="BJ100" i="1"/>
  <c r="BL100" i="1"/>
  <c r="BM100" i="1"/>
  <c r="BN100" i="1"/>
  <c r="BO100" i="1"/>
  <c r="D10" i="3"/>
  <c r="C10" i="3"/>
  <c r="D10" i="2"/>
  <c r="C10" i="2"/>
  <c r="AJ10" i="4"/>
  <c r="AL10" i="4"/>
  <c r="AK10" i="4"/>
  <c r="AF10" i="4"/>
  <c r="AE10" i="4"/>
  <c r="W10" i="4"/>
  <c r="V2" i="4" s="1"/>
  <c r="V10" i="4"/>
  <c r="AD10" i="4"/>
  <c r="AC10" i="4"/>
  <c r="AB10" i="4"/>
  <c r="AA10" i="4"/>
  <c r="AH10" i="4"/>
  <c r="AG2" i="4" s="1"/>
  <c r="AG10"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G10" i="3"/>
  <c r="AI10" i="3"/>
  <c r="AH10" i="3"/>
  <c r="AC10" i="3"/>
  <c r="AB10" i="3"/>
  <c r="T10" i="3"/>
  <c r="S10" i="3"/>
  <c r="AA10" i="3"/>
  <c r="Z10" i="3"/>
  <c r="Y10" i="3"/>
  <c r="X10" i="3"/>
  <c r="AE10" i="3"/>
  <c r="AD10"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K10" i="2"/>
  <c r="AM10" i="2"/>
  <c r="AL10" i="2"/>
  <c r="AG10" i="2"/>
  <c r="AF10" i="2"/>
  <c r="X10" i="2"/>
  <c r="W10" i="2"/>
  <c r="AE10" i="2"/>
  <c r="AD10" i="2"/>
  <c r="AC10" i="2"/>
  <c r="AB10" i="2"/>
  <c r="AI10" i="2"/>
  <c r="AH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BL10" i="1"/>
  <c r="BN10" i="1"/>
  <c r="BM10" i="1"/>
  <c r="BH10" i="1"/>
  <c r="BG10" i="1"/>
  <c r="AY10" i="1"/>
  <c r="AX10" i="1"/>
  <c r="BF10" i="1"/>
  <c r="BE10" i="1"/>
  <c r="BD10" i="1"/>
  <c r="BC10" i="1"/>
  <c r="BJ10" i="1"/>
  <c r="BI10"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AP2" i="1"/>
  <c r="AN2" i="1"/>
  <c r="AK2" i="1"/>
  <c r="AI2" i="1"/>
  <c r="T10" i="4"/>
  <c r="AM10" i="4"/>
  <c r="N10" i="4"/>
  <c r="Z10" i="4"/>
  <c r="R10" i="4"/>
  <c r="P10" i="4"/>
  <c r="L10" i="4"/>
  <c r="J10" i="4"/>
  <c r="D10" i="4"/>
  <c r="Q10" i="3"/>
  <c r="AJ10" i="3"/>
  <c r="J10" i="3"/>
  <c r="W10" i="3"/>
  <c r="O10" i="3"/>
  <c r="M10" i="3"/>
  <c r="G10" i="3"/>
  <c r="U10" i="2"/>
  <c r="AN10" i="2"/>
  <c r="AA10" i="2"/>
  <c r="P10" i="2"/>
  <c r="L10" i="2"/>
  <c r="G10" i="2"/>
  <c r="AV10" i="1"/>
  <c r="BO10" i="1"/>
  <c r="O10" i="1"/>
  <c r="BB10" i="1"/>
  <c r="AT10" i="1"/>
  <c r="AS2" i="1" s="1"/>
  <c r="AQ10" i="1"/>
  <c r="AH10" i="1"/>
  <c r="AG2" i="1" s="1"/>
  <c r="AD10" i="1"/>
  <c r="AB10" i="1"/>
  <c r="Z10" i="1"/>
  <c r="X10" i="1"/>
  <c r="V10" i="1"/>
  <c r="T10" i="1"/>
  <c r="R10" i="1"/>
  <c r="M10" i="1"/>
  <c r="K10" i="1"/>
  <c r="E10" i="1"/>
  <c r="S5" i="2"/>
  <c r="AK5" i="1"/>
  <c r="AI5" i="1"/>
  <c r="AE5" i="1"/>
  <c r="AN5" i="1"/>
  <c r="L5" i="3"/>
  <c r="Q5" i="1"/>
  <c r="F2" i="2" l="1"/>
  <c r="F2" i="3"/>
  <c r="C2" i="4"/>
  <c r="D2" i="1"/>
  <c r="L2" i="1"/>
  <c r="K2" i="4"/>
  <c r="U2" i="1"/>
  <c r="W2" i="1"/>
  <c r="Y2" i="1"/>
  <c r="AH2" i="2"/>
  <c r="AD2" i="3"/>
  <c r="BI2" i="1"/>
  <c r="S2" i="1"/>
  <c r="O2" i="4"/>
  <c r="K2" i="2"/>
  <c r="I2" i="4"/>
  <c r="J2" i="1"/>
  <c r="AD2" i="2"/>
  <c r="Z2" i="3"/>
  <c r="AB2" i="2"/>
  <c r="BE2" i="1"/>
  <c r="AA2" i="4"/>
  <c r="BC2" i="1"/>
  <c r="AF2" i="2"/>
  <c r="AB2" i="3"/>
  <c r="AE2" i="4"/>
  <c r="BG2" i="1"/>
  <c r="L2" i="3"/>
  <c r="Q2" i="1"/>
  <c r="S2" i="3"/>
  <c r="W2" i="2"/>
  <c r="V2" i="3"/>
  <c r="Y2" i="4"/>
  <c r="Z2" i="2"/>
  <c r="BA2" i="1"/>
  <c r="O2" i="2"/>
  <c r="N2" i="3"/>
  <c r="AC2" i="1"/>
  <c r="AA2" i="1"/>
  <c r="AK2" i="4"/>
  <c r="BM2" i="1"/>
  <c r="AC2" i="4"/>
  <c r="C2" i="3"/>
  <c r="AH2" i="3"/>
  <c r="C2" i="2"/>
  <c r="AX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193AF820-33B7-4E20-8070-EA0DFE6E6329}">
      <text>
        <r>
          <rPr>
            <sz val="9"/>
            <color indexed="81"/>
            <rFont val="Tahoma"/>
            <family val="2"/>
          </rPr>
          <t>prompt</t>
        </r>
      </text>
    </comment>
    <comment ref="B3" authorId="0" shapeId="0" xr:uid="{52BB04A3-3375-468B-AF17-E55A75E4348E}">
      <text>
        <r>
          <rPr>
            <sz val="9"/>
            <color indexed="81"/>
            <rFont val="Tahoma"/>
            <family val="2"/>
          </rPr>
          <t>Every Custom Asset requires a uniqe identifier so that it is distinguishable from all other Assets</t>
        </r>
      </text>
    </comment>
    <comment ref="C3" authorId="0" shapeId="0" xr:uid="{3897754B-0B1D-48AF-B4F6-0B599C168C8A}">
      <text>
        <r>
          <rPr>
            <sz val="9"/>
            <color indexed="81"/>
            <rFont val="Tahoma"/>
            <family val="2"/>
          </rPr>
          <t>Link Reference used to identify the Parent / Child relationship of assets during data import eg Pole the Luminaire is attached to.</t>
        </r>
      </text>
    </comment>
    <comment ref="D3" authorId="0" shapeId="0" xr:uid="{49EF1C6D-A134-4FC8-8BC0-FE5E7F660567}">
      <text>
        <r>
          <rPr>
            <sz val="9"/>
            <color indexed="81"/>
            <rFont val="Tahoma"/>
            <family val="2"/>
          </rPr>
          <t>All standard RAMM items and almost all user-defined items are located on a Road. Most RAMM functions are Road-centric.</t>
        </r>
      </text>
    </comment>
    <comment ref="F3" authorId="0" shapeId="0" xr:uid="{01AAAE7D-9F0A-4875-BC0B-9A391C7B087F}">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7B3F74C0-D5CF-4193-9CCA-65C6B43AB17C}">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B381C3A2-6D6C-49B6-870C-1ED6D01F4C7F}">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I3" authorId="0" shapeId="0" xr:uid="{0E8BD046-339B-437C-8F73-6AFAC488C5F9}">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J3" authorId="0" shapeId="0" xr:uid="{7D3A0CF4-848F-43FA-B1E9-FB6285C150AA}">
      <text>
        <r>
          <rPr>
            <sz val="9"/>
            <color indexed="81"/>
            <rFont val="Tahoma"/>
            <family val="2"/>
          </rPr>
          <t>L=Left hand side, R=Right hand side, B=Both, C=Centre</t>
        </r>
      </text>
    </comment>
    <comment ref="L3" authorId="0" shapeId="0" xr:uid="{77226EE2-F9C7-4DB1-8C19-EDC6A8C537C5}">
      <text>
        <r>
          <rPr>
            <sz val="9"/>
            <color indexed="81"/>
            <rFont val="Tahoma"/>
            <family val="2"/>
          </rPr>
          <t>The location of the barrier relative to the lanes of the road</t>
        </r>
      </text>
    </comment>
    <comment ref="N3" authorId="0" shapeId="0" xr:uid="{C62D887E-326D-40D1-8A6F-F9E967C04DA2}">
      <text>
        <r>
          <rPr>
            <sz val="9"/>
            <color indexed="81"/>
            <rFont val="Tahoma"/>
            <family val="2"/>
          </rPr>
          <t>The height of the top of the barrier above the ground</t>
        </r>
      </text>
    </comment>
    <comment ref="O3" authorId="0" shapeId="0" xr:uid="{71FC7FBF-358C-429B-8525-BD937BA692F9}">
      <text>
        <r>
          <rPr>
            <sz val="9"/>
            <color indexed="81"/>
            <rFont val="Tahoma"/>
            <family val="2"/>
          </rPr>
          <t>Length in RAMM is calculated from the difference in the Start and End displacements</t>
        </r>
      </text>
    </comment>
    <comment ref="P3" authorId="0" shapeId="0" xr:uid="{2A043D91-1BA3-493E-8987-971DD1D9907D}">
      <text>
        <r>
          <rPr>
            <sz val="9"/>
            <color indexed="81"/>
            <rFont val="Tahoma"/>
            <family val="2"/>
          </rPr>
          <t>Where the standard Length calculation does not accurately represent the real-world Length of an item, the user can specify the difference in m.</t>
        </r>
      </text>
    </comment>
    <comment ref="Q3" authorId="0" shapeId="0" xr:uid="{95F6666C-72A6-423F-9871-E29A5C2BEA11}">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S3" authorId="0" shapeId="0" xr:uid="{5D27302C-345F-491A-B58B-7CDD06A4E15D}">
      <text>
        <r>
          <rPr>
            <sz val="9"/>
            <color indexed="81"/>
            <rFont val="Tahoma"/>
            <family val="2"/>
          </rPr>
          <t>What is the asset inside of or on/attached to? e.g. attached to a pole or located inside pavement.</t>
        </r>
      </text>
    </comment>
    <comment ref="U3" authorId="0" shapeId="0" xr:uid="{BD3935E9-668D-4D5E-8AE0-679F7A1A4DCC}">
      <text>
        <r>
          <rPr>
            <sz val="9"/>
            <color indexed="81"/>
            <rFont val="Tahoma"/>
            <family val="2"/>
          </rPr>
          <t>The specific road safety barrier type as defined in the list of approved values in reference data. Select NONE if it is not on that list or the data was captured before those options were available</t>
        </r>
      </text>
    </comment>
    <comment ref="W3" authorId="0" shapeId="0" xr:uid="{717294C9-A5DF-43B6-BA6C-0E2B8162918C}">
      <text>
        <r>
          <rPr>
            <sz val="9"/>
            <color indexed="81"/>
            <rFont val="Tahoma"/>
            <family val="2"/>
          </rPr>
          <t>The style of construction of the barrier</t>
        </r>
      </text>
    </comment>
    <comment ref="Y3" authorId="0" shapeId="0" xr:uid="{39D49555-BDD4-4CE0-B804-6551FF4BD97E}">
      <text>
        <r>
          <rPr>
            <sz val="9"/>
            <color indexed="81"/>
            <rFont val="Tahoma"/>
            <family val="2"/>
          </rPr>
          <t>The model or manufacturer of the railing barrier</t>
        </r>
      </text>
    </comment>
    <comment ref="AA3" authorId="0" shapeId="0" xr:uid="{D8151CBD-1E4B-4151-BEB9-0B891417F6E6}">
      <text>
        <r>
          <rPr>
            <sz val="9"/>
            <color indexed="81"/>
            <rFont val="Tahoma"/>
            <family val="2"/>
          </rPr>
          <t>The material barrier rail is made out of</t>
        </r>
      </text>
    </comment>
    <comment ref="AC3" authorId="0" shapeId="0" xr:uid="{55288009-A776-4B51-B8CE-DD9E1614F99C}">
      <text>
        <r>
          <rPr>
            <sz val="9"/>
            <color indexed="81"/>
            <rFont val="Tahoma"/>
            <family val="2"/>
          </rPr>
          <t>The material barrier posts are made out of</t>
        </r>
      </text>
    </comment>
    <comment ref="AE3" authorId="0" shapeId="0" xr:uid="{18C5632E-0F58-48DB-9217-7604FE562F40}">
      <text>
        <r>
          <rPr>
            <sz val="9"/>
            <color indexed="81"/>
            <rFont val="Tahoma"/>
            <family val="2"/>
          </rPr>
          <t>The average distance between posts along the barrier</t>
        </r>
      </text>
    </comment>
    <comment ref="AF3" authorId="0" shapeId="0" xr:uid="{71F37608-2A88-4510-A560-6BB3F2A459D3}">
      <text>
        <r>
          <rPr>
            <sz val="9"/>
            <color indexed="81"/>
            <rFont val="Tahoma"/>
            <family val="2"/>
          </rPr>
          <t>Some railings can attach to a post on both sides, making it double sided. Each barrier is counted separately but make a note if the posts are also used on another one</t>
        </r>
      </text>
    </comment>
    <comment ref="AG3" authorId="0" shapeId="0" xr:uid="{7E171133-8A30-4CEB-8CAC-4772C8364D71}">
      <text>
        <r>
          <rPr>
            <sz val="9"/>
            <color indexed="81"/>
            <rFont val="Tahoma"/>
            <family val="2"/>
          </rPr>
          <t>The method used to mount the barrier to the ground, or other structure</t>
        </r>
      </text>
    </comment>
    <comment ref="AI3" authorId="0" shapeId="0" xr:uid="{86CF43DB-6A9C-4282-8CE4-843265FBE0BC}">
      <text>
        <r>
          <rPr>
            <sz val="9"/>
            <color indexed="81"/>
            <rFont val="Tahoma"/>
            <family val="2"/>
          </rPr>
          <t xml:space="preserve">The end which is designated One or Two is arbitrary and does not convey information in itself. Each Barrier must have two Terminals, one at each end, and they have their own location. A Barrier Terminal can be associated with more than one Barrier. </t>
        </r>
      </text>
    </comment>
    <comment ref="AK3" authorId="0" shapeId="0" xr:uid="{2B65E58F-80B6-45EF-AFFC-EED8588A0AC9}">
      <text>
        <r>
          <rPr>
            <sz val="9"/>
            <color indexed="81"/>
            <rFont val="Tahoma"/>
            <family val="2"/>
          </rPr>
          <t xml:space="preserve">The end which is designated One or Two is arbitrary and does not convey information in itself. Each Barrier must have two Terminals, one at each end, and they have their own location. A Barrier Terminal can be associated with more than one Barrier. </t>
        </r>
      </text>
    </comment>
    <comment ref="AM3" authorId="0" shapeId="0" xr:uid="{EE7857B1-49DF-4492-BF68-9A8ED6F25F47}">
      <text>
        <r>
          <rPr>
            <sz val="9"/>
            <color indexed="81"/>
            <rFont val="Tahoma"/>
            <family val="2"/>
          </rPr>
          <t>Check if there are any additional attachments to the main barrier for the purpose of providing additional protection for motorcyclists</t>
        </r>
      </text>
    </comment>
    <comment ref="AN3" authorId="0" shapeId="0" xr:uid="{850FB6E4-1778-46EF-B7B7-431D3A6E1B3D}">
      <text>
        <r>
          <rPr>
            <sz val="9"/>
            <color indexed="81"/>
            <rFont val="Tahoma"/>
            <family val="2"/>
          </rPr>
          <t>Any specific motorcycle hardware that was attached to the main barrier. Links to an ID in the Motorcycle Attachment table</t>
        </r>
      </text>
    </comment>
    <comment ref="AP3" authorId="0" shapeId="0" xr:uid="{6BE1CC38-8828-4A02-BAE3-FA4AF5334DA1}">
      <text>
        <r>
          <rPr>
            <sz val="9"/>
            <color indexed="81"/>
            <rFont val="Tahoma"/>
            <family val="2"/>
          </rPr>
          <t>Attachments found on the railing</t>
        </r>
      </text>
    </comment>
    <comment ref="AR3" authorId="0" shapeId="0" xr:uid="{36284D84-3295-4C3D-85BF-F9FEE4FDB2FF}">
      <text>
        <r>
          <rPr>
            <sz val="9"/>
            <color indexed="81"/>
            <rFont val="Tahoma"/>
            <family val="2"/>
          </rPr>
          <t>General Comments on Railing Posts</t>
        </r>
      </text>
    </comment>
    <comment ref="AS3" authorId="0" shapeId="0" xr:uid="{36D9A7E2-43B9-4AC0-82F4-15B5AE8E8019}">
      <text>
        <r>
          <rPr>
            <sz val="9"/>
            <color indexed="81"/>
            <rFont val="Tahoma"/>
            <family val="2"/>
          </rPr>
          <t>The condition of this post</t>
        </r>
      </text>
    </comment>
    <comment ref="AU3" authorId="0" shapeId="0" xr:uid="{B45E395B-27BE-44C2-A606-99D6977F16F1}">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V3" authorId="0" shapeId="0" xr:uid="{6FF26EC9-F5D9-4E3F-9229-3C1C81757FF8}">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W3" authorId="0" shapeId="0" xr:uid="{1D1DFC87-BD6A-4CBA-8831-D22971DD75BB}">
      <text>
        <r>
          <rPr>
            <sz val="9"/>
            <color indexed="81"/>
            <rFont val="Tahoma"/>
            <family val="2"/>
          </rPr>
          <t xml:space="preserve">Expected life of asset </t>
        </r>
      </text>
    </comment>
    <comment ref="AX3" authorId="0" shapeId="0" xr:uid="{D1851BDA-5755-43BC-A693-456AE5DAB119}">
      <text>
        <r>
          <rPr>
            <sz val="9"/>
            <color indexed="81"/>
            <rFont val="Tahoma"/>
            <family val="2"/>
          </rPr>
          <t>Status of asset in its lifecycle</t>
        </r>
      </text>
    </comment>
    <comment ref="AZ3" authorId="0" shapeId="0" xr:uid="{72EC0B02-184B-48D9-B0F9-EF04662216D2}">
      <text>
        <r>
          <rPr>
            <sz val="9"/>
            <color indexed="81"/>
            <rFont val="Tahoma"/>
            <family val="2"/>
          </rPr>
          <t>Removal Date specifies the date when an Asset/Component was removed. They are used for statistical, financial and warranty reporting purposes.</t>
        </r>
      </text>
    </comment>
    <comment ref="BA3" authorId="0" shapeId="0" xr:uid="{317D5BD6-33DC-4D56-A6F6-535AB380A8D5}">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BC3" authorId="0" shapeId="0" xr:uid="{297BCC6D-59AB-42F2-ACBB-BCB51774671E}">
      <text>
        <r>
          <rPr>
            <sz val="9"/>
            <color indexed="81"/>
            <rFont val="Tahoma"/>
            <family val="2"/>
          </rPr>
          <t>The entity that owns the asset</t>
        </r>
      </text>
    </comment>
    <comment ref="BE3" authorId="0" shapeId="0" xr:uid="{ED9F595D-BC32-4284-BBA4-F4CC503CB51A}">
      <text>
        <r>
          <rPr>
            <sz val="9"/>
            <color indexed="81"/>
            <rFont val="Tahoma"/>
            <family val="2"/>
          </rPr>
          <t>The entity that manages the asset, on behalf of the owner</t>
        </r>
      </text>
    </comment>
    <comment ref="BG3" authorId="0" shapeId="0" xr:uid="{2595D319-B9ED-42E0-AC35-54DD138FEDEF}">
      <text>
        <r>
          <rPr>
            <sz val="9"/>
            <color indexed="81"/>
            <rFont val="Tahoma"/>
            <family val="2"/>
          </rPr>
          <t>What department or group within the road controlling authority owns the asset? E.g. Parks and Recreation, Property, Housing.</t>
        </r>
      </text>
    </comment>
    <comment ref="BI3" authorId="0" shapeId="0" xr:uid="{B7A210E6-04A0-42AC-9DFF-93C87B076290}">
      <text>
        <r>
          <rPr>
            <sz val="9"/>
            <color indexed="81"/>
            <rFont val="Tahoma"/>
            <family val="2"/>
          </rPr>
          <t>A combination of activity class and work category</t>
        </r>
      </text>
    </comment>
    <comment ref="BK3" authorId="0" shapeId="0" xr:uid="{602330FA-E522-46ED-AFC3-266F2C7CD5AF}">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BL3" authorId="0" shapeId="0" xr:uid="{E7AD97BC-EF81-41CA-88BC-D05FCFEC547A}">
      <text>
        <r>
          <rPr>
            <sz val="9"/>
            <color indexed="81"/>
            <rFont val="Tahoma"/>
            <family val="2"/>
          </rPr>
          <t>Is the maintenance of this asset at least partly funded by the National Land Transport Programme (NLTP) administered by Waka Kotahi?</t>
        </r>
      </text>
    </comment>
    <comment ref="BM3" authorId="0" shapeId="0" xr:uid="{D787A778-EE77-4E99-8214-04758CDD6B08}">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O3" authorId="0" shapeId="0" xr:uid="{00ED6B1B-9A45-44E5-AAD7-C7323BB9F185}">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P3" authorId="0" shapeId="0" xr:uid="{FC1C496D-C941-45FC-B004-5B2715E77124}">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Q3" authorId="0" shapeId="0" xr:uid="{FEA15351-523B-49F4-AF1F-A11A7243E5E5}">
      <text>
        <r>
          <rPr>
            <sz val="9"/>
            <color indexed="81"/>
            <rFont val="Tahoma"/>
            <family val="2"/>
          </rPr>
          <t>Well-known Text (WKT) geometry in NZTM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197B7AEA-9D59-4FA8-96C2-9BBB70F8DF41}">
      <text>
        <r>
          <rPr>
            <sz val="9"/>
            <color indexed="81"/>
            <rFont val="Tahoma"/>
            <family val="2"/>
          </rPr>
          <t>prompt</t>
        </r>
      </text>
    </comment>
    <comment ref="B3" authorId="0" shapeId="0" xr:uid="{AB8EE495-6EBC-4D04-8402-9F72346A4600}">
      <text>
        <r>
          <rPr>
            <sz val="9"/>
            <color indexed="81"/>
            <rFont val="Tahoma"/>
            <family val="2"/>
          </rPr>
          <t>Every Custom Asset requires a uniqe identifier so that it is distinguishable from all other Assets</t>
        </r>
      </text>
    </comment>
    <comment ref="C3" authorId="0" shapeId="0" xr:uid="{CD8DA53B-EE86-4DA0-9CDA-07CCC6240779}">
      <text>
        <r>
          <rPr>
            <sz val="9"/>
            <color indexed="81"/>
            <rFont val="Tahoma"/>
            <family val="2"/>
          </rPr>
          <t>Parent Table / Tab the parent asset is in. Only use on child assets</t>
        </r>
      </text>
    </comment>
    <comment ref="E3" authorId="0" shapeId="0" xr:uid="{1517EE6F-53BE-4701-B9E4-2D6B03A5001A}">
      <text>
        <r>
          <rPr>
            <sz val="9"/>
            <color indexed="81"/>
            <rFont val="Tahoma"/>
            <family val="2"/>
          </rPr>
          <t>Link Reference used to identify the Parent / Child relationship of assets during data import eg Pole the Luminaire is attached to.</t>
        </r>
      </text>
    </comment>
    <comment ref="F3" authorId="0" shapeId="0" xr:uid="{D8A1AE89-D30D-4815-9BB2-B62AD2F360C3}">
      <text>
        <r>
          <rPr>
            <sz val="9"/>
            <color indexed="81"/>
            <rFont val="Tahoma"/>
            <family val="2"/>
          </rPr>
          <t>All standard RAMM items and almost all user-defined items are located on a Road. Most RAMM functions are Road-centric.</t>
        </r>
      </text>
    </comment>
    <comment ref="H3" authorId="0" shapeId="0" xr:uid="{7A132678-E974-4BE2-BA4D-39CCD5BCD624}">
      <text>
        <r>
          <rPr>
            <sz val="9"/>
            <color indexed="81"/>
            <rFont val="Tahoma"/>
            <family val="2"/>
          </rPr>
          <t>NZTM2000 Easting</t>
        </r>
      </text>
    </comment>
    <comment ref="I3" authorId="0" shapeId="0" xr:uid="{0AD10A2D-44E6-4749-9CAE-E0FFB4F325A8}">
      <text>
        <r>
          <rPr>
            <sz val="9"/>
            <color indexed="81"/>
            <rFont val="Tahoma"/>
            <family val="2"/>
          </rPr>
          <t>NZTM2000 Northing</t>
        </r>
      </text>
    </comment>
    <comment ref="J3" authorId="0" shapeId="0" xr:uid="{BE8D14A4-B6DD-4777-89A7-C2F5E30B9FCD}">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K3" authorId="0" shapeId="0" xr:uid="{6EF3BC1B-6D34-4D22-8C47-DA3DB368BADC}">
      <text>
        <r>
          <rPr>
            <sz val="9"/>
            <color indexed="81"/>
            <rFont val="Tahoma"/>
            <family val="2"/>
          </rPr>
          <t>L=Left hand side, R=Right hand side, B=Both, C=Centre</t>
        </r>
      </text>
    </comment>
    <comment ref="M3" authorId="0" shapeId="0" xr:uid="{C087F768-D992-45D4-B0EB-FF642B761FD8}">
      <text>
        <r>
          <rPr>
            <sz val="9"/>
            <color indexed="81"/>
            <rFont val="Tahoma"/>
            <family val="2"/>
          </rPr>
          <t>Point assets can be located on the RAMM Map by a combination of Road and displacement. Displacement is the distance along a Road measured from the start of the first Carriageway Section of the Road. It is stated in metres.</t>
        </r>
      </text>
    </comment>
    <comment ref="N3" authorId="0" shapeId="0" xr:uid="{D1909168-61DC-416E-BD07-05B143BCB200}">
      <text>
        <r>
          <rPr>
            <sz val="9"/>
            <color indexed="81"/>
            <rFont val="Tahoma"/>
            <family val="2"/>
          </rPr>
          <t>Does the Barrier structure truly end at this Terminal (TRUE) or does this represent a point where two barriers connect end to end as part of a single continuous barrier length (FALSE)?</t>
        </r>
      </text>
    </comment>
    <comment ref="O3" authorId="0" shapeId="0" xr:uid="{119217C1-BBCE-4176-A493-C74626303C1D}">
      <text>
        <r>
          <rPr>
            <sz val="9"/>
            <color indexed="81"/>
            <rFont val="Tahoma"/>
            <family val="2"/>
          </rPr>
          <t>The specific type of barrier terminal selected from the list of values. Choose NONE is there is no physical Barrier Terminal hardware attached.</t>
        </r>
      </text>
    </comment>
    <comment ref="Q3" authorId="0" shapeId="0" xr:uid="{5618488C-D033-43D5-8A4C-C6E6F194CE2B}">
      <text>
        <r>
          <rPr>
            <sz val="9"/>
            <color indexed="81"/>
            <rFont val="Tahoma"/>
            <family val="2"/>
          </rPr>
          <t>Does the barrier terminal connects to a non-barrier asset such as a Crash Cushion?</t>
        </r>
      </text>
    </comment>
    <comment ref="R3" authorId="0" shapeId="0" xr:uid="{BF2A059F-3C47-4D83-87D5-375CF01531EE}">
      <text>
        <r>
          <rPr>
            <sz val="9"/>
            <color indexed="81"/>
            <rFont val="Tahoma"/>
            <family val="2"/>
          </rPr>
          <t>Does the terminal have reflectors attached? (Note that this may be considered a 'sign' in a future release)</t>
        </r>
      </text>
    </comment>
    <comment ref="S3" authorId="0" shapeId="0" xr:uid="{63A83599-FE7B-430D-B844-BF6D3EA86B6B}">
      <text>
        <r>
          <rPr>
            <sz val="9"/>
            <color indexed="81"/>
            <rFont val="Tahoma"/>
            <family val="2"/>
          </rPr>
          <t>Does the Barrier Terminal face into oncoming traffic?</t>
        </r>
      </text>
    </comment>
    <comment ref="T3" authorId="0" shapeId="0" xr:uid="{02E08F6D-17AD-4DAD-AD9F-7A75F847ADA0}">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U3" authorId="0" shapeId="0" xr:uid="{5DF3DA67-9E35-4C0A-B21A-492105B532C1}">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V3" authorId="0" shapeId="0" xr:uid="{1FDC720B-4B3A-4255-9152-781AAA9D7762}">
      <text>
        <r>
          <rPr>
            <sz val="9"/>
            <color indexed="81"/>
            <rFont val="Tahoma"/>
            <family val="2"/>
          </rPr>
          <t>Expected life of asset</t>
        </r>
      </text>
    </comment>
    <comment ref="W3" authorId="0" shapeId="0" xr:uid="{50D626B3-AAD7-41D2-BC4F-DD1E4E5E2453}">
      <text>
        <r>
          <rPr>
            <sz val="9"/>
            <color indexed="81"/>
            <rFont val="Tahoma"/>
            <family val="2"/>
          </rPr>
          <t>Lifecycle Status of the Asset</t>
        </r>
      </text>
    </comment>
    <comment ref="Y3" authorId="0" shapeId="0" xr:uid="{23B550D3-2D0D-4F22-BAFA-B65562431E25}">
      <text>
        <r>
          <rPr>
            <sz val="9"/>
            <color indexed="81"/>
            <rFont val="Tahoma"/>
            <family val="2"/>
          </rPr>
          <t>Removal Date specifies the date when an Asset/Component was removed. They are used for statistical, financial and warranty reporting purposes.</t>
        </r>
      </text>
    </comment>
    <comment ref="Z3" authorId="0" shapeId="0" xr:uid="{C12521D4-9F7C-4450-9349-717CC3EC768D}">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B3" authorId="0" shapeId="0" xr:uid="{39C6E57D-7CFF-441A-9648-9AF9C84794DA}">
      <text>
        <r>
          <rPr>
            <sz val="9"/>
            <color indexed="81"/>
            <rFont val="Tahoma"/>
            <family val="2"/>
          </rPr>
          <t>The entity that owns the asset</t>
        </r>
      </text>
    </comment>
    <comment ref="AD3" authorId="0" shapeId="0" xr:uid="{D1ACAAD1-8EC8-4741-8D76-20BB43151BA1}">
      <text>
        <r>
          <rPr>
            <sz val="9"/>
            <color indexed="81"/>
            <rFont val="Tahoma"/>
            <family val="2"/>
          </rPr>
          <t>The entity that manages the asset, on behalf of the owner</t>
        </r>
      </text>
    </comment>
    <comment ref="AF3" authorId="0" shapeId="0" xr:uid="{9876E2E4-9BAA-4101-8F94-5DBA28647A69}">
      <text>
        <r>
          <rPr>
            <sz val="9"/>
            <color indexed="81"/>
            <rFont val="Tahoma"/>
            <family val="2"/>
          </rPr>
          <t>What department or group within the road controlling authority owns the asset? E.g. Parks and Recreation, Property, Housing.</t>
        </r>
      </text>
    </comment>
    <comment ref="AH3" authorId="0" shapeId="0" xr:uid="{934D4CC2-D4CA-4245-87FA-F5DD9C12801B}">
      <text>
        <r>
          <rPr>
            <sz val="9"/>
            <color indexed="81"/>
            <rFont val="Tahoma"/>
            <family val="2"/>
          </rPr>
          <t>A combination of activity class and work category</t>
        </r>
      </text>
    </comment>
    <comment ref="AJ3" authorId="0" shapeId="0" xr:uid="{97FC9523-EF22-4F37-858B-4BED97C4F5A9}">
      <text>
        <r>
          <rPr>
            <sz val="9"/>
            <color indexed="81"/>
            <rFont val="Tahoma"/>
            <family val="2"/>
          </rPr>
          <t>Original cost of installing or constructing this asset</t>
        </r>
      </text>
    </comment>
    <comment ref="AK3" authorId="0" shapeId="0" xr:uid="{7D1AF601-96F8-4C7E-9E5E-BD1EBED31E0E}">
      <text>
        <r>
          <rPr>
            <sz val="9"/>
            <color indexed="81"/>
            <rFont val="Tahoma"/>
            <family val="2"/>
          </rPr>
          <t>Is the maintenance of this asset at least partly funded by the National Land Transport Programme (NLTP) administered by Waka Kotahi?</t>
        </r>
      </text>
    </comment>
    <comment ref="AL3" authorId="0" shapeId="0" xr:uid="{4C0D89AF-E5C6-4687-9B0F-F8CECFBF7B1C}">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N3" authorId="0" shapeId="0" xr:uid="{4B8ECC21-6DF5-4B06-894D-B06FA184A41B}">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O3" authorId="0" shapeId="0" xr:uid="{CC578F8B-7EFD-4F7F-BD61-B8BFBDC97AAF}">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P3" authorId="0" shapeId="0" xr:uid="{05577536-ABB1-4B8A-9A5C-8772617A4ED8}">
      <text>
        <r>
          <rPr>
            <sz val="9"/>
            <color indexed="81"/>
            <rFont val="Tahoma"/>
            <family val="2"/>
          </rPr>
          <t>NZVD2016 Vertical Position</t>
        </r>
      </text>
    </comment>
    <comment ref="AQ3" authorId="0" shapeId="0" xr:uid="{86796D91-0C47-43F7-BFAB-55D94E5706A7}">
      <text>
        <r>
          <rPr>
            <sz val="9"/>
            <color indexed="81"/>
            <rFont val="Tahoma"/>
            <family val="2"/>
          </rPr>
          <t>Well-known Text (WKT) geometry in NZTM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EB0D330D-5F4E-4113-819A-39683D027369}">
      <text>
        <r>
          <rPr>
            <sz val="9"/>
            <color indexed="81"/>
            <rFont val="Tahoma"/>
            <family val="2"/>
          </rPr>
          <t>prompt</t>
        </r>
      </text>
    </comment>
    <comment ref="B3" authorId="0" shapeId="0" xr:uid="{02A43253-3EF7-4C64-B1BD-06E547D664FB}">
      <text>
        <r>
          <rPr>
            <sz val="9"/>
            <color indexed="81"/>
            <rFont val="Tahoma"/>
            <family val="2"/>
          </rPr>
          <t>Every Custom Asset requires a uniqe identifier so that it is distinguishable from all other Assets</t>
        </r>
      </text>
    </comment>
    <comment ref="C3" authorId="0" shapeId="0" xr:uid="{0EF113A3-43CE-4343-B698-FF14173D1058}">
      <text>
        <r>
          <rPr>
            <sz val="9"/>
            <color indexed="81"/>
            <rFont val="Tahoma"/>
            <family val="2"/>
          </rPr>
          <t>Parent Table / Tab the parent asset is in. Only use on child assets</t>
        </r>
      </text>
    </comment>
    <comment ref="E3" authorId="0" shapeId="0" xr:uid="{C014E36A-EE95-42C5-B781-F5DDED18A2FA}">
      <text>
        <r>
          <rPr>
            <sz val="9"/>
            <color indexed="81"/>
            <rFont val="Tahoma"/>
            <family val="2"/>
          </rPr>
          <t>Link Reference used to identify the Parent / Child relationship of assets during data import eg Pole the Luminaire is attached to.</t>
        </r>
      </text>
    </comment>
    <comment ref="F3" authorId="0" shapeId="0" xr:uid="{0EE3AE99-4863-426E-A704-0C19FDBCFCE9}">
      <text>
        <r>
          <rPr>
            <sz val="9"/>
            <color indexed="81"/>
            <rFont val="Tahoma"/>
            <family val="2"/>
          </rPr>
          <t>All standard RAMM items and almost all user-defined items are located on a Road. Most RAMM functions are Road-centric.</t>
        </r>
      </text>
    </comment>
    <comment ref="H3" authorId="0" shapeId="0" xr:uid="{45F61702-0A2B-453E-BA94-79712846C030}">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A45A3228-DCC5-4C38-A871-FF984C2432CE}">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J3" authorId="0" shapeId="0" xr:uid="{7D6F9BD1-FCE6-4B50-9012-EEB6D7E6F612}">
      <text>
        <r>
          <rPr>
            <sz val="9"/>
            <color indexed="81"/>
            <rFont val="Tahoma"/>
            <family val="2"/>
          </rPr>
          <t>Length in RAMM is calculated from the difference in the Start and End displacements</t>
        </r>
      </text>
    </comment>
    <comment ref="K3" authorId="0" shapeId="0" xr:uid="{8BD69BE5-7174-4FB0-8519-1D406476064A}">
      <text>
        <r>
          <rPr>
            <sz val="9"/>
            <color indexed="81"/>
            <rFont val="Tahoma"/>
            <family val="2"/>
          </rPr>
          <t>Where the standard Length calculation does not accurately represent the real-world Length of an item, the user can specify the difference in m.</t>
        </r>
      </text>
    </comment>
    <comment ref="L3" authorId="0" shapeId="0" xr:uid="{5F02E356-25A3-4B4A-9564-A19BA0A04124}">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N3" authorId="0" shapeId="0" xr:uid="{87A1AB75-6853-4527-9B5E-0AA1127FDBF6}">
      <text>
        <r>
          <rPr>
            <sz val="9"/>
            <color indexed="81"/>
            <rFont val="Tahoma"/>
            <family val="2"/>
          </rPr>
          <t>The specific attachment type</t>
        </r>
      </text>
    </comment>
    <comment ref="P3" authorId="0" shapeId="0" xr:uid="{D17ADA19-52A7-4CB1-9FC3-8E9AD63D5AC5}">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Q3" authorId="0" shapeId="0" xr:uid="{8C563361-C215-412D-84D2-92093BC1F4F3}">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R3" authorId="0" shapeId="0" xr:uid="{ADC7950C-4EC8-49BD-96D1-ED24F6F70C2E}">
      <text>
        <r>
          <rPr>
            <sz val="9"/>
            <color indexed="81"/>
            <rFont val="Tahoma"/>
            <family val="2"/>
          </rPr>
          <t>Expected life of the asset at the time of design and is site specific</t>
        </r>
      </text>
    </comment>
    <comment ref="S3" authorId="0" shapeId="0" xr:uid="{111CF306-A2AB-4599-892C-303558C8743F}">
      <text>
        <r>
          <rPr>
            <sz val="9"/>
            <color indexed="81"/>
            <rFont val="Tahoma"/>
            <family val="2"/>
          </rPr>
          <t>The lifecycle status of the asset or component</t>
        </r>
      </text>
    </comment>
    <comment ref="U3" authorId="0" shapeId="0" xr:uid="{5DD11C7A-656E-43D3-95D9-DBF04CE01F95}">
      <text>
        <r>
          <rPr>
            <sz val="9"/>
            <color indexed="81"/>
            <rFont val="Tahoma"/>
            <family val="2"/>
          </rPr>
          <t>Removal Date specifies the date when an Asset/Component was removed. They are used for statistical, financial and warranty reporting purposes.</t>
        </r>
      </text>
    </comment>
    <comment ref="V3" authorId="0" shapeId="0" xr:uid="{8F0C1ECB-3FA2-43D5-9DC1-D41AC87F2786}">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X3" authorId="0" shapeId="0" xr:uid="{02527363-8FDA-472A-89E9-777AA3D34864}">
      <text>
        <r>
          <rPr>
            <sz val="9"/>
            <color indexed="81"/>
            <rFont val="Tahoma"/>
            <family val="2"/>
          </rPr>
          <t>The entity that owns the asset</t>
        </r>
      </text>
    </comment>
    <comment ref="Z3" authorId="0" shapeId="0" xr:uid="{05F9C990-51C6-4A07-BD04-783C98A4360B}">
      <text>
        <r>
          <rPr>
            <sz val="9"/>
            <color indexed="81"/>
            <rFont val="Tahoma"/>
            <family val="2"/>
          </rPr>
          <t>The entity that manages the asset, on behalf of the owner</t>
        </r>
      </text>
    </comment>
    <comment ref="AB3" authorId="0" shapeId="0" xr:uid="{57F05CBF-1BCE-41F1-A526-BD1DF14A98E7}">
      <text>
        <r>
          <rPr>
            <sz val="9"/>
            <color indexed="81"/>
            <rFont val="Tahoma"/>
            <family val="2"/>
          </rPr>
          <t>What department or group within the road controlling authority owns the asset? E.g. Parks and Recreation, Property, Housing.</t>
        </r>
      </text>
    </comment>
    <comment ref="AD3" authorId="0" shapeId="0" xr:uid="{6FA56F5E-0EBD-40D2-B3BD-A6D5708A8074}">
      <text>
        <r>
          <rPr>
            <sz val="9"/>
            <color indexed="81"/>
            <rFont val="Tahoma"/>
            <family val="2"/>
          </rPr>
          <t>A combination of activity class and work category</t>
        </r>
      </text>
    </comment>
    <comment ref="AF3" authorId="0" shapeId="0" xr:uid="{8E878B81-CFB6-4765-AE49-64BAFF9EF845}">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AG3" authorId="0" shapeId="0" xr:uid="{A4E30E48-3FC2-4E74-88EF-45402B87F3F9}">
      <text>
        <r>
          <rPr>
            <sz val="9"/>
            <color indexed="81"/>
            <rFont val="Tahoma"/>
            <family val="2"/>
          </rPr>
          <t>Is the maintenance of this asset at least partly funded by the National Land Transport Programme (NLTP) administered by Waka Kotahi?</t>
        </r>
      </text>
    </comment>
    <comment ref="AH3" authorId="0" shapeId="0" xr:uid="{6D168F5A-E952-4CE5-BA55-CCF5EC4EE667}">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J3" authorId="0" shapeId="0" xr:uid="{00BAD888-71A4-432C-8AB7-34A1E31EF972}">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K3" authorId="0" shapeId="0" xr:uid="{D08786BC-19EE-4DDB-BDCA-E53A491E1155}">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L3" authorId="0" shapeId="0" xr:uid="{4DCB67AC-1521-4897-BBED-F3F46FE5515E}">
      <text>
        <r>
          <rPr>
            <sz val="9"/>
            <color indexed="81"/>
            <rFont val="Tahoma"/>
            <family val="2"/>
          </rPr>
          <t>Well-known Text (WKT) geometry in NZTM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76D7386E-F74C-4661-A109-0E8509D631E2}">
      <text>
        <r>
          <rPr>
            <sz val="9"/>
            <color indexed="81"/>
            <rFont val="Tahoma"/>
            <family val="2"/>
          </rPr>
          <t>prompt</t>
        </r>
      </text>
    </comment>
    <comment ref="B3" authorId="0" shapeId="0" xr:uid="{98A2FC8E-8410-421E-BFCC-F367A38B4D4A}">
      <text>
        <r>
          <rPr>
            <sz val="9"/>
            <color indexed="81"/>
            <rFont val="Tahoma"/>
            <family val="2"/>
          </rPr>
          <t>Every Custom Asset requires a uniqe identifier so that it is distinguishable from all other Assets</t>
        </r>
      </text>
    </comment>
    <comment ref="C3" authorId="0" shapeId="0" xr:uid="{2E9C4A77-EC5D-4222-9547-E814F246988B}">
      <text>
        <r>
          <rPr>
            <sz val="9"/>
            <color indexed="81"/>
            <rFont val="Tahoma"/>
            <family val="2"/>
          </rPr>
          <t>All standard RAMM items and almost all user-defined items are located on a Road. Most RAMM functions are Road-centric.</t>
        </r>
      </text>
    </comment>
    <comment ref="E3" authorId="0" shapeId="0" xr:uid="{6F85D962-7DCA-4F39-9A96-0B439B888786}">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2498A574-3C55-4695-84A6-DD77E9C237AE}">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95648120-874E-4EFE-ACA1-D14709D89ACD}">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5EC37ACA-68EB-41C9-AC05-A62631AAE40D}">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AF3BB904-0925-46C9-A238-A631717AE0CA}">
      <text>
        <r>
          <rPr>
            <sz val="9"/>
            <color indexed="81"/>
            <rFont val="Tahoma"/>
            <family val="2"/>
          </rPr>
          <t>L=Left hand side, R=Right hand side, B=Both, C=Centre</t>
        </r>
      </text>
    </comment>
    <comment ref="K3" authorId="0" shapeId="0" xr:uid="{3CA7ACA4-08E7-41E0-9349-ADBAE4E37162}">
      <text>
        <r>
          <rPr>
            <sz val="9"/>
            <color indexed="81"/>
            <rFont val="Tahoma"/>
            <family val="2"/>
          </rPr>
          <t>The location of the crash cushion relative to the lanes of the road</t>
        </r>
      </text>
    </comment>
    <comment ref="M3" authorId="0" shapeId="0" xr:uid="{5391DB3E-7F6A-40DB-ACDC-7A3713A21DBC}">
      <text>
        <r>
          <rPr>
            <sz val="9"/>
            <color indexed="81"/>
            <rFont val="Tahoma"/>
            <family val="2"/>
          </rPr>
          <t>Supply the width of the crash cushion only if it is non-standard and therefore not populated in the relevant reference data</t>
        </r>
      </text>
    </comment>
    <comment ref="N3" authorId="0" shapeId="0" xr:uid="{6CCFDFCF-54F7-4A9E-B7E5-B882CE445C7E}">
      <text>
        <r>
          <rPr>
            <sz val="9"/>
            <color indexed="81"/>
            <rFont val="Tahoma"/>
            <family val="2"/>
          </rPr>
          <t>Supply the length of the crash cushion only if it is non-standard and therefore not populated in the relevant reference data</t>
        </r>
      </text>
    </comment>
    <comment ref="O3" authorId="0" shapeId="0" xr:uid="{28E29FCA-0097-4734-8D82-60ACE13B3686}">
      <text>
        <r>
          <rPr>
            <sz val="9"/>
            <color indexed="81"/>
            <rFont val="Tahoma"/>
            <family val="2"/>
          </rPr>
          <t>What is the asset inside of or on/attached to? e.g. attached to a pole or located inside pavement.</t>
        </r>
      </text>
    </comment>
    <comment ref="Q3" authorId="0" shapeId="0" xr:uid="{25544AE4-E49F-46A0-906D-F7473CBF567B}">
      <text>
        <r>
          <rPr>
            <sz val="9"/>
            <color indexed="81"/>
            <rFont val="Tahoma"/>
            <family val="2"/>
          </rPr>
          <t xml:space="preserve">The model name of the crash cushion as per the list of approved types in the reference data. </t>
        </r>
      </text>
    </comment>
    <comment ref="S3" authorId="0" shapeId="0" xr:uid="{B43457A7-1755-408A-99EF-A744B5DA41DC}">
      <text>
        <r>
          <rPr>
            <sz val="9"/>
            <color indexed="81"/>
            <rFont val="Tahoma"/>
            <family val="2"/>
          </rPr>
          <t>The date the asset was installed</t>
        </r>
      </text>
    </comment>
    <comment ref="T3" authorId="0" shapeId="0" xr:uid="{47DAE6C1-FE81-42E3-9DC5-E4F825D15712}">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U3" authorId="0" shapeId="0" xr:uid="{62EB3821-F5C7-478B-8A87-4F7749F15DEE}">
      <text>
        <r>
          <rPr>
            <sz val="9"/>
            <color indexed="81"/>
            <rFont val="Tahoma"/>
            <family val="2"/>
          </rPr>
          <t xml:space="preserve">Expected life of surface at the time of design and is site specific. </t>
        </r>
      </text>
    </comment>
    <comment ref="V3" authorId="0" shapeId="0" xr:uid="{D94BAFA1-E577-4AB3-88C5-77D6F99E299C}">
      <text>
        <r>
          <rPr>
            <sz val="9"/>
            <color indexed="81"/>
            <rFont val="Tahoma"/>
            <family val="2"/>
          </rPr>
          <t>Lifecycle Status of the Asset</t>
        </r>
      </text>
    </comment>
    <comment ref="X3" authorId="0" shapeId="0" xr:uid="{3A5C8433-43CC-4745-8F19-E746F730D2DD}">
      <text>
        <r>
          <rPr>
            <sz val="9"/>
            <color indexed="81"/>
            <rFont val="Tahoma"/>
            <family val="2"/>
          </rPr>
          <t>Removal Date specifies the date when an Asset/Component was removed. They are used for statistical, financial and warranty reporting purposes.</t>
        </r>
      </text>
    </comment>
    <comment ref="Y3" authorId="0" shapeId="0" xr:uid="{E3F368C7-EEB1-4F2A-93EC-A857DDD2CEB2}">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A3" authorId="0" shapeId="0" xr:uid="{FB69CF0F-D707-42DF-AB43-2EACB164D37E}">
      <text>
        <r>
          <rPr>
            <sz val="9"/>
            <color indexed="81"/>
            <rFont val="Tahoma"/>
            <family val="2"/>
          </rPr>
          <t>The entity that owns the asset</t>
        </r>
      </text>
    </comment>
    <comment ref="AC3" authorId="0" shapeId="0" xr:uid="{D0740A85-20A5-41E7-955C-041AA940A79E}">
      <text>
        <r>
          <rPr>
            <sz val="9"/>
            <color indexed="81"/>
            <rFont val="Tahoma"/>
            <family val="2"/>
          </rPr>
          <t>The entity that manages the asset, on behalf of the owner</t>
        </r>
      </text>
    </comment>
    <comment ref="AE3" authorId="0" shapeId="0" xr:uid="{1B8B6CE1-2FDE-4D89-85C7-9F057CF0A6DA}">
      <text>
        <r>
          <rPr>
            <sz val="9"/>
            <color indexed="81"/>
            <rFont val="Tahoma"/>
            <family val="2"/>
          </rPr>
          <t>What department or group within the road controlling authority owns the asset? E.g. Parks and Recreation, Property, Housing.</t>
        </r>
      </text>
    </comment>
    <comment ref="AG3" authorId="0" shapeId="0" xr:uid="{92D19719-9B12-4B93-9E4B-27AAE2671DD9}">
      <text>
        <r>
          <rPr>
            <sz val="9"/>
            <color indexed="81"/>
            <rFont val="Tahoma"/>
            <family val="2"/>
          </rPr>
          <t>A combination of activity class and work category</t>
        </r>
      </text>
    </comment>
    <comment ref="AI3" authorId="0" shapeId="0" xr:uid="{3D90CCBF-CEC0-4689-9FF9-5B8FECAC1390}">
      <text>
        <r>
          <rPr>
            <sz val="9"/>
            <color indexed="81"/>
            <rFont val="Tahoma"/>
            <family val="2"/>
          </rPr>
          <t>Original cost of installing or constructing this asset</t>
        </r>
      </text>
    </comment>
    <comment ref="AJ3" authorId="0" shapeId="0" xr:uid="{0673E348-D455-4B33-93D2-EB0ED1CD9FE6}">
      <text>
        <r>
          <rPr>
            <sz val="9"/>
            <color indexed="81"/>
            <rFont val="Tahoma"/>
            <family val="2"/>
          </rPr>
          <t xml:space="preserve">Is the maintenance of this asset at least partly funded by the National Land Transport Programme (NLTP) administered by Waka Kotahi?
</t>
        </r>
      </text>
    </comment>
    <comment ref="AK3" authorId="0" shapeId="0" xr:uid="{C6CCF5DD-E7BC-40F4-9A0F-186ED07890EE}">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M3" authorId="0" shapeId="0" xr:uid="{65DCC27C-4C57-4C23-9188-344D59ABBD3B}">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N3" authorId="0" shapeId="0" xr:uid="{F43692B1-C876-4A1F-BFD0-56F3E8EDD518}">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O3" authorId="0" shapeId="0" xr:uid="{85FBC04D-A012-4314-9753-ED3B653AB9A9}">
      <text>
        <r>
          <rPr>
            <sz val="9"/>
            <color indexed="81"/>
            <rFont val="Tahoma"/>
            <family val="2"/>
          </rPr>
          <t>Well-known Text (WKT) geometry in NZTM</t>
        </r>
      </text>
    </comment>
  </commentList>
</comments>
</file>

<file path=xl/sharedStrings.xml><?xml version="1.0" encoding="utf-8"?>
<sst xmlns="http://schemas.openxmlformats.org/spreadsheetml/2006/main" count="8335" uniqueCount="6424">
  <si>
    <t>Asset ID</t>
  </si>
  <si>
    <t>Parent Table</t>
  </si>
  <si>
    <t>Link Reference</t>
  </si>
  <si>
    <t>Road</t>
  </si>
  <si>
    <t>Easting</t>
  </si>
  <si>
    <t>Northing</t>
  </si>
  <si>
    <t>Start</t>
  </si>
  <si>
    <t>End</t>
  </si>
  <si>
    <t>Offset</t>
  </si>
  <si>
    <t>Offset (End)</t>
  </si>
  <si>
    <t>Side</t>
  </si>
  <si>
    <t>Lane Location</t>
  </si>
  <si>
    <t>Height</t>
  </si>
  <si>
    <t>Length</t>
  </si>
  <si>
    <t>Adjustment</t>
  </si>
  <si>
    <t>Reason</t>
  </si>
  <si>
    <t>Placement</t>
  </si>
  <si>
    <t>Barrier Type</t>
  </si>
  <si>
    <t>Railing Style</t>
  </si>
  <si>
    <t>Railing Make</t>
  </si>
  <si>
    <t>Primary Barrier Rail Material</t>
  </si>
  <si>
    <t>Primary Barrier Post Material</t>
  </si>
  <si>
    <t>Post Spacing</t>
  </si>
  <si>
    <t>Attached To Multiple Barriers?</t>
  </si>
  <si>
    <t>Ground Fix Method</t>
  </si>
  <si>
    <t>Terminal One ID</t>
  </si>
  <si>
    <t>Terminal Two ID</t>
  </si>
  <si>
    <t>Has Motorcycle Attachment?</t>
  </si>
  <si>
    <t>Motorcycle Attachment</t>
  </si>
  <si>
    <t>Railing Attachment</t>
  </si>
  <si>
    <t>Post Note</t>
  </si>
  <si>
    <t>Post Condition</t>
  </si>
  <si>
    <t>Install Date</t>
  </si>
  <si>
    <t>Age</t>
  </si>
  <si>
    <t>Asset Design Life</t>
  </si>
  <si>
    <t>Asset Status</t>
  </si>
  <si>
    <t>Removal Date</t>
  </si>
  <si>
    <t>Removal Reason</t>
  </si>
  <si>
    <t>Owned By</t>
  </si>
  <si>
    <t>Managed By</t>
  </si>
  <si>
    <t>Sub-Organisation</t>
  </si>
  <si>
    <t>Work Origin</t>
  </si>
  <si>
    <t>Original Cost</t>
  </si>
  <si>
    <t>NLTP Funded?</t>
  </si>
  <si>
    <t>Condition</t>
  </si>
  <si>
    <t>Condition Date</t>
  </si>
  <si>
    <t>Notes</t>
  </si>
  <si>
    <t>Vertical Position (Z)</t>
  </si>
  <si>
    <t>Well-known Text (WKT) geometry</t>
  </si>
  <si>
    <t>columnName</t>
  </si>
  <si>
    <t>system_id</t>
  </si>
  <si>
    <t>parent_table</t>
  </si>
  <si>
    <t>link_reference</t>
  </si>
  <si>
    <t>road_id</t>
  </si>
  <si>
    <t>easting</t>
  </si>
  <si>
    <t>northing</t>
  </si>
  <si>
    <t>start_m</t>
  </si>
  <si>
    <t>end_m</t>
  </si>
  <si>
    <t>offset</t>
  </si>
  <si>
    <t>offset_end</t>
  </si>
  <si>
    <t>side</t>
  </si>
  <si>
    <t>lane_location</t>
  </si>
  <si>
    <t>barrier_height</t>
  </si>
  <si>
    <t>length_m</t>
  </si>
  <si>
    <t>length_adjust_m</t>
  </si>
  <si>
    <t>len_adjust_rsn</t>
  </si>
  <si>
    <t>placement</t>
  </si>
  <si>
    <t>barrier_type</t>
  </si>
  <si>
    <t>railing_style</t>
  </si>
  <si>
    <t>railing_make</t>
  </si>
  <si>
    <t>barrier_rail_material</t>
  </si>
  <si>
    <t>barrier_post_material</t>
  </si>
  <si>
    <t>post_spacing</t>
  </si>
  <si>
    <t>post_att_to_multi</t>
  </si>
  <si>
    <t>ground_fix_method</t>
  </si>
  <si>
    <t>terminal_one</t>
  </si>
  <si>
    <t>terminal_two</t>
  </si>
  <si>
    <t>motorcyc_attach</t>
  </si>
  <si>
    <t>motorcyc_atta</t>
  </si>
  <si>
    <t>railing_attach</t>
  </si>
  <si>
    <t>post_notes</t>
  </si>
  <si>
    <t>post_condition</t>
  </si>
  <si>
    <t>install_date</t>
  </si>
  <si>
    <t>age</t>
  </si>
  <si>
    <t>asset_design_life</t>
  </si>
  <si>
    <t>asset_status</t>
  </si>
  <si>
    <t>replace_date</t>
  </si>
  <si>
    <t>rep_replace_reason</t>
  </si>
  <si>
    <t>owned_by</t>
  </si>
  <si>
    <t>managed_by</t>
  </si>
  <si>
    <t>sub_organisation</t>
  </si>
  <si>
    <t>work_origin</t>
  </si>
  <si>
    <t>original_cost</t>
  </si>
  <si>
    <t>nltp_funded</t>
  </si>
  <si>
    <t>condition</t>
  </si>
  <si>
    <t>condition_date</t>
  </si>
  <si>
    <t>notes</t>
  </si>
  <si>
    <t>z</t>
  </si>
  <si>
    <t>wkt_geom</t>
  </si>
  <si>
    <t>prompt</t>
  </si>
  <si>
    <t>dataType</t>
  </si>
  <si>
    <t>serial(10)</t>
  </si>
  <si>
    <t>integer(10)</t>
  </si>
  <si>
    <t>varchar(30)</t>
  </si>
  <si>
    <t>integer(6)</t>
  </si>
  <si>
    <t>decimal(12,4)</t>
  </si>
  <si>
    <t>decimal(4,1)</t>
  </si>
  <si>
    <t>char(1)</t>
  </si>
  <si>
    <t>decimal(7,1)</t>
  </si>
  <si>
    <t>integer(5)</t>
  </si>
  <si>
    <t>char(5)</t>
  </si>
  <si>
    <t>boolean</t>
  </si>
  <si>
    <t>char(2)</t>
  </si>
  <si>
    <t>varchar(255)</t>
  </si>
  <si>
    <t>date</t>
  </si>
  <si>
    <t>smallint(3)</t>
  </si>
  <si>
    <t>integer</t>
  </si>
  <si>
    <t>money(12,2)</t>
  </si>
  <si>
    <t>varchar</t>
  </si>
  <si>
    <t>isRequired</t>
  </si>
  <si>
    <t>isCalculated</t>
  </si>
  <si>
    <t>isLookup</t>
  </si>
  <si>
    <t>lookupTable</t>
  </si>
  <si>
    <t>ud_amds_table_list</t>
  </si>
  <si>
    <t>roadnames</t>
  </si>
  <si>
    <t>ud_lane_location</t>
  </si>
  <si>
    <t>ud_placement</t>
  </si>
  <si>
    <t>ud_barrier_type</t>
  </si>
  <si>
    <t>ud_barrier_rail_style</t>
  </si>
  <si>
    <t>ud_barrier_rail_make</t>
  </si>
  <si>
    <t>ud_barrier_ground_fix</t>
  </si>
  <si>
    <t>ud_barrier_terminal</t>
  </si>
  <si>
    <t>ud_motorcyc_attach</t>
  </si>
  <si>
    <t>ud_asset_status</t>
  </si>
  <si>
    <t>ar_replace_reason</t>
  </si>
  <si>
    <t>ud_organisation_owner</t>
  </si>
  <si>
    <t>ud_sub_organisation</t>
  </si>
  <si>
    <t>ud_work_origin</t>
  </si>
  <si>
    <t>suffix</t>
  </si>
  <si>
    <t>m</t>
  </si>
  <si>
    <t>yrs</t>
  </si>
  <si>
    <t>year</t>
  </si>
  <si>
    <t>Location</t>
  </si>
  <si>
    <t>True Terminal?</t>
  </si>
  <si>
    <t>Barrier Terminal Type</t>
  </si>
  <si>
    <t>Attached To Non Barrier Asset?</t>
  </si>
  <si>
    <t>Reflectorised Disks?</t>
  </si>
  <si>
    <t>Faces Oncoming Traffic?</t>
  </si>
  <si>
    <t>location</t>
  </si>
  <si>
    <t>true_terminal</t>
  </si>
  <si>
    <t>barrier_terminal_type</t>
  </si>
  <si>
    <t>attached_to_non_barrier_asset</t>
  </si>
  <si>
    <t>reflectorised_disks</t>
  </si>
  <si>
    <t>faces_oncoming_traffic</t>
  </si>
  <si>
    <t>design_life</t>
  </si>
  <si>
    <t>ud_barrier_terminal_type</t>
  </si>
  <si>
    <t>Motorcycle Attachment Type</t>
  </si>
  <si>
    <t>attachment_type</t>
  </si>
  <si>
    <t>ud_motorcycle_attachment</t>
  </si>
  <si>
    <t>Width</t>
  </si>
  <si>
    <t>Crash Cushion Type</t>
  </si>
  <si>
    <t>crash_cushion_width</t>
  </si>
  <si>
    <t>crash_cushion_length</t>
  </si>
  <si>
    <t>type</t>
  </si>
  <si>
    <t>decimal(20,4)</t>
  </si>
  <si>
    <t>decimal(10,2)</t>
  </si>
  <si>
    <t>ud_crash_cushion_type</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</si>
  <si>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</si>
  <si>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</si>
  <si>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</si>
  <si>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</si>
  <si>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</si>
  <si>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</si>
  <si>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</si>
  <si>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</si>
  <si>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</si>
  <si>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</si>
  <si>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</si>
  <si>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</si>
  <si>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</si>
  <si>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</si>
  <si>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</si>
  <si>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</si>
  <si>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</si>
  <si>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</si>
  <si>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</si>
  <si>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</si>
  <si>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</si>
  <si>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</si>
  <si>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</si>
  <si>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</si>
  <si>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</si>
  <si>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</si>
  <si>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</si>
  <si>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</si>
  <si>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</si>
  <si>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</si>
  <si>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</si>
  <si>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</si>
  <si>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</si>
  <si>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</si>
  <si>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</si>
  <si>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</si>
  <si>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</si>
  <si>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</si>
  <si>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</si>
  <si>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</si>
  <si>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</si>
  <si>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</si>
  <si>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</si>
  <si>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</si>
  <si>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</si>
  <si>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</si>
  <si>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</si>
  <si>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</si>
  <si>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</si>
  <si>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</si>
  <si>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</si>
  <si>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</si>
  <si>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</si>
  <si>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</si>
  <si>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</si>
  <si>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</si>
  <si>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</si>
  <si>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</si>
  <si>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</si>
  <si>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</si>
  <si>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</si>
  <si>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</si>
  <si>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</si>
  <si>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</si>
  <si>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</si>
  <si>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</si>
  <si>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</si>
  <si>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</si>
  <si>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</si>
  <si>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</si>
  <si>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</si>
  <si>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</si>
  <si>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</si>
  <si>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</si>
  <si>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</si>
  <si>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</si>
  <si>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</si>
  <si>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</si>
  <si>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</si>
  <si>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</si>
  <si>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</si>
  <si>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</si>
  <si>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</si>
  <si>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</si>
  <si>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</si>
  <si>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</si>
  <si>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</si>
  <si>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</si>
  <si>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</si>
  <si>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</si>
  <si>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</si>
  <si>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</si>
  <si>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</si>
  <si>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</si>
  <si>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</si>
  <si>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</si>
  <si>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</si>
  <si>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</si>
  <si>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</si>
  <si>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</si>
  <si>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</si>
  <si>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</si>
  <si>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</si>
  <si>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</si>
  <si>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</si>
  <si>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</si>
  <si>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</si>
  <si>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</si>
  <si>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</si>
  <si>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</si>
  <si>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</si>
  <si>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</si>
  <si>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</si>
  <si>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</si>
  <si>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</si>
  <si>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</si>
  <si>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</si>
  <si>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</si>
  <si>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</si>
  <si>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</si>
  <si>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</si>
  <si>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</si>
  <si>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</si>
  <si>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</si>
  <si>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</si>
  <si>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</si>
  <si>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</si>
  <si>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</si>
  <si>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</si>
  <si>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</si>
  <si>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</si>
  <si>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</si>
  <si>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</si>
  <si>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</si>
  <si>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</si>
  <si>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</si>
  <si>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</si>
  <si>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</si>
  <si>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</si>
  <si>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</si>
  <si>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</si>
  <si>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</si>
  <si>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</si>
  <si>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</si>
  <si>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</si>
  <si>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</si>
  <si>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</si>
  <si>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</si>
  <si>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</si>
  <si>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</si>
  <si>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</si>
  <si>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</si>
  <si>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</si>
  <si>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</si>
  <si>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</si>
  <si>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</si>
  <si>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</si>
  <si>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</si>
  <si>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</si>
  <si>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</si>
  <si>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</si>
  <si>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</si>
  <si>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</si>
  <si>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</si>
  <si>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</si>
  <si>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</si>
  <si>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</si>
  <si>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</si>
  <si>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</si>
  <si>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</si>
  <si>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</si>
  <si>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</si>
  <si>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</si>
  <si>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</si>
  <si>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</si>
  <si>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</si>
  <si>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</si>
  <si>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</si>
  <si>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</si>
  <si>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</si>
  <si>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</si>
  <si>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</si>
  <si>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</si>
  <si>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</si>
  <si>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</si>
  <si>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</si>
  <si>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</si>
  <si>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</si>
  <si>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</si>
  <si>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</si>
  <si>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</si>
  <si>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</si>
  <si>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</si>
  <si>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</si>
  <si>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</si>
  <si>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</si>
  <si>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</si>
  <si>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</si>
  <si>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</si>
  <si>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</si>
  <si>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</si>
  <si>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</si>
  <si>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</si>
  <si>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</si>
  <si>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</si>
  <si>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</si>
  <si>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</si>
  <si>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</si>
  <si>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</si>
  <si>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</si>
  <si>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</si>
  <si>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</si>
  <si>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</si>
  <si>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</si>
  <si>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</si>
  <si>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</si>
  <si>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</si>
  <si>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</si>
  <si>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</si>
  <si>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</si>
  <si>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</si>
  <si>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</si>
  <si>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</si>
  <si>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</si>
  <si>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</si>
  <si>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</si>
  <si>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</si>
  <si>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</si>
  <si>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</si>
  <si>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</si>
  <si>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</si>
  <si>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</si>
  <si>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</si>
  <si>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</si>
  <si>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</si>
  <si>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</si>
  <si>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</si>
  <si>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</si>
  <si>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</si>
  <si>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</si>
  <si>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</si>
  <si>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</si>
  <si>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</si>
  <si>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</si>
  <si>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</si>
  <si>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</si>
  <si>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</si>
  <si>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</si>
  <si>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</si>
  <si>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</si>
  <si>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</si>
  <si>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</si>
  <si>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</si>
  <si>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</si>
  <si>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</si>
  <si>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</si>
  <si>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</si>
  <si>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</si>
  <si>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</si>
  <si>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</si>
  <si>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</si>
  <si>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</si>
  <si>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</si>
  <si>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</si>
  <si>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</si>
  <si>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</si>
  <si>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</si>
  <si>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</si>
  <si>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</si>
  <si>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</si>
  <si>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</si>
  <si>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</si>
  <si>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</si>
  <si>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</si>
  <si>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</si>
  <si>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</si>
  <si>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</si>
  <si>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</si>
  <si>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</si>
  <si>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</si>
  <si>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</si>
  <si>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</si>
  <si>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</si>
  <si>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</si>
  <si>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</si>
  <si>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</si>
  <si>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</si>
  <si>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</si>
  <si>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</si>
  <si>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</si>
  <si>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</si>
  <si>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</si>
  <si>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</si>
  <si>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</si>
  <si>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</si>
  <si>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</si>
  <si>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</si>
  <si>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</si>
  <si>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</si>
  <si>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</si>
  <si>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</si>
  <si>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</si>
  <si>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</si>
  <si>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</si>
  <si>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</si>
  <si>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</si>
  <si>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</si>
  <si>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</si>
  <si>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</si>
  <si>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</si>
  <si>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</si>
  <si>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</si>
  <si>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</si>
  <si>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</si>
  <si>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</si>
  <si>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</si>
  <si>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</si>
  <si>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</si>
  <si>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</si>
  <si>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</si>
  <si>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</si>
  <si>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</si>
  <si>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</si>
  <si>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</si>
  <si>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</si>
  <si>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</si>
  <si>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</si>
  <si>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</si>
  <si>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</si>
  <si>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</si>
  <si>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</si>
  <si>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</si>
  <si>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</si>
  <si>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</si>
  <si>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</si>
  <si>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</si>
  <si>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</si>
  <si>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</si>
  <si>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</si>
  <si>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</si>
  <si>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</si>
  <si>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</si>
  <si>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</si>
  <si>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</si>
  <si>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</si>
  <si>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</si>
  <si>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</si>
  <si>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</si>
  <si>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</si>
  <si>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</si>
  <si>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</si>
  <si>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</si>
  <si>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</si>
  <si>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</si>
  <si>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</si>
  <si>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</si>
  <si>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</si>
  <si>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</si>
  <si>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</si>
  <si>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</si>
  <si>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</si>
  <si>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</si>
  <si>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</si>
  <si>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</si>
  <si>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</si>
  <si>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</si>
  <si>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</si>
  <si>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</si>
  <si>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</si>
  <si>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</si>
  <si>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</si>
  <si>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</si>
  <si>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</si>
  <si>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</si>
  <si>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</si>
  <si>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</si>
  <si>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</si>
  <si>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</si>
  <si>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</si>
  <si>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</si>
  <si>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</si>
  <si>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</si>
  <si>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</si>
  <si>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</si>
  <si>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</si>
  <si>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</si>
  <si>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</si>
  <si>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</si>
  <si>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</si>
  <si>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</si>
  <si>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</si>
  <si>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</si>
  <si>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</si>
  <si>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</si>
  <si>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</si>
  <si>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</si>
  <si>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</si>
  <si>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</si>
  <si>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</si>
  <si>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</si>
  <si>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</si>
  <si>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</si>
  <si>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</si>
  <si>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</si>
  <si>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</si>
  <si>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</si>
  <si>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</si>
  <si>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</si>
  <si>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</si>
  <si>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</si>
  <si>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</si>
  <si>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</si>
  <si>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</si>
  <si>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</si>
  <si>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</si>
  <si>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</si>
  <si>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</si>
  <si>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</si>
  <si>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</si>
  <si>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</si>
  <si>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</si>
  <si>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</si>
  <si>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</si>
  <si>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</si>
  <si>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</si>
  <si>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</si>
  <si>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</si>
  <si>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</si>
  <si>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</si>
  <si>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</si>
  <si>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</si>
  <si>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</si>
  <si>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</si>
  <si>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</si>
  <si>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</si>
  <si>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</si>
  <si>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</si>
  <si>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</si>
  <si>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</si>
  <si>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</si>
  <si>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</si>
  <si>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</si>
  <si>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</si>
  <si>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</si>
  <si>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</si>
  <si>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</si>
  <si>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</si>
  <si>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</si>
  <si>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</si>
  <si>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</si>
  <si>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</si>
  <si>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</si>
  <si>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</si>
  <si>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</si>
  <si>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</si>
  <si>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</si>
  <si>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</si>
  <si>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</si>
  <si>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</si>
  <si>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</si>
  <si>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</si>
  <si>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</si>
  <si>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</si>
  <si>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</si>
  <si>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</si>
  <si>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</si>
  <si>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</si>
  <si>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</si>
  <si>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</si>
  <si>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</si>
  <si>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</si>
  <si>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</si>
  <si>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</si>
  <si>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</si>
  <si>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</si>
  <si>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</si>
  <si>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</si>
  <si>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</si>
  <si>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</si>
  <si>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</si>
  <si>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</si>
  <si>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</si>
  <si>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</si>
  <si>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</si>
  <si>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</si>
  <si>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</si>
  <si>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</si>
  <si>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</si>
  <si>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</si>
  <si>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</si>
  <si>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</si>
  <si>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</si>
  <si>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</si>
  <si>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</si>
  <si>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</si>
  <si>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</si>
  <si>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</si>
  <si>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</si>
  <si>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</si>
  <si>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</si>
  <si>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</si>
  <si>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</si>
  <si>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</si>
  <si>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</si>
  <si>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</si>
  <si>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</si>
  <si>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</si>
  <si>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</si>
  <si>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</si>
  <si>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</si>
  <si>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</si>
  <si>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</si>
  <si>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</si>
  <si>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</si>
  <si>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</si>
  <si>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</si>
  <si>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</si>
  <si>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</si>
  <si>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</si>
  <si>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</si>
  <si>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</si>
  <si>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</si>
  <si>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</si>
  <si>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</si>
  <si>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</si>
  <si>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</si>
  <si>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</si>
  <si>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</si>
  <si>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</si>
  <si>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</si>
  <si>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</si>
  <si>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</si>
  <si>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</si>
  <si>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</si>
  <si>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</si>
  <si>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</si>
  <si>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</si>
  <si>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</si>
  <si>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</si>
  <si>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</si>
  <si>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</si>
  <si>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</si>
  <si>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</si>
  <si>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</si>
  <si>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</si>
  <si>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</si>
  <si>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</si>
  <si>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</si>
  <si>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</si>
  <si>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</si>
  <si>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</si>
  <si>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</si>
  <si>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</si>
  <si>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</si>
  <si>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</si>
  <si>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</si>
  <si>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</si>
  <si>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</si>
  <si>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</si>
  <si>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</si>
  <si>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</si>
  <si>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</si>
  <si>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</si>
  <si>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</si>
  <si>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</si>
  <si>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</si>
  <si>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</si>
  <si>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</si>
  <si>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</si>
  <si>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</si>
  <si>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</si>
  <si>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</si>
  <si>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</si>
  <si>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</si>
  <si>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</si>
  <si>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</si>
  <si>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</si>
  <si>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</si>
  <si>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</si>
  <si>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</si>
  <si>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</si>
  <si>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</si>
  <si>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</si>
  <si>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</si>
  <si>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</si>
  <si>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</si>
  <si>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</si>
  <si>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</si>
  <si>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</si>
  <si>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</si>
  <si>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</si>
  <si>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</si>
  <si>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</si>
  <si>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</si>
  <si>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</si>
  <si>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</si>
  <si>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</si>
  <si>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</si>
  <si>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</si>
  <si>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</si>
  <si>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</si>
  <si>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</si>
  <si>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</si>
  <si>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</si>
  <si>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</si>
  <si>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</si>
  <si>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</si>
  <si>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</si>
  <si>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</si>
  <si>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</si>
  <si>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</si>
  <si>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</si>
  <si>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</si>
  <si>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</si>
  <si>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</si>
  <si>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</si>
  <si>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</si>
  <si>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</si>
  <si>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</si>
  <si>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</si>
  <si>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</si>
  <si>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</si>
  <si>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</si>
  <si>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</si>
  <si>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</si>
  <si>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</si>
  <si>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</si>
  <si>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</si>
  <si>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</si>
  <si>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</si>
  <si>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</si>
  <si>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</si>
  <si>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</si>
  <si>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</si>
  <si>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</si>
  <si>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</si>
  <si>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</si>
  <si>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</si>
  <si>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</si>
  <si>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</si>
  <si>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</si>
  <si>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</si>
  <si>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</si>
  <si>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</si>
  <si>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</si>
  <si>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</si>
  <si>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</si>
  <si>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</si>
  <si>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</si>
  <si>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</si>
  <si>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</si>
  <si>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</si>
  <si>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</si>
  <si>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</si>
  <si>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</si>
  <si>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</si>
  <si>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</si>
  <si>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</si>
  <si>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</si>
  <si>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</si>
  <si>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</si>
  <si>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</si>
  <si>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</si>
  <si>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</si>
  <si>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</si>
  <si>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</si>
  <si>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</si>
  <si>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</si>
  <si>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</si>
  <si>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</si>
  <si>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</si>
  <si>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</si>
  <si>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</si>
  <si>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</si>
  <si>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</si>
  <si>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</si>
  <si>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</si>
  <si>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</si>
  <si>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</si>
  <si>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</si>
  <si>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</si>
  <si>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</si>
  <si>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</si>
  <si>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</si>
  <si>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</si>
  <si>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</si>
  <si>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</si>
  <si>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</si>
  <si>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</si>
  <si>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</si>
  <si>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</si>
  <si>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</si>
  <si>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</si>
  <si>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</si>
  <si>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</si>
  <si>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</si>
  <si>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</si>
  <si>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</si>
  <si>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</si>
  <si>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</si>
  <si>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</si>
  <si>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</si>
  <si>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</si>
  <si>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</si>
  <si>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</si>
  <si>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</si>
  <si>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</si>
  <si>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</si>
  <si>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</si>
  <si>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</si>
  <si>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</si>
  <si>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</si>
  <si>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</si>
  <si>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</si>
  <si>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</si>
  <si>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</si>
  <si>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</si>
  <si>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</si>
  <si>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</si>
  <si>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</si>
  <si>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</si>
  <si>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</si>
  <si>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</si>
  <si>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</si>
  <si>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</si>
  <si>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</si>
  <si>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</si>
  <si>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</si>
  <si>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</si>
  <si>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</si>
  <si>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</si>
  <si>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</si>
  <si>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</si>
  <si>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</si>
  <si>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</si>
  <si>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</si>
  <si>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</si>
  <si>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</si>
  <si>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</si>
  <si>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</si>
  <si>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</si>
  <si>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</si>
  <si>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</si>
  <si>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</si>
  <si>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</si>
  <si>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</si>
  <si>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</si>
  <si>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</si>
  <si>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</si>
  <si>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</si>
  <si>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</si>
  <si>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</si>
  <si>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</si>
  <si>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</si>
  <si>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</si>
  <si>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</si>
  <si>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</si>
  <si>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</si>
  <si>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</si>
  <si>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</si>
  <si>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</si>
  <si>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</si>
  <si>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</si>
  <si>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</si>
  <si>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</si>
  <si>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</si>
  <si>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</si>
  <si>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</si>
  <si>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</si>
  <si>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</si>
  <si>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</si>
  <si>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</si>
  <si>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</si>
  <si>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</si>
  <si>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</si>
  <si>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</si>
  <si>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</si>
  <si>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</si>
  <si>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</si>
  <si>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</si>
  <si>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</si>
  <si>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</si>
  <si>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</si>
  <si>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</si>
  <si>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</si>
  <si>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</si>
  <si>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</si>
  <si>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</si>
  <si>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</si>
  <si>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</si>
  <si>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</si>
  <si>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</si>
  <si>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</si>
  <si>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</si>
  <si>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</si>
  <si>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</si>
  <si>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</si>
  <si>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</si>
  <si>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</si>
  <si>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</si>
  <si>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</si>
  <si>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</si>
  <si>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</si>
  <si>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</si>
  <si>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</si>
  <si>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</si>
  <si>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</si>
  <si>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</si>
  <si>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</si>
  <si>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</si>
  <si>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</si>
  <si>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</si>
  <si>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</si>
  <si>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</si>
  <si>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</si>
  <si>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</si>
  <si>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</si>
  <si>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</si>
  <si>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</si>
  <si>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</si>
  <si>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</si>
  <si>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</si>
  <si>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</si>
  <si>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</si>
  <si>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</si>
  <si>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</si>
  <si>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</si>
  <si>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</si>
  <si>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</si>
  <si>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</si>
  <si>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</si>
  <si>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</si>
  <si>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</si>
  <si>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</si>
  <si>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</si>
  <si>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</si>
  <si>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</si>
  <si>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</si>
  <si>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</si>
  <si>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</si>
  <si>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</si>
  <si>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</si>
  <si>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</si>
  <si>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</si>
  <si>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</si>
  <si>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</si>
  <si>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</si>
  <si>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</si>
  <si>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</si>
  <si>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</si>
  <si>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</si>
  <si>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</si>
  <si>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</si>
  <si>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</si>
  <si>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</si>
  <si>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</si>
  <si>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</si>
  <si>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</si>
  <si>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</si>
  <si>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</si>
  <si>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</si>
  <si>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</si>
  <si>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</si>
  <si>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</si>
  <si>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</si>
  <si>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</si>
  <si>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</si>
  <si>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</si>
  <si>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</si>
  <si>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</si>
  <si>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</si>
  <si>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</si>
  <si>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</si>
  <si>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</si>
  <si>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</si>
  <si>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</si>
  <si>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</si>
  <si>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</si>
  <si>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</si>
  <si>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</si>
  <si>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</si>
  <si>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</si>
  <si>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</si>
  <si>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</si>
  <si>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</si>
  <si>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</si>
  <si>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</si>
  <si>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</si>
  <si>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</si>
  <si>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</si>
  <si>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</si>
  <si>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</si>
  <si>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</si>
  <si>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</si>
  <si>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</si>
  <si>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</si>
  <si>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</si>
  <si>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</si>
  <si>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</si>
  <si>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</si>
  <si>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</si>
  <si>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</si>
  <si>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</si>
  <si>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</si>
  <si>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</si>
  <si>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</si>
  <si>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</si>
  <si>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</si>
  <si>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</si>
  <si>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</si>
  <si>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</si>
  <si>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</si>
  <si>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</si>
  <si>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</si>
  <si>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</si>
  <si>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</si>
  <si>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</si>
  <si>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</si>
  <si>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</si>
  <si>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</si>
  <si>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</si>
  <si>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</si>
  <si>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</si>
  <si>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</si>
  <si>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</si>
  <si>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</si>
  <si>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</si>
  <si>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</si>
  <si>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</si>
  <si>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</si>
  <si>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</si>
  <si>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</si>
  <si>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</si>
  <si>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</si>
  <si>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</si>
  <si>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</si>
  <si>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</si>
  <si>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</si>
  <si>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</si>
  <si>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</si>
  <si>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</si>
  <si>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</si>
  <si>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</si>
  <si>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</si>
  <si>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</si>
  <si>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</si>
  <si>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</si>
  <si>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</si>
  <si>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</si>
  <si>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</si>
  <si>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</si>
  <si>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</si>
  <si>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</si>
  <si>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</si>
  <si>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</si>
  <si>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</si>
  <si>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</si>
  <si>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</si>
  <si>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</si>
  <si>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</si>
  <si>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</si>
  <si>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</si>
  <si>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</si>
  <si>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</si>
  <si>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</si>
  <si>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</si>
  <si>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</si>
  <si>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</si>
  <si>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</si>
  <si>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</si>
  <si>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</si>
  <si>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</si>
  <si>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</si>
  <si>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</si>
  <si>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</si>
  <si>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</si>
  <si>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</si>
  <si>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</si>
  <si>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</si>
  <si>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</si>
  <si>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</si>
  <si>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</si>
  <si>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</si>
  <si>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</si>
  <si>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</si>
  <si>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</si>
  <si>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</si>
  <si>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</si>
  <si>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</si>
  <si>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</si>
  <si>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</si>
  <si>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</si>
  <si>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</si>
  <si>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</si>
  <si>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</si>
  <si>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</si>
  <si>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</si>
  <si>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</si>
  <si>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</si>
  <si>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</si>
  <si>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</si>
  <si>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</si>
  <si>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</si>
  <si>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</si>
  <si>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</si>
  <si>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</si>
  <si>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</si>
  <si>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</si>
  <si>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</si>
  <si>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</si>
  <si>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</si>
  <si>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</si>
  <si>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</si>
  <si>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</si>
  <si>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</si>
  <si>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</si>
  <si>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</si>
  <si>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</si>
  <si>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</si>
  <si>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</si>
  <si>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</si>
  <si>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</si>
  <si>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</si>
  <si>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</si>
  <si>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</si>
  <si>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</si>
  <si>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</si>
  <si>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</si>
  <si>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</si>
  <si>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</si>
  <si>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</si>
  <si>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</si>
  <si>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</si>
  <si>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</si>
  <si>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</si>
  <si>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</si>
  <si>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</si>
  <si>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</si>
  <si>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</si>
  <si>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</si>
  <si>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</si>
  <si>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</si>
  <si>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</si>
  <si>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</si>
  <si>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</si>
  <si>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</si>
  <si>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</si>
  <si>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</si>
  <si>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</si>
  <si>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</si>
  <si>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</si>
  <si>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</si>
  <si>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</si>
  <si>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</si>
  <si>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</si>
  <si>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</si>
  <si>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</si>
  <si>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</si>
  <si>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</si>
  <si>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</si>
  <si>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</si>
  <si>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</si>
  <si>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</si>
  <si>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</si>
  <si>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</si>
  <si>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</si>
  <si>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</si>
  <si>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</si>
  <si>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</si>
  <si>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</si>
  <si>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</si>
  <si>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</si>
  <si>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</si>
  <si>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</si>
  <si>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</si>
  <si>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</si>
  <si>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</si>
  <si>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</si>
  <si>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</si>
  <si>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</si>
  <si>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</si>
  <si>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</si>
  <si>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</si>
  <si>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</si>
  <si>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</si>
  <si>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</si>
  <si>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</si>
  <si>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</si>
  <si>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</si>
  <si>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</si>
  <si>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</si>
  <si>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</si>
  <si>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</si>
  <si>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</si>
  <si>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</si>
  <si>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</si>
  <si>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</si>
  <si>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</si>
  <si>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</si>
  <si>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</si>
  <si>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</si>
  <si>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</si>
  <si>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</si>
  <si>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</si>
  <si>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</si>
  <si>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</si>
  <si>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</si>
  <si>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</si>
  <si>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</si>
  <si>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</si>
  <si>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</si>
  <si>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</si>
  <si>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</si>
  <si>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</si>
  <si>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</si>
  <si>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</si>
  <si>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</si>
  <si>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</si>
  <si>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</si>
  <si>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</si>
  <si>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</si>
  <si>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</si>
  <si>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</si>
  <si>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</si>
  <si>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</si>
  <si>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</si>
  <si>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</si>
  <si>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</si>
  <si>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</si>
  <si>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</si>
  <si>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</si>
  <si>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</si>
  <si>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</si>
  <si>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</si>
  <si>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</si>
  <si>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</si>
  <si>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</si>
  <si>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</si>
  <si>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</si>
  <si>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</si>
  <si>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</si>
  <si>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</si>
  <si>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</si>
  <si>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</si>
  <si>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</si>
  <si>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</si>
  <si>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</si>
  <si>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</si>
  <si>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</si>
  <si>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</si>
  <si>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</si>
  <si>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</si>
  <si>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</si>
  <si>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</si>
  <si>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</si>
  <si>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</si>
  <si>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</si>
  <si>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</si>
  <si>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</si>
  <si>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</si>
  <si>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</si>
  <si>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</si>
  <si>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</si>
  <si>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</si>
  <si>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</si>
  <si>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</si>
  <si>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</si>
  <si>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</si>
  <si>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</si>
  <si>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</si>
  <si>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</si>
  <si>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</si>
  <si>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</si>
  <si>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</si>
  <si>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</si>
  <si>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</si>
  <si>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</si>
  <si>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</si>
  <si>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</si>
  <si>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</si>
  <si>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</si>
  <si>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</si>
  <si>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</si>
  <si>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</si>
  <si>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</si>
  <si>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</si>
  <si>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</si>
  <si>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</si>
  <si>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</si>
  <si>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</si>
  <si>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</si>
  <si>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</si>
  <si>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</si>
  <si>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</si>
  <si>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</si>
  <si>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</si>
  <si>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</si>
  <si>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</si>
  <si>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</si>
  <si>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</si>
  <si>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</si>
  <si>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</si>
  <si>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</si>
  <si>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</si>
  <si>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</si>
  <si>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</si>
  <si>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</si>
  <si>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</si>
  <si>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</si>
  <si>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</si>
  <si>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</si>
  <si>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</si>
  <si>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</si>
  <si>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</si>
  <si>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</si>
  <si>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</si>
  <si>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</si>
  <si>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</si>
  <si>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</si>
  <si>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</si>
  <si>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</si>
  <si>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</si>
  <si>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</si>
  <si>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</si>
  <si>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</si>
  <si>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</si>
  <si>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</si>
  <si>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</si>
  <si>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</si>
  <si>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</si>
  <si>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</si>
  <si>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</si>
  <si>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</si>
  <si>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</si>
  <si>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</si>
  <si>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</si>
  <si>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</si>
  <si>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</si>
  <si>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</si>
  <si>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</si>
  <si>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</si>
  <si>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</si>
  <si>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</si>
  <si>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</si>
  <si>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</si>
  <si>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</si>
  <si>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</si>
  <si>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</si>
  <si>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</si>
  <si>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</si>
  <si>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</si>
  <si>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</si>
  <si>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</si>
  <si>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</si>
  <si>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</si>
  <si>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</si>
  <si>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</si>
  <si>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</si>
  <si>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</si>
  <si>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</si>
  <si>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</si>
  <si>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</si>
  <si>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</si>
  <si>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</si>
  <si>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</si>
  <si>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</si>
  <si>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</si>
  <si>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</si>
  <si>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</si>
  <si>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</si>
  <si>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</si>
  <si>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</si>
  <si>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</si>
  <si>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</si>
  <si>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</si>
  <si>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</si>
  <si>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</si>
  <si>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</si>
  <si>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</si>
  <si>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</si>
  <si>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</si>
  <si>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</si>
  <si>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</si>
  <si>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</si>
  <si>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</si>
  <si>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</si>
  <si>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</si>
  <si>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</si>
  <si>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</si>
  <si>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</si>
  <si>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</si>
  <si>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</si>
  <si>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</si>
  <si>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</si>
  <si>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</si>
  <si>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</si>
  <si>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</si>
  <si>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</si>
  <si>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</si>
  <si>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</si>
  <si>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</si>
  <si>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</si>
  <si>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</si>
  <si>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</si>
  <si>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</si>
  <si>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</si>
  <si>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</si>
  <si>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</si>
  <si>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</si>
  <si>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</si>
  <si>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</si>
  <si>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</si>
  <si>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</si>
  <si>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</si>
  <si>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</si>
  <si>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</si>
  <si>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</si>
  <si>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</si>
  <si>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</si>
  <si>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</si>
  <si>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</si>
  <si>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</si>
  <si>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</si>
  <si>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</si>
  <si>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</si>
  <si>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</si>
  <si>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</si>
  <si>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</si>
  <si>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</si>
  <si>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</si>
  <si>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</si>
  <si>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</si>
  <si>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</si>
  <si>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</si>
  <si>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</si>
  <si>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</si>
  <si>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</si>
  <si>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</si>
  <si>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</si>
  <si>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</si>
  <si>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</si>
  <si>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</si>
  <si>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</si>
  <si>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</si>
  <si>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</si>
  <si>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</si>
  <si>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</si>
  <si>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</si>
  <si>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</si>
  <si>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</si>
  <si>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</si>
  <si>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</si>
  <si>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</si>
  <si>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</si>
  <si>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</si>
  <si>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</si>
  <si>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</si>
  <si>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</si>
  <si>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</si>
  <si>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</si>
  <si>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</si>
  <si>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</si>
  <si>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</si>
  <si>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</si>
  <si>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</si>
  <si>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</si>
  <si>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</si>
  <si>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</si>
  <si>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</si>
  <si>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</si>
  <si>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</si>
  <si>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</si>
  <si>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</si>
  <si>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</si>
  <si>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</si>
  <si>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</si>
  <si>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</si>
  <si>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</si>
  <si>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</si>
  <si>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</si>
  <si>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</si>
  <si>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</si>
  <si>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</si>
  <si>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</si>
  <si>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</si>
  <si>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</si>
  <si>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</si>
  <si>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</si>
  <si>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</si>
  <si>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</si>
  <si>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</si>
  <si>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</si>
  <si>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</si>
  <si>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</si>
  <si>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</si>
  <si>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</si>
  <si>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</si>
  <si>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</si>
  <si>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</si>
  <si>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</si>
  <si>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</si>
  <si>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</si>
  <si>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</si>
  <si>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</si>
  <si>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</si>
  <si>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</si>
  <si>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</si>
  <si>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</si>
  <si>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</si>
  <si>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</si>
  <si>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</si>
  <si>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</si>
  <si>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</si>
  <si>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</si>
  <si>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</si>
  <si>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</si>
  <si>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</si>
  <si>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</si>
  <si>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</si>
  <si>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</si>
  <si>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</si>
  <si>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</si>
  <si>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</si>
  <si>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</si>
  <si>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</si>
  <si>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</si>
  <si>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</si>
  <si>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</si>
  <si>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</si>
  <si>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</si>
  <si>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</si>
  <si>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</si>
  <si>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</si>
  <si>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</si>
  <si>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</si>
  <si>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</si>
  <si>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</si>
  <si>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</si>
  <si>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</si>
  <si>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</si>
  <si>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</si>
  <si>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</si>
  <si>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</si>
  <si>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</si>
  <si>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</si>
  <si>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</si>
  <si>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</si>
  <si>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</si>
  <si>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</si>
  <si>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</si>
  <si>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</si>
  <si>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</si>
  <si>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</si>
  <si>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</si>
  <si>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</si>
  <si>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</si>
  <si>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</si>
  <si>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</si>
  <si>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</si>
  <si>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</si>
  <si>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</si>
  <si>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</si>
  <si>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</si>
  <si>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</si>
  <si>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</si>
  <si>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</si>
  <si>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</si>
  <si>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</si>
  <si>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</si>
  <si>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</si>
  <si>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</si>
  <si>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</si>
  <si>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</si>
  <si>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</si>
  <si>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</si>
  <si>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</si>
  <si>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</si>
  <si>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</si>
  <si>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</si>
  <si>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</si>
  <si>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</si>
  <si>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</si>
  <si>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</si>
  <si>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</si>
  <si>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</si>
  <si>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</si>
  <si>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</si>
  <si>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</si>
  <si>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</si>
  <si>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</si>
  <si>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</si>
  <si>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</si>
  <si>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</si>
  <si>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</si>
  <si>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</si>
  <si>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</si>
  <si>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</si>
  <si>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</si>
  <si>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</si>
  <si>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</si>
  <si>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</si>
  <si>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</si>
  <si>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</si>
  <si>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</si>
  <si>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</si>
  <si>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</si>
  <si>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</si>
  <si>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</si>
  <si>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</si>
  <si>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</si>
  <si>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</si>
  <si>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</si>
  <si>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</si>
  <si>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</si>
  <si>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</si>
  <si>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</si>
  <si>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</si>
  <si>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</si>
  <si>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</si>
  <si>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</si>
  <si>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</si>
  <si>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</si>
  <si>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</si>
  <si>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</si>
  <si>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</si>
  <si>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</si>
  <si>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</si>
  <si>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</si>
  <si>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</si>
  <si>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</si>
  <si>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</si>
  <si>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</si>
  <si>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</si>
  <si>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</si>
  <si>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</si>
  <si>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</si>
  <si>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</si>
  <si>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</si>
  <si>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</si>
  <si>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</si>
  <si>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</si>
  <si>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</si>
  <si>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</si>
  <si>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</si>
  <si>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</si>
  <si>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</si>
  <si>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</si>
  <si>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</si>
  <si>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</si>
  <si>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</si>
  <si>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</si>
  <si>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</si>
  <si>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</si>
  <si>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</si>
  <si>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</si>
  <si>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</si>
  <si>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</si>
  <si>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</si>
  <si>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</si>
  <si>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</si>
  <si>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</si>
  <si>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</si>
  <si>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</si>
  <si>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</si>
  <si>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</si>
  <si>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</si>
  <si>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</si>
  <si>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</si>
  <si>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</si>
  <si>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</si>
  <si>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</si>
  <si>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</si>
  <si>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</si>
  <si>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</si>
  <si>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</si>
  <si>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</si>
  <si>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</si>
  <si>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</si>
  <si>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</si>
  <si>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</si>
  <si>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</si>
  <si>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</si>
  <si>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</si>
  <si>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</si>
  <si>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</si>
  <si>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</si>
  <si>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</si>
  <si>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</si>
  <si>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</si>
  <si>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</si>
  <si>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</si>
  <si>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</si>
  <si>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</si>
  <si>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</si>
  <si>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</si>
  <si>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</si>
  <si>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</si>
  <si>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</si>
  <si>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</si>
  <si>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</si>
  <si>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</si>
  <si>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</si>
  <si>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</si>
  <si>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</si>
  <si>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</si>
  <si>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</si>
  <si>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</si>
  <si>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</si>
  <si>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</si>
  <si>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</si>
  <si>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</si>
  <si>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</si>
  <si>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</si>
  <si>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</si>
  <si>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</si>
  <si>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</si>
  <si>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</si>
  <si>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</si>
  <si>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</si>
  <si>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</si>
  <si>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</si>
  <si>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</si>
  <si>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</si>
  <si>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</si>
  <si>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</si>
  <si>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</si>
  <si>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</si>
  <si>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</si>
  <si>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</si>
  <si>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</si>
  <si>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</si>
  <si>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</si>
  <si>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</si>
  <si>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</si>
  <si>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</si>
  <si>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</si>
  <si>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</si>
  <si>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</si>
  <si>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</si>
  <si>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</si>
  <si>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</si>
  <si>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</si>
  <si>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</si>
  <si>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</si>
  <si>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</si>
  <si>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</si>
  <si>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</si>
  <si>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</si>
  <si>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</si>
  <si>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</si>
  <si>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</si>
  <si>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</si>
  <si>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</si>
  <si>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</si>
  <si>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</si>
  <si>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</si>
  <si>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</si>
  <si>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</si>
  <si>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</si>
  <si>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</si>
  <si>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</si>
  <si>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</si>
  <si>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</si>
  <si>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</si>
  <si>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</si>
  <si>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</si>
  <si>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</si>
  <si>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</si>
  <si>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</si>
  <si>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</si>
  <si>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</si>
  <si>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</si>
  <si>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</si>
  <si>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</si>
  <si>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</si>
  <si>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</si>
  <si>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</si>
  <si>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</si>
  <si>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</si>
  <si>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</si>
  <si>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</si>
  <si>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</si>
  <si>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</si>
  <si>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</si>
  <si>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</si>
  <si>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</si>
  <si>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</si>
  <si>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</si>
  <si>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</si>
  <si>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</si>
  <si>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</si>
  <si>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</si>
  <si>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</si>
  <si>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</si>
  <si>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</si>
  <si>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</si>
  <si>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</si>
  <si>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</si>
  <si>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</si>
  <si>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</si>
  <si>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</si>
  <si>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</si>
  <si>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</si>
  <si>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</si>
  <si>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</si>
  <si>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</si>
  <si>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</si>
  <si>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</si>
  <si>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</si>
  <si>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</si>
  <si>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</si>
  <si>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</si>
  <si>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</si>
  <si>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</si>
  <si>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</si>
  <si>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</si>
  <si>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</si>
  <si>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</si>
  <si>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</si>
  <si>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</si>
  <si>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</si>
  <si>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</si>
  <si>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</si>
  <si>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</si>
  <si>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</si>
  <si>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</si>
  <si>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</si>
  <si>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</si>
  <si>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</si>
  <si>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</si>
  <si>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</si>
  <si>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</si>
  <si>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</si>
  <si>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</si>
  <si>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</si>
  <si>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</si>
  <si>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</si>
  <si>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</si>
  <si>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</si>
  <si>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</si>
  <si>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</si>
  <si>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</si>
  <si>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</si>
  <si>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</si>
  <si>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</si>
  <si>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</si>
  <si>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</si>
  <si>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</si>
  <si>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</si>
  <si>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</si>
  <si>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</si>
  <si>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</si>
  <si>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</si>
  <si>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</si>
  <si>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</si>
  <si>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</si>
  <si>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</si>
  <si>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</si>
  <si>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</si>
  <si>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</si>
  <si>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</si>
  <si>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</si>
  <si>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</si>
  <si>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</si>
  <si>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</si>
  <si>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</si>
  <si>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</si>
  <si>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</si>
  <si>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</si>
  <si>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</si>
  <si>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</si>
  <si>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</si>
  <si>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</si>
  <si>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</si>
  <si>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</si>
  <si>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</si>
  <si>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</si>
  <si>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</si>
  <si>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</si>
  <si>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</si>
  <si>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</si>
  <si>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</si>
  <si>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</si>
  <si>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</si>
  <si>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</si>
  <si>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</si>
  <si>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</si>
  <si>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</si>
  <si>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</si>
  <si>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</si>
  <si>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</si>
  <si>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</si>
  <si>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</si>
  <si>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</si>
  <si>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</si>
  <si>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</si>
  <si>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</si>
  <si>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</si>
  <si>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</si>
  <si>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</si>
  <si>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</si>
  <si>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</si>
  <si>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</si>
  <si>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</si>
  <si>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</si>
  <si>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</si>
  <si>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</si>
  <si>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</si>
  <si>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</si>
  <si>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</si>
  <si>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</si>
  <si>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</si>
  <si>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</si>
  <si>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</si>
  <si>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</si>
  <si>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</si>
  <si>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</si>
  <si>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</si>
  <si>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</si>
  <si>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</si>
  <si>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</si>
  <si>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</si>
  <si>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</si>
  <si>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</si>
  <si>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</si>
  <si>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</si>
  <si>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</si>
  <si>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</si>
  <si>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</si>
  <si>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</si>
  <si>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</si>
  <si>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</si>
  <si>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</si>
  <si>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</si>
  <si>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</si>
  <si>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</si>
  <si>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</si>
  <si>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</si>
  <si>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</si>
  <si>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</si>
  <si>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</si>
  <si>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</si>
  <si>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</si>
  <si>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</si>
  <si>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</si>
  <si>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</si>
  <si>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</si>
  <si>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</si>
  <si>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</si>
  <si>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</si>
  <si>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</si>
  <si>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</si>
  <si>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</si>
  <si>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</si>
  <si>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</si>
  <si>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</si>
  <si>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</si>
  <si>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</si>
  <si>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</si>
  <si>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</si>
  <si>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</si>
  <si>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</si>
  <si>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</si>
  <si>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</si>
  <si>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</si>
  <si>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</si>
  <si>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</si>
  <si>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</si>
  <si>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</si>
  <si>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</si>
  <si>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</si>
  <si>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</si>
  <si>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</si>
  <si>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</si>
  <si>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</si>
  <si>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</si>
  <si>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</si>
  <si>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</si>
  <si>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</si>
  <si>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</si>
  <si>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</si>
  <si>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</si>
  <si>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</si>
  <si>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</si>
  <si>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</si>
  <si>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</si>
  <si>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</si>
  <si>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</si>
  <si>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</si>
  <si>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</si>
  <si>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</si>
  <si>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</si>
  <si>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</si>
  <si>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</si>
  <si>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</si>
  <si>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</si>
  <si>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</si>
  <si>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</si>
  <si>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</si>
  <si>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</si>
  <si>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</si>
  <si>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</si>
  <si>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</si>
  <si>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</si>
  <si>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</si>
  <si>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</si>
  <si>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</si>
  <si>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</si>
  <si>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</si>
  <si>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</si>
  <si>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</si>
  <si>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</si>
  <si>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</si>
  <si>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</si>
  <si>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</si>
  <si>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</si>
  <si>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</si>
  <si>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</si>
  <si>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</si>
  <si>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</si>
  <si>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</si>
  <si>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</si>
  <si>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</si>
  <si>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</si>
  <si>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</si>
  <si>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</si>
  <si>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</si>
  <si>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</si>
  <si>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</si>
  <si>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</si>
  <si>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</si>
  <si>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</si>
  <si>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</si>
  <si>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</si>
  <si>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</si>
  <si>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</si>
  <si>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</si>
  <si>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</si>
  <si>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</si>
  <si>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</si>
  <si>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</si>
  <si>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</si>
  <si>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</si>
  <si>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</si>
  <si>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</si>
  <si>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</si>
  <si>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</si>
  <si>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</si>
  <si>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</si>
  <si>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</si>
  <si>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</si>
  <si>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</si>
  <si>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</si>
  <si>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</si>
  <si>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</si>
  <si>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</si>
  <si>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</si>
  <si>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</si>
  <si>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</si>
  <si>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</si>
  <si>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</si>
  <si>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</si>
  <si>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</si>
  <si>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</si>
  <si>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</si>
  <si>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</si>
  <si>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</si>
  <si>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</si>
  <si>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</si>
  <si>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</si>
  <si>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</si>
  <si>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</si>
  <si>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</si>
  <si>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</si>
  <si>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</si>
  <si>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</si>
  <si>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</si>
  <si>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</si>
  <si>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</si>
  <si>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</si>
  <si>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</si>
  <si>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</si>
  <si>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</si>
  <si>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</si>
  <si>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</si>
  <si>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</si>
  <si>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</si>
  <si>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</si>
  <si>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</si>
  <si>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</si>
  <si>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</si>
  <si>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</si>
  <si>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</si>
  <si>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</si>
  <si>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</si>
  <si>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</si>
  <si>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</si>
  <si>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</si>
  <si>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</si>
  <si>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</si>
  <si>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</si>
  <si>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</si>
  <si>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</si>
  <si>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</si>
  <si>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</si>
  <si>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</si>
  <si>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</si>
  <si>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</si>
  <si>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</si>
  <si>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</si>
  <si>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</si>
  <si>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</si>
  <si>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</si>
  <si>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</si>
  <si>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</si>
  <si>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</si>
  <si>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</si>
  <si>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</si>
  <si>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</si>
  <si>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</si>
  <si>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</si>
  <si>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</si>
  <si>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</si>
  <si>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</si>
  <si>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</si>
  <si>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</si>
  <si>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</si>
  <si>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</si>
  <si>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</si>
  <si>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</si>
  <si>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</si>
  <si>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</si>
  <si>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</si>
  <si>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</si>
  <si>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</si>
  <si>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</si>
  <si>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</si>
  <si>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</si>
  <si>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</si>
  <si>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</si>
  <si>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</si>
  <si>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</si>
  <si>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</si>
  <si>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</si>
  <si>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</si>
  <si>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</si>
  <si>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</si>
  <si>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</si>
  <si>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</si>
  <si>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</si>
  <si>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</si>
  <si>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</si>
  <si>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</si>
  <si>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</si>
  <si>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</si>
  <si>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</si>
  <si>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</si>
  <si>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</si>
  <si>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</si>
  <si>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</si>
  <si>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</si>
  <si>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</si>
  <si>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</si>
  <si>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</si>
  <si>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</si>
  <si>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</si>
  <si>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</si>
  <si>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</si>
  <si>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</si>
  <si>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</si>
  <si>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</si>
  <si>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</si>
  <si>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</si>
  <si>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</si>
  <si>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</si>
  <si>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</si>
  <si>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</si>
  <si>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</si>
  <si>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</si>
  <si>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</si>
  <si>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</si>
  <si>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</si>
  <si>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</si>
  <si>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</si>
  <si>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</si>
  <si>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</si>
  <si>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</si>
  <si>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</si>
  <si>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</si>
  <si>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</si>
  <si>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</si>
  <si>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</si>
  <si>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</si>
  <si>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</si>
  <si>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</si>
  <si>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</si>
  <si>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</si>
  <si>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</si>
  <si>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</si>
  <si>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</si>
  <si>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</si>
  <si>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</si>
  <si>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</si>
  <si>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</si>
  <si>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</si>
  <si>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</si>
  <si>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</si>
  <si>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</si>
  <si>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</si>
  <si>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</si>
  <si>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</si>
  <si>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</si>
  <si>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</si>
  <si>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</si>
  <si>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</si>
  <si>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</si>
  <si>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</si>
  <si>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</si>
  <si>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</si>
  <si>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</si>
  <si>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</si>
  <si>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</si>
  <si>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</si>
  <si>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</si>
  <si>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</si>
  <si>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</si>
  <si>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</si>
  <si>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</si>
  <si>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</si>
  <si>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</si>
  <si>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</si>
  <si>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</si>
  <si>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</si>
  <si>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</si>
  <si>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</si>
  <si>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</si>
  <si>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</si>
  <si>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</si>
  <si>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</si>
  <si>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</si>
  <si>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</si>
  <si>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</si>
  <si>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</si>
  <si>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</si>
  <si>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</si>
  <si>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</si>
  <si>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</si>
  <si>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</si>
  <si>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</si>
  <si>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</si>
  <si>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</si>
  <si>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</si>
  <si>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</si>
  <si>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</si>
  <si>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</si>
  <si>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</si>
  <si>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</si>
  <si>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</si>
  <si>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</si>
  <si>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</si>
  <si>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</si>
  <si>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</si>
  <si>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</si>
  <si>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</si>
  <si>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</si>
  <si>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</si>
  <si>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</si>
  <si>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</si>
  <si>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</si>
  <si>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</si>
  <si>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</si>
  <si>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</si>
  <si>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</si>
  <si>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</si>
  <si>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</si>
  <si>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</si>
  <si>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</si>
  <si>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</si>
  <si>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</si>
  <si>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</si>
  <si>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</si>
  <si>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</si>
  <si>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</si>
  <si>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</si>
  <si>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</si>
  <si>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</si>
  <si>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</si>
  <si>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</si>
  <si>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</si>
  <si>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</si>
  <si>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</si>
  <si>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</si>
  <si>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</si>
  <si>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</si>
  <si>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</si>
  <si>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</si>
  <si>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</si>
  <si>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</si>
  <si>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</si>
  <si>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</si>
  <si>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</si>
  <si>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</si>
  <si>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</si>
  <si>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</si>
  <si>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</si>
  <si>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</si>
  <si>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</si>
  <si>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</si>
  <si>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</si>
  <si>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</si>
  <si>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</si>
  <si>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</si>
  <si>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</si>
  <si>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</si>
  <si>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</si>
  <si>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</si>
  <si>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</si>
  <si>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</si>
  <si>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</si>
  <si>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</si>
  <si>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</si>
  <si>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</si>
  <si>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</si>
  <si>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</si>
  <si>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</si>
  <si>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</si>
  <si>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</si>
  <si>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</si>
  <si>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</si>
  <si>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</si>
  <si>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</si>
  <si>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</si>
  <si>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</si>
  <si>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</si>
  <si>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</si>
  <si>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</si>
  <si>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</si>
  <si>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</si>
  <si>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</si>
  <si>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</si>
  <si>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</si>
  <si>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</si>
  <si>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</si>
  <si>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</si>
  <si>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</si>
  <si>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</si>
  <si>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</si>
  <si>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</si>
  <si>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</si>
  <si>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</si>
  <si>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</si>
  <si>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</si>
  <si>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</si>
  <si>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</si>
  <si>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</si>
  <si>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</si>
  <si>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</si>
  <si>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</si>
  <si>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</si>
  <si>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</si>
  <si>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</si>
  <si>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</si>
  <si>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</si>
  <si>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</si>
  <si>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</si>
  <si>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</si>
  <si>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</si>
  <si>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</si>
  <si>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</si>
  <si>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</si>
  <si>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</si>
  <si>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</si>
  <si>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</si>
  <si>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</si>
  <si>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</si>
  <si>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</si>
  <si>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</si>
  <si>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</si>
  <si>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</si>
  <si>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</si>
  <si>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</si>
  <si>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</si>
  <si>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</si>
  <si>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</si>
  <si>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</si>
  <si>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</si>
  <si>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</si>
  <si>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</si>
  <si>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</si>
  <si>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</si>
  <si>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</si>
  <si>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</si>
  <si>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</si>
  <si>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</si>
  <si>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</si>
  <si>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</si>
  <si>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</si>
  <si>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</si>
  <si>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</si>
  <si>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</si>
  <si>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</si>
  <si>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</si>
  <si>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</si>
  <si>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</si>
  <si>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</si>
  <si>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</si>
  <si>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</si>
  <si>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</si>
  <si>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</si>
  <si>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</si>
  <si>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</si>
  <si>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</si>
  <si>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</si>
  <si>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</si>
  <si>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</si>
  <si>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</si>
  <si>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</si>
  <si>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</si>
  <si>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</si>
  <si>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</si>
  <si>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</si>
  <si>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</si>
  <si>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</si>
  <si>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</si>
  <si>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</si>
  <si>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</si>
  <si>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</si>
  <si>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</si>
  <si>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</si>
  <si>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</si>
  <si>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</si>
  <si>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</si>
  <si>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</si>
  <si>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</si>
  <si>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</si>
  <si>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</si>
  <si>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</si>
  <si>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</si>
  <si>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</si>
  <si>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</si>
  <si>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</si>
  <si>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</si>
  <si>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</si>
  <si>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</si>
  <si>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</si>
  <si>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</si>
  <si>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</si>
  <si>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</si>
  <si>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</si>
  <si>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</si>
  <si>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</si>
  <si>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</si>
  <si>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</si>
  <si>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</si>
  <si>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</si>
  <si>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</si>
  <si>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</si>
  <si>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</si>
  <si>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</si>
  <si>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</si>
  <si>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</si>
  <si>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</si>
  <si>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</si>
  <si>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</si>
  <si>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</si>
  <si>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</si>
  <si>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</si>
  <si>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</si>
  <si>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</si>
  <si>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</si>
  <si>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</si>
  <si>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</si>
  <si>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</si>
  <si>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</si>
  <si>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</si>
  <si>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</si>
  <si>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</si>
  <si>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</si>
  <si>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</si>
  <si>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</si>
  <si>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</si>
  <si>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</si>
  <si>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</si>
  <si>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</si>
  <si>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</si>
  <si>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</si>
  <si>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</si>
  <si>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</si>
  <si>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</si>
  <si>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</si>
  <si>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</si>
  <si>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</si>
  <si>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</si>
  <si>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</si>
  <si>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</si>
  <si>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</si>
  <si>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</si>
  <si>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</si>
  <si>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</si>
  <si>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</si>
  <si>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</si>
  <si>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</si>
  <si>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</si>
  <si>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</si>
  <si>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</si>
  <si>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</si>
  <si>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</si>
  <si>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</si>
  <si>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</si>
  <si>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</si>
  <si>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</si>
  <si>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</si>
  <si>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</si>
  <si>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</si>
  <si>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</si>
  <si>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</si>
  <si>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</si>
  <si>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</si>
  <si>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</si>
  <si>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</si>
  <si>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</si>
  <si>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</si>
  <si>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</si>
  <si>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</si>
  <si>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</si>
  <si>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</si>
  <si>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</si>
  <si>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</si>
  <si>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</si>
  <si>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</si>
  <si>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</si>
  <si>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</si>
  <si>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</si>
  <si>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</si>
  <si>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</si>
  <si>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</si>
  <si>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</si>
  <si>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</si>
  <si>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</si>
  <si>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</si>
  <si>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</si>
  <si>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</si>
  <si>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</si>
  <si>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</si>
  <si>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</si>
  <si>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</si>
  <si>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</si>
  <si>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</si>
  <si>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</si>
  <si>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</si>
  <si>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</si>
  <si>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</si>
  <si>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</si>
  <si>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</si>
  <si>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</si>
  <si>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</si>
  <si>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</si>
  <si>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</si>
  <si>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</si>
  <si>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</si>
  <si>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</si>
  <si>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</si>
  <si>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</si>
  <si>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</si>
  <si>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</si>
  <si>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</si>
  <si>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</si>
  <si>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</si>
  <si>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</si>
  <si>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</si>
  <si>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</si>
  <si>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</si>
  <si>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</si>
  <si>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</si>
  <si>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</si>
  <si>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</si>
  <si>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</si>
  <si>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</si>
  <si>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</si>
  <si>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</si>
  <si>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</si>
  <si>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</si>
  <si>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</si>
  <si>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</si>
  <si>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</si>
  <si>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</si>
  <si>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</si>
  <si>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</si>
  <si>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</si>
  <si>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</si>
  <si>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</si>
  <si>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</si>
  <si>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</si>
  <si>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</si>
  <si>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</si>
  <si>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</si>
  <si>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</si>
  <si>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</si>
  <si>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</si>
  <si>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</si>
  <si>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</si>
  <si>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</si>
  <si>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</si>
  <si>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</si>
  <si>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</si>
  <si>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</si>
  <si>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</si>
  <si>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</si>
  <si>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</si>
  <si>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</si>
  <si>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</si>
  <si>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</si>
  <si>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</si>
  <si>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</si>
  <si>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</si>
  <si>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</si>
  <si>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</si>
  <si>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</si>
  <si>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</si>
  <si>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</si>
  <si>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</si>
  <si>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</si>
  <si>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</si>
  <si>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</si>
  <si>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</si>
  <si>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</si>
  <si>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</si>
  <si>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</si>
  <si>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</si>
  <si>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</si>
  <si>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</si>
  <si>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</si>
  <si>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</si>
  <si>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</si>
  <si>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</si>
  <si>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</si>
  <si>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</si>
  <si>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</si>
  <si>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</si>
  <si>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</si>
  <si>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</si>
  <si>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</si>
  <si>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</si>
  <si>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</si>
  <si>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</si>
  <si>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</si>
  <si>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</si>
  <si>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</si>
  <si>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</si>
  <si>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</si>
  <si>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</si>
  <si>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</si>
  <si>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</si>
  <si>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</si>
  <si>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</si>
  <si>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</si>
  <si>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</si>
  <si>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</si>
  <si>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</si>
  <si>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</si>
  <si>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</si>
  <si>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</si>
  <si>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</si>
  <si>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</si>
  <si>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</si>
  <si>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</si>
  <si>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</si>
  <si>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</si>
  <si>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</si>
  <si>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</si>
  <si>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</si>
  <si>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</si>
  <si>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</si>
  <si>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</si>
  <si>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</si>
  <si>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</si>
  <si>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</si>
  <si>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</si>
  <si>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</si>
  <si>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</si>
  <si>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</si>
  <si>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</si>
  <si>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</si>
  <si>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</si>
  <si>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</si>
  <si>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</si>
  <si>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</si>
  <si>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</si>
  <si>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</si>
  <si>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</si>
  <si>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</si>
  <si>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</si>
  <si>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</si>
  <si>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</si>
  <si>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</si>
  <si>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</si>
  <si>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</si>
  <si>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</si>
  <si>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</si>
  <si>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</si>
  <si>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</si>
  <si>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</si>
  <si>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</si>
  <si>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</si>
  <si>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</si>
  <si>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</si>
  <si>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</si>
  <si>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</si>
  <si>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</si>
  <si>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</si>
  <si>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</si>
  <si>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</si>
  <si>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</si>
  <si>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</si>
  <si>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</si>
  <si>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</si>
  <si>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</si>
  <si>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</si>
  <si>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</si>
  <si>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</si>
  <si>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</si>
  <si>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</si>
  <si>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</si>
  <si>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</si>
  <si>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</si>
  <si>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</si>
  <si>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</si>
  <si>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</si>
  <si>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</si>
  <si>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</si>
  <si>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</si>
  <si>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</si>
  <si>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</si>
  <si>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</si>
  <si>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</si>
  <si>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</si>
  <si>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</si>
  <si>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</si>
  <si>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</si>
  <si>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</si>
  <si>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</si>
  <si>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</si>
  <si>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</si>
  <si>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</si>
  <si>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</si>
  <si>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</si>
  <si>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</si>
  <si>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</si>
  <si>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</si>
  <si>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</si>
  <si>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</si>
  <si>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</si>
  <si>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</si>
  <si>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</si>
  <si>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</si>
  <si>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</si>
  <si>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</si>
  <si>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</si>
  <si>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</si>
  <si>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</si>
  <si>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</si>
  <si>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</si>
  <si>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</si>
  <si>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</si>
  <si>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</si>
  <si>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</si>
  <si>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</si>
  <si>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</si>
  <si>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</si>
  <si>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</si>
  <si>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</si>
  <si>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</si>
  <si>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</si>
  <si>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</si>
  <si>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</si>
  <si>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</si>
  <si>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</si>
  <si>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</si>
  <si>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</si>
  <si>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</si>
  <si>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</si>
  <si>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</si>
  <si>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</si>
  <si>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</si>
  <si>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</si>
  <si>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</si>
  <si>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</si>
  <si>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</si>
  <si>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</si>
  <si>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</si>
  <si>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</si>
  <si>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</si>
  <si>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</si>
  <si>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</si>
  <si>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</si>
  <si>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</si>
  <si>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</si>
  <si>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</si>
  <si>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</si>
  <si>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</si>
  <si>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</si>
  <si>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</si>
  <si>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</si>
  <si>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</si>
  <si>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</si>
  <si>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</si>
  <si>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</si>
  <si>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</si>
  <si>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</si>
  <si>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</si>
  <si>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</si>
  <si>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</si>
  <si>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</si>
  <si>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</si>
  <si>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</si>
  <si>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</si>
  <si>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</si>
  <si>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</si>
  <si>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</si>
  <si>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</si>
  <si>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</si>
  <si>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</si>
  <si>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</si>
  <si>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</si>
  <si>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</si>
  <si>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</si>
  <si>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</si>
  <si>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</si>
  <si>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</si>
  <si>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</si>
  <si>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</si>
  <si>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</si>
  <si>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</si>
  <si>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</si>
  <si>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</si>
  <si>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</si>
  <si>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</si>
  <si>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</si>
  <si>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</si>
  <si>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</si>
  <si>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</si>
  <si>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</si>
  <si>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</si>
  <si>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</si>
  <si>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</si>
  <si>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</si>
  <si>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</si>
  <si>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</si>
  <si>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</si>
  <si>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</si>
  <si>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</si>
  <si>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</si>
  <si>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</si>
  <si>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</si>
  <si>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</si>
  <si>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</si>
  <si>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</si>
  <si>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</si>
  <si>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</si>
  <si>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</si>
  <si>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</si>
  <si>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</si>
  <si>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</si>
  <si>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</si>
  <si>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</si>
  <si>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</si>
  <si>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</si>
  <si>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</si>
  <si>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</si>
  <si>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</si>
  <si>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</si>
  <si>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</si>
  <si>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</si>
  <si>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</si>
  <si>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</si>
  <si>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</si>
  <si>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</si>
  <si>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</si>
  <si>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</si>
  <si>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</si>
  <si>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</si>
  <si>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</si>
  <si>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</si>
  <si>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</si>
  <si>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</si>
  <si>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</si>
  <si>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</si>
  <si>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</si>
  <si>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</si>
  <si>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</si>
  <si>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</si>
  <si>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</si>
  <si>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</si>
  <si>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</si>
  <si>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</si>
  <si>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</si>
  <si>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</si>
  <si>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</si>
  <si>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</si>
  <si>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</si>
  <si>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</si>
  <si>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</si>
  <si>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</si>
  <si>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</si>
  <si>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</si>
  <si>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</si>
  <si>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</si>
  <si>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</si>
  <si>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</si>
  <si>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</si>
  <si>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</si>
  <si>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</si>
  <si>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</si>
  <si>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</si>
  <si>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</si>
  <si>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</si>
  <si>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</si>
  <si>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</si>
  <si>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</si>
  <si>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</si>
  <si>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</si>
  <si>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</si>
  <si>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</si>
  <si>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</si>
  <si>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</si>
  <si>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</si>
  <si>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</si>
  <si>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</si>
  <si>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</si>
  <si>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</si>
  <si>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</si>
  <si>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</si>
  <si>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</si>
  <si>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</si>
  <si>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</si>
  <si>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</si>
  <si>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</si>
  <si>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</si>
  <si>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</si>
  <si>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</si>
  <si>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</si>
  <si>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</si>
  <si>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</si>
  <si>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</si>
  <si>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</si>
  <si>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</si>
  <si>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</si>
  <si>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</si>
  <si>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</si>
  <si>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</si>
  <si>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</si>
  <si>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</si>
  <si>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</si>
  <si>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</si>
  <si>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</si>
  <si>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</si>
  <si>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</si>
  <si>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</si>
  <si>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</si>
  <si>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</si>
  <si>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</si>
  <si>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</si>
  <si>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</si>
  <si>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</si>
  <si>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</si>
  <si>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</si>
  <si>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</si>
  <si>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</si>
  <si>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</si>
  <si>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</si>
  <si>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</si>
  <si>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</si>
  <si>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</si>
  <si>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</si>
  <si>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</si>
  <si>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</si>
  <si>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</si>
  <si>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</si>
  <si>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</si>
  <si>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</si>
  <si>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</si>
  <si>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</si>
  <si>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</si>
  <si>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</si>
  <si>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</si>
  <si>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</si>
  <si>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</si>
  <si>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</si>
  <si>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</si>
  <si>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</si>
  <si>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</si>
  <si>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</si>
  <si>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</si>
  <si>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</si>
  <si>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</si>
  <si>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</si>
  <si>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</si>
  <si>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</si>
  <si>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</si>
  <si>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</si>
  <si>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</si>
  <si>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</si>
  <si>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</si>
  <si>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</si>
  <si>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</si>
  <si>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</si>
  <si>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</si>
  <si>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</si>
  <si>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</si>
  <si>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</si>
  <si>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</si>
  <si>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</si>
  <si>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</si>
  <si>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</si>
  <si>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</si>
  <si>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</si>
  <si>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</si>
  <si>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</si>
  <si>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</si>
  <si>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</si>
  <si>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</si>
  <si>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</si>
  <si>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</si>
  <si>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</si>
  <si>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</si>
  <si>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</si>
  <si>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</si>
  <si>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</si>
  <si>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</si>
  <si>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</si>
  <si>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</si>
  <si>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</si>
  <si>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</si>
  <si>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</si>
  <si>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</si>
  <si>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</si>
  <si>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</si>
  <si>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</si>
  <si>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</si>
  <si>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</si>
  <si>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</si>
  <si>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</si>
  <si>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</si>
  <si>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</si>
  <si>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</si>
  <si>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</si>
  <si>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</si>
  <si>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</si>
  <si>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</si>
  <si>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</si>
  <si>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</si>
  <si>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</si>
  <si>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</si>
  <si>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</si>
  <si>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</si>
  <si>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</si>
  <si>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</si>
  <si>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</si>
  <si>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</si>
  <si>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</si>
  <si>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</si>
  <si>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</si>
  <si>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</si>
  <si>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</si>
  <si>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</si>
  <si>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</si>
  <si>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</si>
  <si>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</si>
  <si>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</si>
  <si>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</si>
  <si>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</si>
  <si>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</si>
  <si>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</si>
  <si>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</si>
  <si>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</si>
  <si>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</si>
  <si>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</si>
  <si>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</si>
  <si>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</si>
  <si>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</si>
  <si>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</si>
  <si>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</si>
  <si>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</si>
  <si>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</si>
  <si>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</si>
  <si>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</si>
  <si>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</si>
  <si>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</si>
  <si>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</si>
  <si>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</si>
  <si>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</si>
  <si>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</si>
  <si>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</si>
  <si>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</si>
  <si>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</si>
  <si>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</si>
  <si>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</si>
  <si>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</si>
  <si>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</si>
  <si>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</si>
  <si>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</si>
  <si>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</si>
  <si>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</si>
  <si>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</si>
  <si>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</si>
  <si>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</si>
  <si>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</si>
  <si>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</si>
  <si>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</si>
  <si>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</si>
  <si>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</si>
  <si>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</si>
  <si>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</si>
  <si>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</si>
  <si>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</si>
  <si>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</si>
  <si>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</si>
  <si>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</si>
  <si>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</si>
  <si>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</si>
  <si>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</si>
  <si>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</si>
  <si>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</si>
  <si>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</si>
  <si>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</si>
  <si>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</si>
  <si>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</si>
  <si>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</si>
  <si>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</si>
  <si>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</si>
  <si>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</si>
  <si>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</si>
  <si>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</si>
  <si>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</si>
  <si>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</si>
  <si>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</si>
  <si>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</si>
  <si>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</si>
  <si>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</si>
  <si>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</si>
  <si>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</si>
  <si>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</si>
  <si>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</si>
  <si>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</si>
  <si>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</si>
  <si>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</si>
  <si>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</si>
  <si>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</si>
  <si>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</si>
  <si>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</si>
  <si>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</si>
  <si>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</si>
  <si>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</si>
  <si>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</si>
  <si>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</si>
  <si>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</si>
  <si>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</si>
  <si>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</si>
  <si>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</si>
  <si>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</si>
  <si>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</si>
  <si>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</si>
  <si>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</si>
  <si>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</si>
  <si>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</si>
  <si>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</si>
  <si>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</si>
  <si>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</si>
  <si>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</si>
  <si>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</si>
  <si>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</si>
  <si>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</si>
  <si>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</si>
  <si>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</si>
  <si>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</si>
  <si>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</si>
  <si>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</si>
  <si>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</si>
  <si>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</si>
  <si>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</si>
  <si>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</si>
  <si>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</si>
  <si>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</si>
  <si>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</si>
  <si>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</si>
  <si>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</si>
  <si>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</si>
  <si>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</si>
  <si>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</si>
  <si>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</si>
  <si>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</si>
  <si>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</si>
  <si>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</si>
  <si>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</si>
  <si>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</si>
  <si>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</si>
  <si>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</si>
  <si>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</si>
  <si>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</si>
  <si>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</si>
  <si>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</si>
  <si>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</si>
  <si>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</si>
  <si>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</si>
  <si>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</si>
  <si>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</si>
  <si>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</si>
  <si>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</si>
  <si>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</si>
  <si>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</si>
  <si>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</si>
  <si>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</si>
  <si>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</si>
  <si>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</si>
  <si>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</si>
  <si>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</si>
  <si>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</si>
  <si>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</si>
  <si>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</si>
  <si>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</si>
  <si>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</si>
  <si>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</si>
  <si>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</si>
  <si>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</si>
  <si>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</si>
  <si>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</si>
  <si>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</si>
  <si>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</si>
  <si>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</si>
  <si>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</si>
  <si>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</si>
  <si>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</si>
  <si>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</si>
  <si>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</si>
  <si>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</si>
  <si>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</si>
  <si>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</si>
  <si>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</si>
  <si>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</si>
  <si>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</si>
  <si>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</si>
  <si>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</si>
  <si>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</si>
  <si>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</si>
  <si>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</si>
  <si>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</si>
  <si>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</si>
  <si>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</si>
  <si>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</si>
  <si>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</si>
  <si>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</si>
  <si>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</si>
  <si>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</si>
  <si>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</si>
  <si>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</si>
  <si>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</si>
  <si>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</si>
  <si>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</si>
  <si>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</si>
  <si>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</si>
  <si>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</si>
  <si>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</si>
  <si>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</si>
  <si>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</si>
  <si>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</si>
  <si>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</si>
  <si>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</si>
  <si>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</si>
  <si>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</si>
  <si>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</si>
  <si>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</si>
  <si>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</si>
  <si>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</si>
  <si>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</si>
  <si>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</si>
  <si>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</si>
  <si>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</si>
  <si>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</si>
  <si>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</si>
  <si>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</si>
  <si>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</si>
  <si>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</si>
  <si>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</si>
  <si>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</si>
  <si>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</si>
  <si>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</si>
  <si>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</si>
  <si>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</si>
  <si>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</si>
  <si>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</si>
  <si>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</si>
  <si>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</si>
  <si>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</si>
  <si>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</si>
  <si>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</si>
  <si>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</si>
  <si>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</si>
  <si>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</si>
  <si>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</si>
  <si>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</si>
  <si>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</si>
  <si>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</si>
  <si>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</si>
  <si>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</si>
  <si>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</si>
  <si>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</si>
  <si>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</si>
  <si>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</si>
  <si>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</si>
  <si>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</si>
  <si>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</si>
  <si>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</si>
  <si>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</si>
  <si>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</si>
  <si>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</si>
  <si>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</si>
  <si>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</si>
  <si>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</si>
  <si>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</si>
  <si>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</si>
  <si>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</si>
  <si>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</si>
  <si>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</si>
  <si>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</si>
  <si>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</si>
  <si>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</si>
  <si>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</si>
  <si>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</si>
  <si>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</si>
  <si>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</si>
  <si>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</si>
  <si>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</si>
  <si>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</si>
  <si>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</si>
  <si>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</si>
  <si>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</si>
  <si>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</si>
  <si>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</si>
  <si>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</si>
  <si>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</si>
  <si>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</si>
  <si>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</si>
  <si>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</si>
  <si>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</si>
  <si>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</si>
  <si>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</si>
  <si>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</si>
  <si>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</si>
  <si>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</si>
  <si>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</si>
  <si>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</si>
  <si>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</si>
  <si>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</si>
  <si>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</si>
  <si>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</si>
  <si>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</si>
  <si>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</si>
  <si>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</si>
  <si>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</si>
  <si>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</si>
  <si>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</si>
  <si>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</si>
  <si>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</si>
  <si>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</si>
  <si>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</si>
  <si>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</si>
  <si>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</si>
  <si>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</si>
  <si>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</si>
  <si>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</si>
  <si>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</si>
  <si>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</si>
  <si>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</si>
  <si>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</si>
  <si>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</si>
  <si>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</si>
  <si>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</si>
  <si>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</si>
  <si>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</si>
  <si>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</si>
  <si>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</si>
  <si>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</si>
  <si>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</si>
  <si>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</si>
  <si>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</si>
  <si>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</si>
  <si>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</si>
  <si>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</si>
  <si>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</si>
  <si>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</si>
  <si>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</si>
  <si>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</si>
  <si>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</si>
  <si>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</si>
  <si>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</si>
  <si>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</si>
  <si>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</si>
  <si>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</si>
  <si>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</si>
  <si>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</si>
  <si>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</si>
  <si>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</si>
  <si>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</si>
  <si>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</si>
  <si>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</si>
  <si>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</si>
  <si>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</si>
  <si>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</si>
  <si>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</si>
  <si>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</si>
  <si>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</si>
  <si>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</si>
  <si>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</si>
  <si>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</si>
  <si>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</si>
  <si>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</si>
  <si>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</si>
  <si>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</si>
  <si>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</si>
  <si>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</si>
  <si>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</si>
  <si>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</si>
  <si>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</si>
  <si>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</si>
  <si>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</si>
  <si>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</si>
  <si>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</si>
  <si>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</si>
  <si>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</si>
  <si>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</si>
  <si>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</si>
  <si>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</si>
  <si>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</si>
  <si>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</si>
  <si>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</si>
  <si>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</si>
  <si>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</si>
  <si>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</si>
  <si>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</si>
  <si>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</si>
  <si>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</si>
  <si>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</si>
  <si>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</si>
  <si>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</si>
  <si>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</si>
  <si>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</si>
  <si>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</si>
  <si>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</si>
  <si>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</si>
  <si>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</si>
  <si>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</si>
  <si>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</si>
  <si>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</si>
  <si>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</si>
  <si>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</si>
  <si>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</si>
  <si>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</si>
  <si>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</si>
  <si>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</si>
  <si>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</si>
  <si>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</si>
  <si>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</si>
  <si>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</si>
  <si>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</si>
  <si>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</si>
  <si>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</si>
  <si>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</si>
  <si>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</si>
  <si>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</si>
  <si>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</si>
  <si>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</si>
  <si>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</si>
  <si>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</si>
  <si>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</si>
  <si>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</si>
  <si>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</si>
  <si>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</si>
  <si>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</si>
  <si>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</si>
  <si>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</si>
  <si>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</si>
  <si>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</si>
  <si>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</si>
  <si>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</si>
  <si>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</si>
  <si>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</si>
  <si>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</si>
  <si>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</si>
  <si>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</si>
  <si>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</si>
  <si>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</si>
  <si>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</si>
  <si>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</si>
  <si>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</si>
  <si>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</si>
  <si>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</si>
  <si>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</si>
  <si>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</si>
  <si>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</si>
  <si>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</si>
  <si>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</si>
  <si>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</si>
  <si>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</si>
  <si>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</si>
  <si>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</si>
  <si>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</si>
  <si>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</si>
  <si>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</si>
  <si>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</si>
  <si>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</si>
  <si>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</si>
  <si>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</si>
  <si>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</si>
  <si>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</si>
  <si>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</si>
  <si>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</si>
  <si>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</si>
  <si>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</si>
  <si>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</si>
  <si>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</si>
  <si>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</si>
  <si>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</si>
  <si>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</si>
  <si>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</si>
  <si>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</si>
  <si>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</si>
  <si>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</si>
  <si>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</si>
  <si>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</si>
  <si>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</si>
  <si>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</si>
  <si>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</si>
  <si>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</si>
  <si>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</si>
  <si>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</si>
  <si>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</si>
  <si>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</si>
  <si>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</si>
  <si>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</si>
  <si>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</si>
  <si>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</si>
  <si>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</si>
  <si>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</si>
  <si>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</si>
  <si>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</si>
  <si>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</si>
  <si>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</si>
  <si>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</si>
  <si>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</si>
  <si>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</si>
  <si>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</si>
  <si>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</si>
  <si>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</si>
  <si>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</si>
  <si>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</si>
  <si>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</si>
  <si>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</si>
  <si>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</si>
  <si>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</si>
  <si>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</si>
  <si>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</si>
  <si>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</si>
  <si>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</si>
  <si>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</si>
  <si>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</si>
  <si>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</si>
  <si>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</si>
  <si>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</si>
  <si>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</si>
  <si>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</si>
  <si>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</si>
  <si>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</si>
  <si>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</si>
  <si>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</si>
  <si>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</si>
  <si>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</si>
  <si>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</si>
  <si>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</si>
  <si>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</si>
  <si>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</si>
  <si>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</si>
  <si>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</si>
  <si>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</si>
  <si>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</si>
  <si>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</si>
  <si>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</si>
  <si>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</si>
  <si>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</si>
  <si>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</si>
  <si>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</si>
  <si>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</si>
  <si>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</si>
  <si>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</si>
  <si>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</si>
  <si>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</si>
  <si>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</si>
  <si>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</si>
  <si>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</si>
  <si>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</si>
  <si>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</si>
  <si>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</si>
  <si>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</si>
  <si>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</si>
  <si>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</si>
  <si>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</si>
  <si>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</si>
  <si>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</si>
  <si>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</si>
  <si>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</si>
  <si>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</si>
  <si>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</si>
  <si>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</si>
  <si>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</si>
  <si>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</si>
  <si>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</si>
  <si>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</si>
  <si>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</si>
  <si>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</si>
  <si>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</si>
  <si>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</si>
  <si>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</si>
  <si>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</si>
  <si>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</si>
  <si>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</si>
  <si>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</si>
  <si>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</si>
  <si>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</si>
  <si>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</si>
  <si>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</si>
  <si>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</si>
  <si>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</si>
  <si>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</si>
  <si>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</si>
  <si>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</si>
  <si>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</si>
  <si>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</si>
  <si>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</si>
  <si>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</si>
  <si>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</si>
  <si>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</si>
  <si>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</si>
  <si>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</si>
  <si>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</si>
  <si>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</si>
  <si>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</si>
  <si>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</si>
  <si>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</si>
  <si>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</si>
  <si>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</si>
  <si>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</si>
  <si>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</si>
  <si>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</si>
  <si>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</si>
  <si>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</si>
  <si>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</si>
  <si>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</si>
  <si>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</si>
  <si>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</si>
  <si>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</si>
  <si>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</si>
  <si>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</si>
  <si>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</si>
  <si>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</si>
  <si>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</si>
  <si>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</si>
  <si>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</si>
  <si>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</si>
  <si>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</si>
  <si>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</si>
  <si>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</si>
  <si>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</si>
  <si>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</si>
  <si>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</si>
  <si>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</si>
  <si>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</si>
  <si>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</si>
  <si>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</si>
  <si>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</si>
  <si>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</si>
  <si>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</si>
  <si>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</si>
  <si>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</si>
  <si>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</si>
  <si>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</si>
  <si>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</si>
  <si>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</si>
  <si>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</si>
  <si>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</si>
  <si>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</si>
  <si>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</si>
  <si>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</si>
  <si>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</si>
  <si>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</si>
  <si>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</si>
  <si>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</si>
  <si>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</si>
  <si>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</si>
  <si>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</si>
  <si>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</si>
  <si>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</si>
  <si>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</si>
  <si>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</si>
  <si>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</si>
  <si>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</si>
  <si>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</si>
  <si>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</si>
  <si>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</si>
  <si>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</si>
  <si>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</si>
  <si>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</si>
  <si>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</si>
  <si>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</si>
  <si>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</si>
  <si>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</si>
  <si>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</si>
  <si>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</si>
  <si>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</si>
  <si>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</si>
  <si>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</si>
  <si>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</si>
  <si>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</si>
  <si>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</si>
  <si>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</si>
  <si>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</si>
  <si>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</si>
  <si>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</si>
  <si>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</si>
  <si>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</si>
  <si>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</si>
  <si>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</si>
  <si>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</si>
  <si>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</si>
  <si>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</si>
  <si>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</si>
  <si>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</si>
  <si>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</si>
  <si>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</si>
  <si>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</si>
  <si>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</si>
  <si>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</si>
  <si>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</si>
  <si>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</si>
  <si>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</si>
  <si>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</si>
  <si>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</si>
  <si>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</si>
  <si>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</si>
  <si>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</si>
  <si>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</si>
  <si>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</si>
  <si>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</si>
  <si>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</si>
  <si>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</si>
  <si>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</si>
  <si>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</si>
  <si>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</si>
  <si>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</si>
  <si>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</si>
  <si>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</si>
  <si>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</si>
  <si>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</si>
  <si>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</si>
  <si>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</si>
  <si>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</si>
  <si>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</si>
  <si>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</si>
  <si>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</si>
  <si>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</si>
  <si>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</si>
  <si>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</si>
  <si>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</si>
  <si>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</si>
  <si>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</si>
  <si>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</si>
  <si>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</si>
  <si>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</si>
  <si>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</si>
  <si>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</si>
  <si>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</si>
  <si>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</si>
  <si>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</si>
  <si>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</si>
  <si>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</si>
  <si>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</si>
  <si>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</si>
  <si>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</si>
  <si>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</si>
  <si>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</si>
  <si>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</si>
  <si>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</si>
  <si>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</si>
  <si>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</si>
  <si>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</si>
  <si>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</si>
  <si>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</si>
  <si>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</si>
  <si>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</si>
  <si>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</si>
  <si>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</si>
  <si>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</si>
  <si>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</si>
  <si>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</si>
  <si>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</si>
  <si>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</si>
  <si>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</si>
  <si>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</si>
  <si>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</si>
  <si>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</si>
  <si>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</si>
  <si>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</si>
  <si>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</si>
  <si>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</si>
  <si>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</si>
  <si>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</si>
  <si>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</si>
  <si>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</si>
  <si>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</si>
  <si>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</si>
  <si>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</si>
  <si>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</si>
  <si>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</si>
  <si>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</si>
  <si>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</si>
  <si>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</si>
  <si>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</si>
  <si>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</si>
  <si>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</si>
  <si>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</si>
  <si>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</si>
  <si>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</si>
  <si>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</si>
  <si>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</si>
  <si>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</si>
  <si>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</si>
  <si>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</si>
  <si>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</si>
  <si>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</si>
  <si>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</si>
  <si>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</si>
  <si>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</si>
  <si>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</si>
  <si>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</si>
  <si>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</si>
  <si>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</si>
  <si>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</si>
  <si>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</si>
  <si>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</si>
  <si>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</si>
  <si>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</si>
  <si>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</si>
  <si>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</si>
  <si>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</si>
  <si>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</si>
  <si>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</si>
  <si>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</si>
  <si>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</si>
  <si>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</si>
  <si>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</si>
  <si>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</si>
  <si>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</si>
  <si>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</si>
  <si>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</si>
  <si>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</si>
  <si>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</si>
  <si>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</si>
  <si>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</si>
  <si>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</si>
  <si>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</si>
  <si>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</si>
  <si>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</si>
  <si>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</si>
  <si>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</si>
  <si>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</si>
  <si>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</si>
  <si>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</si>
  <si>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</si>
  <si>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</si>
  <si>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</si>
  <si>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</si>
  <si>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</si>
  <si>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</si>
  <si>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</si>
  <si>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</si>
  <si>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</si>
  <si>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</si>
  <si>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</si>
  <si>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</si>
  <si>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</si>
  <si>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</si>
  <si>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</si>
  <si>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</si>
  <si>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</si>
  <si>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</si>
  <si>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</si>
  <si>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</si>
  <si>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</si>
  <si>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</si>
  <si>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</si>
  <si>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</si>
  <si>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</si>
  <si>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</si>
  <si>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</si>
  <si>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</si>
  <si>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</si>
  <si>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</si>
  <si>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</si>
  <si>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</si>
  <si>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</si>
  <si>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</si>
  <si>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</si>
  <si>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</si>
  <si>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</si>
  <si>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</si>
  <si>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</si>
  <si>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</si>
  <si>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</si>
  <si>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</si>
  <si>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</si>
  <si>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</si>
  <si>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</si>
  <si>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</si>
  <si>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</si>
  <si>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</si>
  <si>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</si>
  <si>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</si>
  <si>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</si>
  <si>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</si>
  <si>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</si>
  <si>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</si>
  <si>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</si>
  <si>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</si>
  <si>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</si>
  <si>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</si>
  <si>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</si>
  <si>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</si>
  <si>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</si>
  <si>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</si>
  <si>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</si>
  <si>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</si>
  <si>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</si>
  <si>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</si>
  <si>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</si>
  <si>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</si>
  <si>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</si>
  <si>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</si>
  <si>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</si>
  <si>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</si>
  <si>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</si>
  <si>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</si>
  <si>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</si>
  <si>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</si>
  <si>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</si>
  <si>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</si>
  <si>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</si>
  <si>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</si>
  <si>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</si>
  <si>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</si>
  <si>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</si>
  <si>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</si>
  <si>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</si>
  <si>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</si>
  <si>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</si>
  <si>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</si>
  <si>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</si>
  <si>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</si>
  <si>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</si>
  <si>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</si>
  <si>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</si>
  <si>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</si>
  <si>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</si>
  <si>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</si>
  <si>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</si>
  <si>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</si>
  <si>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</si>
  <si>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</si>
  <si>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</si>
  <si>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</si>
  <si>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</si>
  <si>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</si>
  <si>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</si>
  <si>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</si>
  <si>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</si>
  <si>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</si>
  <si>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</si>
  <si>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</si>
  <si>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</si>
  <si>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</si>
  <si>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</si>
  <si>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</si>
  <si>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</si>
  <si>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</si>
  <si>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</si>
  <si>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</si>
  <si>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</si>
  <si>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</si>
  <si>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</si>
  <si>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</si>
  <si>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</si>
  <si>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</si>
  <si>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</si>
  <si>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</si>
  <si>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</si>
  <si>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</si>
  <si>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</si>
  <si>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</si>
  <si>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</si>
  <si>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</si>
  <si>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</si>
  <si>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</si>
  <si>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</si>
  <si>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</si>
  <si>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</si>
  <si>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</si>
  <si>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</si>
  <si>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</si>
  <si>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</si>
  <si>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</si>
  <si>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</si>
  <si>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</si>
  <si>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</si>
  <si>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</si>
  <si>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</si>
  <si>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</si>
  <si>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</si>
  <si>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</si>
  <si>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</si>
  <si>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</si>
  <si>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</si>
  <si>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</si>
  <si>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</si>
  <si>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</si>
  <si>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</si>
  <si>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</si>
  <si>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</si>
  <si>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</si>
  <si>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</si>
  <si>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</si>
  <si>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</si>
  <si>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</si>
  <si>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</si>
  <si>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</si>
  <si>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</si>
  <si>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</si>
  <si>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</si>
  <si>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</si>
  <si>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</si>
  <si>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</si>
  <si>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</si>
  <si>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</si>
  <si>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</si>
  <si>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</si>
  <si>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</si>
  <si>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</si>
  <si>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</si>
  <si>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</si>
  <si>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</si>
  <si>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</si>
  <si>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</si>
  <si>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</si>
  <si>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</si>
  <si>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</si>
  <si>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</si>
  <si>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</si>
  <si>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</si>
  <si>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</si>
  <si>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</si>
  <si>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</si>
  <si>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</si>
  <si>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</si>
  <si>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</si>
  <si>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</si>
  <si>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</si>
  <si>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</si>
  <si>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</si>
  <si>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</si>
  <si>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</si>
  <si>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</si>
  <si>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</si>
  <si>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</si>
  <si>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</si>
  <si>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</si>
  <si>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</si>
  <si>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</si>
  <si>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</si>
  <si>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</si>
  <si>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</si>
  <si>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</si>
  <si>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</si>
  <si>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</si>
  <si>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</si>
  <si>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</si>
  <si>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</si>
  <si>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</si>
  <si>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</si>
  <si>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</si>
  <si>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</si>
  <si>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</si>
  <si>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</si>
  <si>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</si>
  <si>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</si>
  <si>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</si>
  <si>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</si>
  <si>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</si>
  <si>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</si>
  <si>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</si>
  <si>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</si>
  <si>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</si>
  <si>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</si>
  <si>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</si>
  <si>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</si>
  <si>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</si>
  <si>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</si>
  <si>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</si>
  <si>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</si>
  <si>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</si>
  <si>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</si>
  <si>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</si>
  <si>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</si>
  <si>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</si>
  <si>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</si>
  <si>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</si>
  <si>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</si>
  <si>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</si>
  <si>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</si>
  <si>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</si>
  <si>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</si>
  <si>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</si>
  <si>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</si>
  <si>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</si>
  <si>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</si>
  <si>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</si>
  <si>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</si>
  <si>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</si>
  <si>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</si>
  <si>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</si>
  <si>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</si>
  <si>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</si>
  <si>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</si>
  <si>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</si>
  <si>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</si>
  <si>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</si>
  <si>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</si>
  <si>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</si>
  <si>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</si>
  <si>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</si>
  <si>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</si>
  <si>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</si>
  <si>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</si>
  <si>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</si>
  <si>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</si>
  <si>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</si>
  <si>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</si>
  <si>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</si>
  <si>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</si>
  <si>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</si>
  <si>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</si>
  <si>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</si>
  <si>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</si>
  <si>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</si>
  <si>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</si>
  <si>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</si>
  <si>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</si>
  <si>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</si>
  <si>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</si>
  <si>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</si>
  <si>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</si>
  <si>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</si>
  <si>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</si>
  <si>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</si>
  <si>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</si>
  <si>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</si>
  <si>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</si>
  <si>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</si>
  <si>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</si>
  <si>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</si>
  <si>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</si>
  <si>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</si>
  <si>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</si>
  <si>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</si>
  <si>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</si>
  <si>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</si>
  <si>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</si>
  <si>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</si>
  <si>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</si>
  <si>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</si>
  <si>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</si>
  <si>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</si>
  <si>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</si>
  <si>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</si>
  <si>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</si>
  <si>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</si>
  <si>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</si>
  <si>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</si>
  <si>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</si>
  <si>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</si>
  <si>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</si>
  <si>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</si>
  <si>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</si>
  <si>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</si>
  <si>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</si>
  <si>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</si>
  <si>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</si>
  <si>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</si>
  <si>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</si>
  <si>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</si>
  <si>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</si>
  <si>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</si>
  <si>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</si>
  <si>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</si>
  <si>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</si>
  <si>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</si>
  <si>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</si>
  <si>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</si>
  <si>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</si>
  <si>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</si>
  <si>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</si>
  <si>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</si>
  <si>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</si>
  <si>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</si>
  <si>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</si>
  <si>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</si>
  <si>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</si>
  <si>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</si>
  <si>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</si>
  <si>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</si>
  <si>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</si>
  <si>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</si>
  <si>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</si>
  <si>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</si>
  <si>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</si>
  <si>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</si>
  <si>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</si>
  <si>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</si>
  <si>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</si>
  <si>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</si>
  <si>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</si>
  <si>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</si>
  <si>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</si>
  <si>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</si>
  <si>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</si>
  <si>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</si>
  <si>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</si>
  <si>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</si>
  <si>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</si>
  <si>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</si>
  <si>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</si>
  <si>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</si>
  <si>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</si>
  <si>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</si>
  <si>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</si>
  <si>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</si>
  <si>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</si>
  <si>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</si>
  <si>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</si>
  <si>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</si>
  <si>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</si>
  <si>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</si>
  <si>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</si>
  <si>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</si>
  <si>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</si>
  <si>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</si>
  <si>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</si>
  <si>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</si>
  <si>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</si>
  <si>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</si>
  <si>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</si>
  <si>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</si>
  <si>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</si>
  <si>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</si>
  <si>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</si>
  <si>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</si>
  <si>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</si>
  <si>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</si>
  <si>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</si>
  <si>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</si>
  <si>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</si>
  <si>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</si>
  <si>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</si>
  <si>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</si>
  <si>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</si>
  <si>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</si>
  <si>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</si>
  <si>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</si>
  <si>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</si>
  <si>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</si>
  <si>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</si>
  <si>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</si>
  <si>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</si>
  <si>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</si>
  <si>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</si>
  <si>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</si>
  <si>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</si>
  <si>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</si>
  <si>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</si>
  <si>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</si>
  <si>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</si>
  <si>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</si>
  <si>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</si>
  <si>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</si>
  <si>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</si>
  <si>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</si>
  <si>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</si>
  <si>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</si>
  <si>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</si>
  <si>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</si>
  <si>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</si>
  <si>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</si>
  <si>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</si>
  <si>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</si>
  <si>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</si>
  <si>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</si>
  <si>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</si>
  <si>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</si>
  <si>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</si>
  <si>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</si>
  <si>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</si>
  <si>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</si>
  <si>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</si>
  <si>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</si>
  <si>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</si>
  <si>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</si>
  <si>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</si>
  <si>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</si>
  <si>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</si>
  <si>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</si>
  <si>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</si>
  <si>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</si>
  <si>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</si>
  <si>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</si>
  <si>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</si>
  <si>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</si>
  <si>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</si>
  <si>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</si>
  <si>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</si>
  <si>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</si>
  <si>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</si>
  <si>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</si>
  <si>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</si>
  <si>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</si>
  <si>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</si>
  <si>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</si>
  <si>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</si>
  <si>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</si>
  <si>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</si>
  <si>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</si>
  <si>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</si>
  <si>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</si>
  <si>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</si>
  <si>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</si>
  <si>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</si>
  <si>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</si>
  <si>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</si>
  <si>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</si>
  <si>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</si>
  <si>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</si>
  <si>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</si>
  <si>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</si>
  <si>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</si>
  <si>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</si>
  <si>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</si>
  <si>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</si>
  <si>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</si>
  <si>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</si>
  <si>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</si>
  <si>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</si>
  <si>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</si>
  <si>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</si>
  <si>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</si>
  <si>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</si>
  <si>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</si>
  <si>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</si>
  <si>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</si>
  <si>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</si>
  <si>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</si>
  <si>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</si>
  <si>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</si>
  <si>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</si>
  <si>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</si>
  <si>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</si>
  <si>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</si>
  <si>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</si>
  <si>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</si>
  <si>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</si>
  <si>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</si>
  <si>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</si>
  <si>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</si>
  <si>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</si>
  <si>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</si>
  <si>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</si>
  <si>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</si>
  <si>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</si>
  <si>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</si>
  <si>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</si>
  <si>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</si>
  <si>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</si>
  <si>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</si>
  <si>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</si>
  <si>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</si>
  <si>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</si>
  <si>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</si>
  <si>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</si>
  <si>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</si>
  <si>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</si>
  <si>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</si>
  <si>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</si>
  <si>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</si>
  <si>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</si>
  <si>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</si>
  <si>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</si>
  <si>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</si>
  <si>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</si>
  <si>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</si>
  <si>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</si>
  <si>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</si>
  <si>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</si>
  <si>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</si>
  <si>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</si>
  <si>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</si>
  <si>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</si>
  <si>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</si>
  <si>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</si>
  <si>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</si>
  <si>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</si>
  <si>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</si>
  <si>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</si>
  <si>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</si>
  <si>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</si>
  <si>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</si>
  <si>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</si>
  <si>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</si>
  <si>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</si>
  <si>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</si>
  <si>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</si>
  <si>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</si>
  <si>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</si>
  <si>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</si>
  <si>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</si>
  <si>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</si>
  <si>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</si>
  <si>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</si>
  <si>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</si>
  <si>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</si>
  <si>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</si>
  <si>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</si>
  <si>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</si>
  <si>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</si>
  <si>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</si>
  <si>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</si>
  <si>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</si>
  <si>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</si>
  <si>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</si>
  <si>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</si>
  <si>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</si>
  <si>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</si>
  <si>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</si>
  <si>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</si>
  <si>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</si>
  <si>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</si>
  <si>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</si>
  <si>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</si>
  <si>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</si>
  <si>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</si>
  <si>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</si>
  <si>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</si>
  <si>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</si>
  <si>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</si>
  <si>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</si>
  <si>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</si>
  <si>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</si>
  <si>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</si>
  <si>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</si>
  <si>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</si>
  <si>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</si>
  <si>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</si>
  <si>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</si>
  <si>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</si>
  <si>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</si>
  <si>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</si>
  <si>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</si>
  <si>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</si>
  <si>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</si>
  <si>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</si>
  <si>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</si>
  <si>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</si>
  <si>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</si>
  <si>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</si>
  <si>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</si>
  <si>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</si>
  <si>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</si>
  <si>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</si>
  <si>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</si>
  <si>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</si>
  <si>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</si>
  <si>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</si>
  <si>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</si>
  <si>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</si>
  <si>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</si>
  <si>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</si>
  <si>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</si>
  <si>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</si>
  <si>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</si>
  <si>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</si>
  <si>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</si>
  <si>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</si>
  <si>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</si>
  <si>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</si>
  <si>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</si>
  <si>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</si>
  <si>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</si>
  <si>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</si>
  <si>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</si>
  <si>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</si>
  <si>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</si>
  <si>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</si>
  <si>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</si>
  <si>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</si>
  <si>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</si>
  <si>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</si>
  <si>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</si>
  <si>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</si>
  <si>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</si>
  <si>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</si>
  <si>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</si>
  <si>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</si>
  <si>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</si>
  <si>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</si>
  <si>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</si>
  <si>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</si>
  <si>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</si>
  <si>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</si>
  <si>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</si>
  <si>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</si>
  <si>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</si>
  <si>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</si>
  <si>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</si>
  <si>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</si>
  <si>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</si>
  <si>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</si>
  <si>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</si>
  <si>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</si>
  <si>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</si>
  <si>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</si>
  <si>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</si>
  <si>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</si>
  <si>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</si>
  <si>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</si>
  <si>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</si>
  <si>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</si>
  <si>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</si>
  <si>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</si>
  <si>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</si>
  <si>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</si>
  <si>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</si>
  <si>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</si>
  <si>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</si>
  <si>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</si>
  <si>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</si>
  <si>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</si>
  <si>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</si>
  <si>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</si>
  <si>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</si>
  <si>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</si>
  <si>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</si>
  <si>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</si>
  <si>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</si>
  <si>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</si>
  <si>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</si>
  <si>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</si>
  <si>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</si>
  <si>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</si>
  <si>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</si>
  <si>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</si>
  <si>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</si>
  <si>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</si>
  <si>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</si>
  <si>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</si>
  <si>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</si>
  <si>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</si>
  <si>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</si>
  <si>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</si>
  <si>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</si>
  <si>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</si>
  <si>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</si>
  <si>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</si>
  <si>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</si>
  <si>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</si>
  <si>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</si>
  <si>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</si>
  <si>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</si>
  <si>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</si>
  <si>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</si>
  <si>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</si>
  <si>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</si>
  <si>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</si>
  <si>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</si>
  <si>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</si>
  <si>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</si>
  <si>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</si>
  <si>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</si>
  <si>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</si>
  <si>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</si>
  <si>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</si>
  <si>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</si>
  <si>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</si>
  <si>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</si>
  <si>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</si>
  <si>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</si>
  <si>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</si>
  <si>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</si>
  <si>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</si>
  <si>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</si>
  <si>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</si>
  <si>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</si>
  <si>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</si>
  <si>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</si>
  <si>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</si>
  <si>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</si>
  <si>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</si>
  <si>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</si>
  <si>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</si>
  <si>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</si>
  <si>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</si>
  <si>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</si>
  <si>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</si>
  <si>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</si>
  <si>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</si>
  <si>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</si>
  <si>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</si>
  <si>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</si>
  <si>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</si>
  <si>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</si>
  <si>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</si>
  <si>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</si>
  <si>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</si>
  <si>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</si>
  <si>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</si>
  <si>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</si>
  <si>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</si>
  <si>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</si>
  <si>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</si>
  <si>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</si>
  <si>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</si>
  <si>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</si>
  <si>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</si>
  <si>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</si>
  <si>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</si>
  <si>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</si>
  <si>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</si>
  <si>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</si>
  <si>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</si>
  <si>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</si>
  <si>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</si>
  <si>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</si>
  <si>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</si>
  <si>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</si>
  <si>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</si>
  <si>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</si>
  <si>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</si>
  <si>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</si>
  <si>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</si>
  <si>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</si>
  <si>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</si>
  <si>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</si>
  <si>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</si>
  <si>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</si>
  <si>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</si>
  <si>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</si>
  <si>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</si>
  <si>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</si>
  <si>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</si>
  <si>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</si>
  <si>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</si>
  <si>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</si>
  <si>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</si>
  <si>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</si>
  <si>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</si>
  <si>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</si>
  <si>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</si>
  <si>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</si>
  <si>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</si>
  <si>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</si>
  <si>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</si>
  <si>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</si>
  <si>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</si>
  <si>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</si>
  <si>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</si>
  <si>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</si>
  <si>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</si>
  <si>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</si>
  <si>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</si>
  <si>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</si>
  <si>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</si>
  <si>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</si>
  <si>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</si>
  <si>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</si>
  <si>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</si>
  <si>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</si>
  <si>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</si>
  <si>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</si>
  <si>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</si>
  <si>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</si>
  <si>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</si>
  <si>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</si>
  <si>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</si>
  <si>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</si>
  <si>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</si>
  <si>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</si>
  <si>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</si>
  <si>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</si>
  <si>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</si>
  <si>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</si>
  <si>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</si>
  <si>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</si>
  <si>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</si>
  <si>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</si>
  <si>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</si>
  <si>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</si>
  <si>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</si>
  <si>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</si>
  <si>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</si>
  <si>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</si>
  <si>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</si>
  <si>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</si>
  <si>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</si>
  <si>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</si>
  <si>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</si>
  <si>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</si>
  <si>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</si>
  <si>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</si>
  <si>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</si>
  <si>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</si>
  <si>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</si>
  <si>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</si>
  <si>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</si>
  <si>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</si>
  <si>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</si>
  <si>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</si>
  <si>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</si>
  <si>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</si>
  <si>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</si>
  <si>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</si>
  <si>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</si>
  <si>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</si>
  <si>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</si>
  <si>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</si>
  <si>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</si>
  <si>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</si>
  <si>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</si>
  <si>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</si>
  <si>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</si>
  <si>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</si>
  <si>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</si>
  <si>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</si>
  <si>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</si>
  <si>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</si>
  <si>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</si>
  <si>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</si>
  <si>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</si>
  <si>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</si>
  <si>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</si>
  <si>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</si>
  <si>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</si>
  <si>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</si>
  <si>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</si>
  <si>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</si>
  <si>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</si>
  <si>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</si>
  <si>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</si>
  <si>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</si>
  <si>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</si>
  <si>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</si>
  <si>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</si>
  <si>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</si>
  <si>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</si>
  <si>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</si>
  <si>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</si>
  <si>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</si>
  <si>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</si>
  <si>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</si>
  <si>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</si>
  <si>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</si>
  <si>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</si>
  <si>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</si>
  <si>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</si>
  <si>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</si>
  <si>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</si>
  <si>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</si>
  <si>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</si>
  <si>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</si>
  <si>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</si>
  <si>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</si>
  <si>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</si>
  <si>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</si>
  <si>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</si>
  <si>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</si>
  <si>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</si>
  <si>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</si>
  <si>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</si>
  <si>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</si>
  <si>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</si>
  <si>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</si>
  <si>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</si>
  <si>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</si>
  <si>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</si>
  <si>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</si>
  <si>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</si>
  <si>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</si>
  <si>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</si>
  <si>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</si>
  <si>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</si>
  <si>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</si>
  <si>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</si>
  <si>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</si>
  <si>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</si>
  <si>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</si>
  <si>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</si>
  <si>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</si>
  <si>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</si>
  <si>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</si>
  <si>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</si>
  <si>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</si>
  <si>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</si>
  <si>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</si>
  <si>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</si>
  <si>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</si>
  <si>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</si>
  <si>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</si>
  <si>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</si>
  <si>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</si>
  <si>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</si>
  <si>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</si>
  <si>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</si>
  <si>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</si>
  <si>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</si>
  <si>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</si>
  <si>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</si>
  <si>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</si>
  <si>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</si>
  <si>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</si>
  <si>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</si>
  <si>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</si>
  <si>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</si>
  <si>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</si>
  <si>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</si>
  <si>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</si>
  <si>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</si>
  <si>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</si>
  <si>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</si>
  <si>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</si>
  <si>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</si>
  <si>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</si>
  <si>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</si>
  <si>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</si>
  <si>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</si>
  <si>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</si>
  <si>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</si>
  <si>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</si>
  <si>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</si>
  <si>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</si>
  <si>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</si>
  <si>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</si>
  <si>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</si>
  <si>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</si>
  <si>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</si>
  <si>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</si>
  <si>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</si>
  <si>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</si>
  <si>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</si>
  <si>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</si>
  <si>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</si>
  <si>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</si>
  <si>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</si>
  <si>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</si>
  <si>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</si>
  <si>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</si>
  <si>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</si>
  <si>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</si>
  <si>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</si>
  <si>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</si>
  <si>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</si>
  <si>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</si>
  <si>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</si>
  <si>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</si>
  <si>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</si>
  <si>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</si>
  <si>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</si>
  <si>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</si>
  <si>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</si>
  <si>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</si>
  <si>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1</t>
  </si>
  <si>
    <t>Bus Lane</t>
  </si>
  <si>
    <t>2</t>
  </si>
  <si>
    <t>Cycle Lane</t>
  </si>
  <si>
    <t>3</t>
  </si>
  <si>
    <t>Median</t>
  </si>
  <si>
    <t>4</t>
  </si>
  <si>
    <t>Ramp</t>
  </si>
  <si>
    <t>5</t>
  </si>
  <si>
    <t>Road Side</t>
  </si>
  <si>
    <t>21</t>
  </si>
  <si>
    <t>Armorguard Median Gate</t>
  </si>
  <si>
    <t>6</t>
  </si>
  <si>
    <t>CSP Pacific</t>
  </si>
  <si>
    <t>22</t>
  </si>
  <si>
    <t>BG800 Gate</t>
  </si>
  <si>
    <t>Ingal Civil</t>
  </si>
  <si>
    <t>Brifen Mash Wire Rope</t>
  </si>
  <si>
    <t>Brifen</t>
  </si>
  <si>
    <t>Ezy-Guard 4 W-Beam</t>
  </si>
  <si>
    <t>9</t>
  </si>
  <si>
    <t>Ezy-Guard HC Thrie-Beam</t>
  </si>
  <si>
    <t>11</t>
  </si>
  <si>
    <t>F-Shape Concrete</t>
  </si>
  <si>
    <t>7</t>
  </si>
  <si>
    <t>Public Domain</t>
  </si>
  <si>
    <t>23</t>
  </si>
  <si>
    <t>Ironman Median Gate</t>
  </si>
  <si>
    <t>10</t>
  </si>
  <si>
    <t>SafeRoads</t>
  </si>
  <si>
    <t>17</t>
  </si>
  <si>
    <t>Margaritelli H1BL-01</t>
  </si>
  <si>
    <t>18</t>
  </si>
  <si>
    <t>Margaritelli H2BL-01</t>
  </si>
  <si>
    <t>Mashflex Wire Rope</t>
  </si>
  <si>
    <t>Mashflex</t>
  </si>
  <si>
    <t>12</t>
  </si>
  <si>
    <t>New Jersey Barrier</t>
  </si>
  <si>
    <t>None</t>
  </si>
  <si>
    <t>100000</t>
  </si>
  <si>
    <t>NULL</t>
  </si>
  <si>
    <t>Nu-Guard 31 W-Beam</t>
  </si>
  <si>
    <t>Ramshield W-Beam</t>
  </si>
  <si>
    <t>Steelgal</t>
  </si>
  <si>
    <t>Sentry Thrie-Beam</t>
  </si>
  <si>
    <t>8</t>
  </si>
  <si>
    <t>Sentry W-Beam</t>
  </si>
  <si>
    <t>Sentryline-M Wire Rope</t>
  </si>
  <si>
    <t>19</t>
  </si>
  <si>
    <t>Timber Faced G2M/G4M Guardrail</t>
  </si>
  <si>
    <t>Arco</t>
  </si>
  <si>
    <t>20</t>
  </si>
  <si>
    <t>Timber Faced GRP Guardrail</t>
  </si>
  <si>
    <t>13</t>
  </si>
  <si>
    <t>VGAN 300 Bridge</t>
  </si>
  <si>
    <t>14</t>
  </si>
  <si>
    <t>VGSH 2000 Bridge</t>
  </si>
  <si>
    <t>15</t>
  </si>
  <si>
    <t>VGSH 4000 Bridge</t>
  </si>
  <si>
    <t>Aesthetic</t>
  </si>
  <si>
    <t>Bridge Barrier</t>
  </si>
  <si>
    <t>Concrete Barrier</t>
  </si>
  <si>
    <t>Gate</t>
  </si>
  <si>
    <t>Thrie-Beam</t>
  </si>
  <si>
    <t>W-Beam</t>
  </si>
  <si>
    <t>Wire Rope</t>
  </si>
  <si>
    <t>Armorflex</t>
  </si>
  <si>
    <t>SafeDirection</t>
  </si>
  <si>
    <t>Safence</t>
  </si>
  <si>
    <t>Sentryline</t>
  </si>
  <si>
    <t>Tauren Barriers</t>
  </si>
  <si>
    <t>Acrylic</t>
  </si>
  <si>
    <t>Acrylonitrile Butadiene Styrene</t>
  </si>
  <si>
    <t>Aggregate</t>
  </si>
  <si>
    <t>Aluminium</t>
  </si>
  <si>
    <t>Aluminium/Glass</t>
  </si>
  <si>
    <t>Armco, Multi-plate</t>
  </si>
  <si>
    <t>Armco, Nestable</t>
  </si>
  <si>
    <t>Armco, Super Spa</t>
  </si>
  <si>
    <t>Asbestos Cement</t>
  </si>
  <si>
    <t>Asphalt</t>
  </si>
  <si>
    <t>Asphaltic Concrete</t>
  </si>
  <si>
    <t>Block</t>
  </si>
  <si>
    <t>Bluestone</t>
  </si>
  <si>
    <t>Brass</t>
  </si>
  <si>
    <t>Brick</t>
  </si>
  <si>
    <t>Bronze</t>
  </si>
  <si>
    <t>Cast Iron</t>
  </si>
  <si>
    <t>Clay</t>
  </si>
  <si>
    <t>Concrete</t>
  </si>
  <si>
    <t>Concrete Cast Insitu Prestressed</t>
  </si>
  <si>
    <t>58</t>
  </si>
  <si>
    <t>Concrete Cast Insitu Reinforced</t>
  </si>
  <si>
    <t>Concrete Precast Post-tensioned</t>
  </si>
  <si>
    <t>Concrete Precast Pre and Post Tensioned</t>
  </si>
  <si>
    <t>Concrete Precast Pre-tensioned</t>
  </si>
  <si>
    <t>61</t>
  </si>
  <si>
    <t>Concrete Precast Reinforced</t>
  </si>
  <si>
    <t>Concrete, Steel, and Polycarbonate</t>
  </si>
  <si>
    <t>Copper</t>
  </si>
  <si>
    <t>CPVC</t>
  </si>
  <si>
    <t>16</t>
  </si>
  <si>
    <t>Ductile Iron</t>
  </si>
  <si>
    <t>Durolite and Polycarbonate</t>
  </si>
  <si>
    <t>Earthenware</t>
  </si>
  <si>
    <t>Fibre Cement Board</t>
  </si>
  <si>
    <t>Fibre Reinforced Plastic (FRP)</t>
  </si>
  <si>
    <t>Fibreglass</t>
  </si>
  <si>
    <t>Gabion</t>
  </si>
  <si>
    <t>Geogrids</t>
  </si>
  <si>
    <t>Geosynthetic</t>
  </si>
  <si>
    <t>Geotextile</t>
  </si>
  <si>
    <t>Glass</t>
  </si>
  <si>
    <t>Granite</t>
  </si>
  <si>
    <t>24</t>
  </si>
  <si>
    <t>HDPE</t>
  </si>
  <si>
    <t>25</t>
  </si>
  <si>
    <t>Iron</t>
  </si>
  <si>
    <t>Marble</t>
  </si>
  <si>
    <t>Masonry</t>
  </si>
  <si>
    <t>26</t>
  </si>
  <si>
    <t>Metal</t>
  </si>
  <si>
    <t>27</t>
  </si>
  <si>
    <t>Natural Void</t>
  </si>
  <si>
    <t>Originally Cast In-situ, Widened with Reinforced C</t>
  </si>
  <si>
    <t>28</t>
  </si>
  <si>
    <t>Paver</t>
  </si>
  <si>
    <t>29</t>
  </si>
  <si>
    <t>Plastic</t>
  </si>
  <si>
    <t>30</t>
  </si>
  <si>
    <t>Plywood Panels with Steel Posts</t>
  </si>
  <si>
    <t>31</t>
  </si>
  <si>
    <t>Polycarbonate</t>
  </si>
  <si>
    <t>32</t>
  </si>
  <si>
    <t>Polyethylene (PE)</t>
  </si>
  <si>
    <t>33</t>
  </si>
  <si>
    <t>Polypropylene</t>
  </si>
  <si>
    <t>34</t>
  </si>
  <si>
    <t>Polyvinyl Chloride (PVC)</t>
  </si>
  <si>
    <t>Prestressed Concrete</t>
  </si>
  <si>
    <t>Recycled Plastic</t>
  </si>
  <si>
    <t>Reinforced Concrete</t>
  </si>
  <si>
    <t>Reinforced Concrete Cast Insitu</t>
  </si>
  <si>
    <t>Reinforced Concrete Pre-cast</t>
  </si>
  <si>
    <t>River Bed</t>
  </si>
  <si>
    <t>35</t>
  </si>
  <si>
    <t>Rock/Stone</t>
  </si>
  <si>
    <t>Rope</t>
  </si>
  <si>
    <t>36</t>
  </si>
  <si>
    <t>Rubber</t>
  </si>
  <si>
    <t>37</t>
  </si>
  <si>
    <t>Sand Bags</t>
  </si>
  <si>
    <t>38</t>
  </si>
  <si>
    <t>Soil</t>
  </si>
  <si>
    <t>Stainless steel</t>
  </si>
  <si>
    <t>Steel - Galvanised</t>
  </si>
  <si>
    <t>Steel - Ungalvanised</t>
  </si>
  <si>
    <t>Steel/Concrete</t>
  </si>
  <si>
    <t>79</t>
  </si>
  <si>
    <t>Steel/Glass</t>
  </si>
  <si>
    <t>Steel/Polycarbonate</t>
  </si>
  <si>
    <t>43</t>
  </si>
  <si>
    <t>Steel/Wood</t>
  </si>
  <si>
    <t>Tile</t>
  </si>
  <si>
    <t>UPVC</t>
  </si>
  <si>
    <t>Wood</t>
  </si>
  <si>
    <t>Wood - Diagonal Planks</t>
  </si>
  <si>
    <t>53</t>
  </si>
  <si>
    <t>Wood - Glue Laminated</t>
  </si>
  <si>
    <t>Wood - Glue Laminated and LVL</t>
  </si>
  <si>
    <t>Wood - Longitudinal Planks</t>
  </si>
  <si>
    <t>Wood - Nail Laminated</t>
  </si>
  <si>
    <t>Wood - Transverse Planks</t>
  </si>
  <si>
    <t>Wood/Iron</t>
  </si>
  <si>
    <t>Wood/Plywood</t>
  </si>
  <si>
    <t>Rock/Geotextile</t>
  </si>
  <si>
    <t>Tyres</t>
  </si>
  <si>
    <t>Concreted Rockwork</t>
  </si>
  <si>
    <t>Emergency works</t>
  </si>
  <si>
    <t>Minor events</t>
  </si>
  <si>
    <t>Minor improvements</t>
  </si>
  <si>
    <t>New roads</t>
  </si>
  <si>
    <t>Road improvements</t>
  </si>
  <si>
    <t>Seal extension</t>
  </si>
  <si>
    <t>Sealed pavement maintenance</t>
  </si>
  <si>
    <t>Sealed road pavement rehabilitation</t>
  </si>
  <si>
    <t>Sealed road resurfacing</t>
  </si>
  <si>
    <t>Unsealed pavement maintenance</t>
  </si>
  <si>
    <t>Unsealed road metalling</t>
  </si>
  <si>
    <t>Unsubsidised</t>
  </si>
  <si>
    <t>Vested assets</t>
  </si>
  <si>
    <t>Regional Land Transport Planning Management</t>
  </si>
  <si>
    <t>Transport Model Development</t>
  </si>
  <si>
    <t>Activity Management Planning Improvement</t>
  </si>
  <si>
    <t>Programme Business Case Development</t>
  </si>
  <si>
    <t>Routine Drainage Maintenance</t>
  </si>
  <si>
    <t>Structures Maintenance</t>
  </si>
  <si>
    <t>Environmental Maintenance</t>
  </si>
  <si>
    <t>Network Service Maintenance</t>
  </si>
  <si>
    <t>Network Operations</t>
  </si>
  <si>
    <t>Cycle Path Maintenance</t>
  </si>
  <si>
    <t>Footpath Maintenance</t>
  </si>
  <si>
    <t>Rail Level Crossing Warning Devices Maintenance</t>
  </si>
  <si>
    <t>Network And Asset Management</t>
  </si>
  <si>
    <t>Property Management</t>
  </si>
  <si>
    <t>Financial Grants</t>
  </si>
  <si>
    <t>Rail Network And Asset Management</t>
  </si>
  <si>
    <t>Rail Network - Routine Line Maintenance</t>
  </si>
  <si>
    <t>Rail Network - Routine Drainage Maintenance</t>
  </si>
  <si>
    <t>Rail Network  - Routine Signals Maintenance</t>
  </si>
  <si>
    <t>Rail Network - Routine Structures Maintenance</t>
  </si>
  <si>
    <t>Drainage Renewals</t>
  </si>
  <si>
    <t>Structures Component Replacements</t>
  </si>
  <si>
    <t>Bridge And Structures Renewals</t>
  </si>
  <si>
    <t>Environmental Renewals</t>
  </si>
  <si>
    <t>Traffic Services Renewals</t>
  </si>
  <si>
    <t>Cycle Path Renewal</t>
  </si>
  <si>
    <t>Footpath Renewal</t>
  </si>
  <si>
    <t>Rail Network - Line Renewals</t>
  </si>
  <si>
    <t>Rail Network - Signals Renewals</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</si>
  <si>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</si>
  <si>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</si>
  <si>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</si>
  <si>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</si>
  <si>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</si>
  <si>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</si>
  <si>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</si>
  <si>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</si>
  <si>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</si>
  <si>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</si>
  <si>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Sea Freight Expenditure</t>
  </si>
  <si>
    <t>Walking Facilities</t>
  </si>
  <si>
    <t>Cycling Facilities</t>
  </si>
  <si>
    <t>Passenger Services - Bus</t>
  </si>
  <si>
    <t>Passenger Services - Ferry</t>
  </si>
  <si>
    <t>Public Transport - Operations And Maintenance</t>
  </si>
  <si>
    <t>Passenger Services - Rail</t>
  </si>
  <si>
    <t>Total Mobility Operations</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</si>
  <si>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</si>
  <si>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</si>
  <si>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</si>
  <si>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</si>
  <si>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</si>
  <si>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</si>
  <si>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</si>
  <si>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</si>
  <si>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</si>
  <si>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</si>
  <si>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</si>
  <si>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</si>
  <si>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</si>
  <si>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</si>
  <si>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</si>
  <si>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</si>
  <si>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</si>
  <si>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At Public Transport Stop/Station</t>
  </si>
  <si>
    <t>At Weather Station</t>
  </si>
  <si>
    <t>Attached to a Building</t>
  </si>
  <si>
    <t>Attached to Bridge</t>
  </si>
  <si>
    <t>Attached to Device</t>
  </si>
  <si>
    <t>Attached to Gantry</t>
  </si>
  <si>
    <t>Attached to Mast</t>
  </si>
  <si>
    <t>Attached to Outreach</t>
  </si>
  <si>
    <t>Attached to Pole</t>
  </si>
  <si>
    <t>Attached to Post Support</t>
  </si>
  <si>
    <t>Ceiling over Traffic Area</t>
  </si>
  <si>
    <t>Hardstanding on Berm</t>
  </si>
  <si>
    <t>Hardstanding on Pathway</t>
  </si>
  <si>
    <t>In Berm</t>
  </si>
  <si>
    <t>In Chamber</t>
  </si>
  <si>
    <t>In Pavement</t>
  </si>
  <si>
    <t>In Slope</t>
  </si>
  <si>
    <t>Inside of Enclosure</t>
  </si>
  <si>
    <t>Not Applicable</t>
  </si>
  <si>
    <t>Throughout Tunnel</t>
  </si>
  <si>
    <t>Suspended over Traffic Area</t>
  </si>
  <si>
    <t>Attached to Bollard</t>
  </si>
  <si>
    <t>Attached to Handrail</t>
  </si>
  <si>
    <t>Attached to Barrier</t>
  </si>
  <si>
    <t>Attached to Tree</t>
  </si>
  <si>
    <t>In Ground</t>
  </si>
  <si>
    <t>In NZTA Ground Beam</t>
  </si>
  <si>
    <t>Attached to Retaining Wall</t>
  </si>
  <si>
    <t>L</t>
  </si>
  <si>
    <t>Left</t>
  </si>
  <si>
    <t>R</t>
  </si>
  <si>
    <t>Right</t>
  </si>
  <si>
    <t>C</t>
  </si>
  <si>
    <t>Centre</t>
  </si>
  <si>
    <t>B</t>
  </si>
  <si>
    <t>Both</t>
  </si>
  <si>
    <t>Waka Kotahi NZ Transport Agency</t>
  </si>
  <si>
    <t>Department of Conservation</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</si>
  <si>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</si>
  <si>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</si>
  <si>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</si>
  <si>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</si>
  <si>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</si>
  <si>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</si>
  <si>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</si>
  <si>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</si>
  <si>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</si>
  <si>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</si>
  <si>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</si>
  <si>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</si>
  <si>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</si>
  <si>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</si>
  <si>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</si>
  <si>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</si>
  <si>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</si>
  <si>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</si>
  <si>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</si>
  <si>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</si>
  <si>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</si>
  <si>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</si>
  <si>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</si>
  <si>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</si>
  <si>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</si>
  <si>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</si>
  <si>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</si>
  <si>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</si>
  <si>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</si>
  <si>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</si>
  <si>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</si>
  <si>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Auckland Transport</t>
  </si>
  <si>
    <t>Buller District Council</t>
  </si>
  <si>
    <t>Carterton District Council</t>
  </si>
  <si>
    <t>Central Hawke's Bay District Council</t>
  </si>
  <si>
    <t>Central Otago District Council</t>
  </si>
  <si>
    <t>Chatham Islands Council</t>
  </si>
  <si>
    <t>Christchurch City Council</t>
  </si>
  <si>
    <t>Clutha District Council</t>
  </si>
  <si>
    <t>Dunedin City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</si>
  <si>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</si>
  <si>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</si>
  <si>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</si>
  <si>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</si>
  <si>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</si>
  <si>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</si>
  <si>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</si>
  <si>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</si>
  <si>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</si>
  <si>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</si>
  <si>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</si>
  <si>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</si>
  <si>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</si>
  <si>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</si>
  <si>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</si>
  <si>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</si>
  <si>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</si>
  <si>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</si>
  <si>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</si>
  <si>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</si>
  <si>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</si>
  <si>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</si>
  <si>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</si>
  <si>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</si>
  <si>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</si>
  <si>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</si>
  <si>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</si>
  <si>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Queenstown-Lakes District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</si>
  <si>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</si>
  <si>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</si>
  <si>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</si>
  <si>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</si>
  <si>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</si>
  <si>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</si>
  <si>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</si>
  <si>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Southland District Council</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</si>
  <si>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</si>
  <si>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</si>
  <si>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</si>
  <si>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</si>
  <si>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</si>
  <si>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</si>
  <si>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</si>
  <si>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</si>
  <si>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</si>
  <si>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</si>
  <si>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</si>
  <si>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Waipa District Council</t>
  </si>
  <si>
    <t>Wairoa District Council</t>
  </si>
  <si>
    <t>92</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</si>
  <si>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</si>
  <si>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</si>
  <si>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</si>
  <si>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</si>
  <si>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</si>
  <si>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</si>
  <si>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</si>
  <si>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</si>
  <si>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Private</t>
  </si>
  <si>
    <t>Crown - DOC</t>
  </si>
  <si>
    <t>Crown - MOE</t>
  </si>
  <si>
    <t>Crown - Road Reserve</t>
  </si>
  <si>
    <t>Local Authority - Freehold</t>
  </si>
  <si>
    <t>Local Authority - Paper Road / Not Maintained</t>
  </si>
  <si>
    <t>Local Authority - Reserve</t>
  </si>
  <si>
    <t>Local Authority - Waters</t>
  </si>
  <si>
    <t>NZTA (Wakatipu)</t>
  </si>
  <si>
    <t>NZTA (Wanaka)</t>
  </si>
  <si>
    <t>QLDC Reserves (Wakatipu)</t>
  </si>
  <si>
    <t>QLDC Reserves (Wanaka)</t>
  </si>
  <si>
    <t>QLDC S/L (Wakatipu)</t>
  </si>
  <si>
    <t>QLDC S/L (Wanaka)</t>
  </si>
  <si>
    <t>Aurora Energy Ltd</t>
  </si>
  <si>
    <t>Local Authority</t>
  </si>
  <si>
    <t>PowerNet Ltd</t>
  </si>
  <si>
    <t>NZTA</t>
  </si>
  <si>
    <t>ADD</t>
  </si>
  <si>
    <t>Additional to give Total</t>
  </si>
  <si>
    <t>COM</t>
  </si>
  <si>
    <t>Common Section</t>
  </si>
  <si>
    <t>CUL</t>
  </si>
  <si>
    <t>Cul-de-sac</t>
  </si>
  <si>
    <t>DUMMY</t>
  </si>
  <si>
    <t>Dummy of No Length</t>
  </si>
  <si>
    <t>AWAY</t>
  </si>
  <si>
    <t>Ends away from the road</t>
  </si>
  <si>
    <t>BYOND</t>
  </si>
  <si>
    <t>Ends beyond Road End</t>
  </si>
  <si>
    <t>NONE</t>
  </si>
  <si>
    <t>No adjustments made</t>
  </si>
  <si>
    <t>RAB</t>
  </si>
  <si>
    <t>Roundabout</t>
  </si>
  <si>
    <t>ISECT</t>
  </si>
  <si>
    <t>Starts or Ends at an Intersection</t>
  </si>
  <si>
    <t>UKN</t>
  </si>
  <si>
    <t>Unknown</t>
  </si>
  <si>
    <t>WIDEN</t>
  </si>
  <si>
    <t>Widening</t>
  </si>
  <si>
    <t>Driven Post</t>
  </si>
  <si>
    <t>Driven Socket</t>
  </si>
  <si>
    <t>Excavated and Backfilled</t>
  </si>
  <si>
    <t>Socket Encased in Concrete</t>
  </si>
  <si>
    <t>Steel Plate Mounted</t>
  </si>
  <si>
    <t>As-Built</t>
  </si>
  <si>
    <t>Decommissioned</t>
  </si>
  <si>
    <t>Designed</t>
  </si>
  <si>
    <t>In Storage</t>
  </si>
  <si>
    <t>In Use</t>
  </si>
  <si>
    <t>Planned</t>
  </si>
  <si>
    <t>Removed</t>
  </si>
  <si>
    <t>Under Construction</t>
  </si>
  <si>
    <t>Out of Service</t>
  </si>
  <si>
    <t>Neither</t>
  </si>
  <si>
    <t>Replaced</t>
  </si>
  <si>
    <t>Replaces Existing</t>
  </si>
  <si>
    <t>Bylaw Update</t>
  </si>
  <si>
    <t>Change Location</t>
  </si>
  <si>
    <t>New Road Added</t>
  </si>
  <si>
    <t>DC</t>
  </si>
  <si>
    <t>DATA CLEANING</t>
  </si>
  <si>
    <t>NC</t>
  </si>
  <si>
    <t>Not Major Culvert</t>
  </si>
  <si>
    <t>MS</t>
  </si>
  <si>
    <t>Asset cant be located</t>
  </si>
  <si>
    <t>Bylaw Update Or Regulation Change</t>
  </si>
  <si>
    <t>Upgrade</t>
  </si>
  <si>
    <t>Damaged-Crash</t>
  </si>
  <si>
    <t>Damaged-Other</t>
  </si>
  <si>
    <t>Vandalism</t>
  </si>
  <si>
    <t>Missing</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</si>
  <si>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</si>
  <si>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</si>
  <si>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</si>
  <si>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</si>
  <si>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</si>
  <si>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</si>
  <si>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</si>
  <si>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</si>
  <si>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</si>
  <si>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</si>
  <si>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</si>
  <si>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</si>
  <si>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</si>
  <si>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</si>
  <si>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</si>
  <si>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</si>
  <si>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Culvert Area 0.00 - 0.07m2</t>
  </si>
  <si>
    <t>755</t>
  </si>
  <si>
    <t>Culvert Area 0.07 - 0.11m2</t>
  </si>
  <si>
    <t>Culvert Area 0.11 - 0.16m2</t>
  </si>
  <si>
    <t>Culvert Area 0.16 - 0.28m2</t>
  </si>
  <si>
    <t>172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</si>
  <si>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</si>
  <si>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</si>
  <si>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</si>
  <si>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</si>
  <si>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</si>
  <si>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</si>
  <si>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</si>
  <si>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</si>
  <si>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</si>
  <si>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</si>
  <si>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</si>
  <si>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</si>
  <si>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</si>
  <si>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</si>
  <si>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</si>
  <si>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</si>
  <si>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</si>
  <si>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</si>
  <si>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</si>
  <si>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</si>
  <si>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</si>
  <si>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</si>
  <si>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</si>
  <si>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</si>
  <si>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</si>
  <si>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</si>
  <si>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</si>
  <si>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</si>
  <si>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</si>
  <si>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</si>
  <si>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</si>
  <si>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</si>
  <si>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</si>
  <si>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</si>
  <si>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</si>
  <si>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</si>
  <si>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</si>
  <si>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</si>
  <si>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</si>
  <si>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</si>
  <si>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</si>
  <si>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185</t>
  </si>
  <si>
    <t>Land Dummy</t>
  </si>
  <si>
    <t>Land Glenorchy</t>
  </si>
  <si>
    <t>194</t>
  </si>
  <si>
    <t>Land Hawea</t>
  </si>
  <si>
    <t>Land Kingston</t>
  </si>
  <si>
    <t>Land Luggate</t>
  </si>
  <si>
    <t>Land Makarora</t>
  </si>
  <si>
    <t>191</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</si>
  <si>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</si>
  <si>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</si>
  <si>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</si>
  <si>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</si>
  <si>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</si>
  <si>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</si>
  <si>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</si>
  <si>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</si>
  <si>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</si>
  <si>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</si>
  <si>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</si>
  <si>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</si>
  <si>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</si>
  <si>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</si>
  <si>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</si>
  <si>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</si>
  <si>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</si>
  <si>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</si>
  <si>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</si>
  <si>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</si>
  <si>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</si>
  <si>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</si>
  <si>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</si>
  <si>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</si>
  <si>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</si>
  <si>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</si>
  <si>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</si>
  <si>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</si>
  <si>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</si>
  <si>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</si>
  <si>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</si>
  <si>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</si>
  <si>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</si>
  <si>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</si>
  <si>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</si>
  <si>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</si>
  <si>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</si>
  <si>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</si>
  <si>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</si>
  <si>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</si>
  <si>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</si>
  <si>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</si>
  <si>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</si>
  <si>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</si>
  <si>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</si>
  <si>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</si>
  <si>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</si>
  <si>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</si>
  <si>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</si>
  <si>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</si>
  <si>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</si>
  <si>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</si>
  <si>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</si>
  <si>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</si>
  <si>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</si>
  <si>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</si>
  <si>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</si>
  <si>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</si>
  <si>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</si>
  <si>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</si>
  <si>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</si>
  <si>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</si>
  <si>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</si>
  <si>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</si>
  <si>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</si>
  <si>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</si>
  <si>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</si>
  <si>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</si>
  <si>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</si>
  <si>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</si>
  <si>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</si>
  <si>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</si>
  <si>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</si>
  <si>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</si>
  <si>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</si>
  <si>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</si>
  <si>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</si>
  <si>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</si>
  <si>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</si>
  <si>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</si>
  <si>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</si>
  <si>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</si>
  <si>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</si>
  <si>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</si>
  <si>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</si>
  <si>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</si>
  <si>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</si>
  <si>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</si>
  <si>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</si>
  <si>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</si>
  <si>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</si>
  <si>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</si>
  <si>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</si>
  <si>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</si>
  <si>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</si>
  <si>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</si>
  <si>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</si>
  <si>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</si>
  <si>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</si>
  <si>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</si>
  <si>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</si>
  <si>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</si>
  <si>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</si>
  <si>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</si>
  <si>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</si>
  <si>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</si>
  <si>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</si>
  <si>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</si>
  <si>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</si>
  <si>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</si>
  <si>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</si>
  <si>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</si>
  <si>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</si>
  <si>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</si>
  <si>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</si>
  <si>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</si>
  <si>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</si>
  <si>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</si>
  <si>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</si>
  <si>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</si>
  <si>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</si>
  <si>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</si>
  <si>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</si>
  <si>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</si>
  <si>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</si>
  <si>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</si>
  <si>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</si>
  <si>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</si>
  <si>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</si>
  <si>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</si>
  <si>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</si>
  <si>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</si>
  <si>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</si>
  <si>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</si>
  <si>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</si>
  <si>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</si>
  <si>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</si>
  <si>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</si>
  <si>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</si>
  <si>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</si>
  <si>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</si>
  <si>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</si>
  <si>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</si>
  <si>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</si>
  <si>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</si>
  <si>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</si>
  <si>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</si>
  <si>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</si>
  <si>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</si>
  <si>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</si>
  <si>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</si>
  <si>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</si>
  <si>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</si>
  <si>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</si>
  <si>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</si>
  <si>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</si>
  <si>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</si>
  <si>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</si>
  <si>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</si>
  <si>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</si>
  <si>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</si>
  <si>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</si>
  <si>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</si>
  <si>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</si>
  <si>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</si>
  <si>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</si>
  <si>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</si>
  <si>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</si>
  <si>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</si>
  <si>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</si>
  <si>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</si>
  <si>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</si>
  <si>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</si>
  <si>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</si>
  <si>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</si>
  <si>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</si>
  <si>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</si>
  <si>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</si>
  <si>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</si>
  <si>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</si>
  <si>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</si>
  <si>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</si>
  <si>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</si>
  <si>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</si>
  <si>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</si>
  <si>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</si>
  <si>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</si>
  <si>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</si>
  <si>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</si>
  <si>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</si>
  <si>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</si>
  <si>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</si>
  <si>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</si>
  <si>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</si>
  <si>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</si>
  <si>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</si>
  <si>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</si>
  <si>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</si>
  <si>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</si>
  <si>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</si>
  <si>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</si>
  <si>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</si>
  <si>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</si>
  <si>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</si>
  <si>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</si>
  <si>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</si>
  <si>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</si>
  <si>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</si>
  <si>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</si>
  <si>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</si>
  <si>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</si>
  <si>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</si>
  <si>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</si>
  <si>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</si>
  <si>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</si>
  <si>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</si>
  <si>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</si>
  <si>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</si>
  <si>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</si>
  <si>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</si>
  <si>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</si>
  <si>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</si>
  <si>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</si>
  <si>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</si>
  <si>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</si>
  <si>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</si>
  <si>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</si>
  <si>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</si>
  <si>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</si>
  <si>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</si>
  <si>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</si>
  <si>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</si>
  <si>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</si>
  <si>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</si>
  <si>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</si>
  <si>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</si>
  <si>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</si>
  <si>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</si>
  <si>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</si>
  <si>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</si>
  <si>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</si>
  <si>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</si>
  <si>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</si>
  <si>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</si>
  <si>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</si>
  <si>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</si>
  <si>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</si>
  <si>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</si>
  <si>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</si>
  <si>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</si>
  <si>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</si>
  <si>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</si>
  <si>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</si>
  <si>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</si>
  <si>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</si>
  <si>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</si>
  <si>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</si>
  <si>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</si>
  <si>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</si>
  <si>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</si>
  <si>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</si>
  <si>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</si>
  <si>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</si>
  <si>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</si>
  <si>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</si>
  <si>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</si>
  <si>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</si>
  <si>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</si>
  <si>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</si>
  <si>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</si>
  <si>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</si>
  <si>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</si>
  <si>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</si>
  <si>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</si>
  <si>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</si>
  <si>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</si>
  <si>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</si>
  <si>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</si>
  <si>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</si>
  <si>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</si>
  <si>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</si>
  <si>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</si>
  <si>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</si>
  <si>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</si>
  <si>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</si>
  <si>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</si>
  <si>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</si>
  <si>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</si>
  <si>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</si>
  <si>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</si>
  <si>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</si>
  <si>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</si>
  <si>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</si>
  <si>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</si>
  <si>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</si>
  <si>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</si>
  <si>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</si>
  <si>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</si>
  <si>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</si>
  <si>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</si>
  <si>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</si>
  <si>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</si>
  <si>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</si>
  <si>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</si>
  <si>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</si>
  <si>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</si>
  <si>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</si>
  <si>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</si>
  <si>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</si>
  <si>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</si>
  <si>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</si>
  <si>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</si>
  <si>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</si>
  <si>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</si>
  <si>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</si>
  <si>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</si>
  <si>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</si>
  <si>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</si>
  <si>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</si>
  <si>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</si>
  <si>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</si>
  <si>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</si>
  <si>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</si>
  <si>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</si>
  <si>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</si>
  <si>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</si>
  <si>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</si>
  <si>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</si>
  <si>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</si>
  <si>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</si>
  <si>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</si>
  <si>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</si>
  <si>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</si>
  <si>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</si>
  <si>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</si>
  <si>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</si>
  <si>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</si>
  <si>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</si>
  <si>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</si>
  <si>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</si>
  <si>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</si>
  <si>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</si>
  <si>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</si>
  <si>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</si>
  <si>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</si>
  <si>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</si>
  <si>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</si>
  <si>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</si>
  <si>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</si>
  <si>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</si>
  <si>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</si>
  <si>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</si>
  <si>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</si>
  <si>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</si>
  <si>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</si>
  <si>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</si>
  <si>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</si>
  <si>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</si>
  <si>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</si>
  <si>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</si>
  <si>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</si>
  <si>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</si>
  <si>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</si>
  <si>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</si>
  <si>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</si>
  <si>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</si>
  <si>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</si>
  <si>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</si>
  <si>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</si>
  <si>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</si>
  <si>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</si>
  <si>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</si>
  <si>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</si>
  <si>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</si>
  <si>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</si>
  <si>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</si>
  <si>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</si>
  <si>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</si>
  <si>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</si>
  <si>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</si>
  <si>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</si>
  <si>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</si>
  <si>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</si>
  <si>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</si>
  <si>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</si>
  <si>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</si>
  <si>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</si>
  <si>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</si>
  <si>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</si>
  <si>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</si>
  <si>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</si>
  <si>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</si>
  <si>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</si>
  <si>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</si>
  <si>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</si>
  <si>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</si>
  <si>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</si>
  <si>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</si>
  <si>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</si>
  <si>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</si>
  <si>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</si>
  <si>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</si>
  <si>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</si>
  <si>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</si>
  <si>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</si>
  <si>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</si>
  <si>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</si>
  <si>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</si>
  <si>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</si>
  <si>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</si>
  <si>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</si>
  <si>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</si>
  <si>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</si>
  <si>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</si>
  <si>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</si>
  <si>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</si>
  <si>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</si>
  <si>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</si>
  <si>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</si>
  <si>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</si>
  <si>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</si>
  <si>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</si>
  <si>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</si>
  <si>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</si>
  <si>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</si>
  <si>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</si>
  <si>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</si>
  <si>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</si>
  <si>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</si>
  <si>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</si>
  <si>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</si>
  <si>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</si>
  <si>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</si>
  <si>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</si>
  <si>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</si>
  <si>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</si>
  <si>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</si>
  <si>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</si>
  <si>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</si>
  <si>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</si>
  <si>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</si>
  <si>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</si>
  <si>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</si>
  <si>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</si>
  <si>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</si>
  <si>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</si>
  <si>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</si>
  <si>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</si>
  <si>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</si>
  <si>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</si>
  <si>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</si>
  <si>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</si>
  <si>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</si>
  <si>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</si>
  <si>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</si>
  <si>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</si>
  <si>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</si>
  <si>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</si>
  <si>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</si>
  <si>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</si>
  <si>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</si>
  <si>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</si>
  <si>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</si>
  <si>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</si>
  <si>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</si>
  <si>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</si>
  <si>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</si>
  <si>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</si>
  <si>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</si>
  <si>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</si>
  <si>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</si>
  <si>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</si>
  <si>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</si>
  <si>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</si>
  <si>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</si>
  <si>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</si>
  <si>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</si>
  <si>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</si>
  <si>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</si>
  <si>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</si>
  <si>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</si>
  <si>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</si>
  <si>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</si>
  <si>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</si>
  <si>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</si>
  <si>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</si>
  <si>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</si>
  <si>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</si>
  <si>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</si>
  <si>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</si>
  <si>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</si>
  <si>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</si>
  <si>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</si>
  <si>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</si>
  <si>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</si>
  <si>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</si>
  <si>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</si>
  <si>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</si>
  <si>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</si>
  <si>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</si>
  <si>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</si>
  <si>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</si>
  <si>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</si>
  <si>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</si>
  <si>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</si>
  <si>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</si>
  <si>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</si>
  <si>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</si>
  <si>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</si>
  <si>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</si>
  <si>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</si>
  <si>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</si>
  <si>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</si>
  <si>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</si>
  <si>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</si>
  <si>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</si>
  <si>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</si>
  <si>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</si>
  <si>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</si>
  <si>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</si>
  <si>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</si>
  <si>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</si>
  <si>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</si>
  <si>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</si>
  <si>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</si>
  <si>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</si>
  <si>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</si>
  <si>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</si>
  <si>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</si>
  <si>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</si>
  <si>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</si>
  <si>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</si>
  <si>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</si>
  <si>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</si>
  <si>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</si>
  <si>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</si>
  <si>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</si>
  <si>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</si>
  <si>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</si>
  <si>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</si>
  <si>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</si>
  <si>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</si>
  <si>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</si>
  <si>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</si>
  <si>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</si>
  <si>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</si>
  <si>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</si>
  <si>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</si>
  <si>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</si>
  <si>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</si>
  <si>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</si>
  <si>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</si>
  <si>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</si>
  <si>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</si>
  <si>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</si>
  <si>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</si>
  <si>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</si>
  <si>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</si>
  <si>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</si>
  <si>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</si>
  <si>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</si>
  <si>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</si>
  <si>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</si>
  <si>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</si>
  <si>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</si>
  <si>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</si>
  <si>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</si>
  <si>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</si>
  <si>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</si>
  <si>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</si>
  <si>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</si>
  <si>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</si>
  <si>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</si>
  <si>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</si>
  <si>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</si>
  <si>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</si>
  <si>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</si>
  <si>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</si>
  <si>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</si>
  <si>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</si>
  <si>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</si>
  <si>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</si>
  <si>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</si>
  <si>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</si>
  <si>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</si>
  <si>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</si>
  <si>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</si>
  <si>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</si>
  <si>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</si>
  <si>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</si>
  <si>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</si>
  <si>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</si>
  <si>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</si>
  <si>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</si>
  <si>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</si>
  <si>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</si>
  <si>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</si>
  <si>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</si>
  <si>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</si>
  <si>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</si>
  <si>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</si>
  <si>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</si>
  <si>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</si>
  <si>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</si>
  <si>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</si>
  <si>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</si>
  <si>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</si>
  <si>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</si>
  <si>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</si>
  <si>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</si>
  <si>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</si>
  <si>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</si>
  <si>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</si>
  <si>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</si>
  <si>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</si>
  <si>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</si>
  <si>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</si>
  <si>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</si>
  <si>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</si>
  <si>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</si>
  <si>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</si>
  <si>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</si>
  <si>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</si>
  <si>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</si>
  <si>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</si>
  <si>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</si>
  <si>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</si>
  <si>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</si>
  <si>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</si>
  <si>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</si>
  <si>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</si>
  <si>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</si>
  <si>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</si>
  <si>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</si>
  <si>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</si>
  <si>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</si>
  <si>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</si>
  <si>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</si>
  <si>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</si>
  <si>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</si>
  <si>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</si>
  <si>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</si>
  <si>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</si>
  <si>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</si>
  <si>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</si>
  <si>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</si>
  <si>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</si>
  <si>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</si>
  <si>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</si>
  <si>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</si>
  <si>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</si>
  <si>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</si>
  <si>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</si>
  <si>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</si>
  <si>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</si>
  <si>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</si>
  <si>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</si>
  <si>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</si>
  <si>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</si>
  <si>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</si>
  <si>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</si>
  <si>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</si>
  <si>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</si>
  <si>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</si>
  <si>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</si>
  <si>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</si>
  <si>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</si>
  <si>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</si>
  <si>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</si>
  <si>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</si>
  <si>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</si>
  <si>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</si>
  <si>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</si>
  <si>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</si>
  <si>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</si>
  <si>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</si>
  <si>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</si>
  <si>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</si>
  <si>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</si>
  <si>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</si>
  <si>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</si>
  <si>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</si>
  <si>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</si>
  <si>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</si>
  <si>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</si>
  <si>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</si>
  <si>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</si>
  <si>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</si>
  <si>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</si>
  <si>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</si>
  <si>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</si>
  <si>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</si>
  <si>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</si>
  <si>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</si>
  <si>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</si>
  <si>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</si>
  <si>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</si>
  <si>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</si>
  <si>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</si>
  <si>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</si>
  <si>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</si>
  <si>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</si>
  <si>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</si>
  <si>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</si>
  <si>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</si>
  <si>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</si>
  <si>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</si>
  <si>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</si>
  <si>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</si>
  <si>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</si>
  <si>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</si>
  <si>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</si>
  <si>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</si>
  <si>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</si>
  <si>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</si>
  <si>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</si>
  <si>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</si>
  <si>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</si>
  <si>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</si>
  <si>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</si>
  <si>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</si>
  <si>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</si>
  <si>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</si>
  <si>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</si>
  <si>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</si>
  <si>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</si>
  <si>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</si>
  <si>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</si>
  <si>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</si>
  <si>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</si>
  <si>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</si>
  <si>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</si>
  <si>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</si>
  <si>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</si>
  <si>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</si>
  <si>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</si>
  <si>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</si>
  <si>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</si>
  <si>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</si>
  <si>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</si>
  <si>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</si>
  <si>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</si>
  <si>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</si>
  <si>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</si>
  <si>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</si>
  <si>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</si>
  <si>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</si>
  <si>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</si>
  <si>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</si>
  <si>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</si>
  <si>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</si>
  <si>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</si>
  <si>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</si>
  <si>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</si>
  <si>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</si>
  <si>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</si>
  <si>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</si>
  <si>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</si>
  <si>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</si>
  <si>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</si>
  <si>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</si>
  <si>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</si>
  <si>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</si>
  <si>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</si>
  <si>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</si>
  <si>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</si>
  <si>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</si>
  <si>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</si>
  <si>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</si>
  <si>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</si>
  <si>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</si>
  <si>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</si>
  <si>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</si>
  <si>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</si>
  <si>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RD</t>
  </si>
  <si>
    <t>Reflectorised disks</t>
  </si>
  <si>
    <t>ud_additive_details</t>
  </si>
  <si>
    <t>ud_adhesion_agent_details</t>
  </si>
  <si>
    <t>ud_advertising_structure</t>
  </si>
  <si>
    <t>ud_ts_aspect</t>
  </si>
  <si>
    <t>ud_barrier</t>
  </si>
  <si>
    <t>ud_battery</t>
  </si>
  <si>
    <t>ud_biodiversity_buffer_area</t>
  </si>
  <si>
    <t>ud_bollard</t>
  </si>
  <si>
    <t>ud_bridges</t>
  </si>
  <si>
    <t>ud_cable</t>
  </si>
  <si>
    <t>ud_camera</t>
  </si>
  <si>
    <t>ud_cattle_stop</t>
  </si>
  <si>
    <t>ud_cell</t>
  </si>
  <si>
    <t>ud_chamber</t>
  </si>
  <si>
    <t>ud_channel</t>
  </si>
  <si>
    <t>ud_condition_asset</t>
  </si>
  <si>
    <t>ud_controller</t>
  </si>
  <si>
    <t>ud_convertor</t>
  </si>
  <si>
    <t>ud_crash_cushion</t>
  </si>
  <si>
    <t>ud_cultural_installation</t>
  </si>
  <si>
    <t>ud_culvert</t>
  </si>
  <si>
    <t>112</t>
  </si>
  <si>
    <t>ud_culvert_pipe</t>
  </si>
  <si>
    <t>ud_cycle_amenity</t>
  </si>
  <si>
    <t>ud_delineator</t>
  </si>
  <si>
    <t>ud_duct</t>
  </si>
  <si>
    <t>ud_electronic_sign</t>
  </si>
  <si>
    <t>ud_enclosure</t>
  </si>
  <si>
    <t>118</t>
  </si>
  <si>
    <t>ud_amds_fault_asset</t>
  </si>
  <si>
    <t>ud_gantry</t>
  </si>
  <si>
    <t>120</t>
  </si>
  <si>
    <t>ud_generator</t>
  </si>
  <si>
    <t>ud_ground_treatment</t>
  </si>
  <si>
    <t>ud_headwall</t>
  </si>
  <si>
    <t>ud_holding</t>
  </si>
  <si>
    <t>ud_invertor</t>
  </si>
  <si>
    <t>ud_kerb_crossing</t>
  </si>
  <si>
    <t>ud_luminaire</t>
  </si>
  <si>
    <t>ud_me_chamber</t>
  </si>
  <si>
    <t>ud_me_pipe</t>
  </si>
  <si>
    <t>ud_maintenance_work_asset</t>
  </si>
  <si>
    <t>ud_marking</t>
  </si>
  <si>
    <t>131</t>
  </si>
  <si>
    <t>ud_mast</t>
  </si>
  <si>
    <t>ud_meter</t>
  </si>
  <si>
    <t>ud_amds_column_management</t>
  </si>
  <si>
    <t>135</t>
  </si>
  <si>
    <t>ud_outreach</t>
  </si>
  <si>
    <t>ud_panel_electrical</t>
  </si>
  <si>
    <t>ud_panel_mechanical</t>
  </si>
  <si>
    <t>ud_pathway</t>
  </si>
  <si>
    <t>ud_pavement_layer</t>
  </si>
  <si>
    <t>ud_pavement_structure</t>
  </si>
  <si>
    <t>ud_pipe</t>
  </si>
  <si>
    <t>ud_planting_structure</t>
  </si>
  <si>
    <t>ud_pole_structure</t>
  </si>
  <si>
    <t>ud_me_pump</t>
  </si>
  <si>
    <t>ud_radio_equipment</t>
  </si>
  <si>
    <t>ud_rail</t>
  </si>
  <si>
    <t>ud_retaining_wall</t>
  </si>
  <si>
    <t>ud_road_hump</t>
  </si>
  <si>
    <t>ud_treatment_length</t>
  </si>
  <si>
    <t>ud_roadside_biodiversity</t>
  </si>
  <si>
    <t>ud_rockfall_protection</t>
  </si>
  <si>
    <t>ud_router</t>
  </si>
  <si>
    <t>ud_rubbish_bin_system</t>
  </si>
  <si>
    <t>ud_sea_wall</t>
  </si>
  <si>
    <t>ud_seating</t>
  </si>
  <si>
    <t>ud_sensor</t>
  </si>
  <si>
    <t>ud_shelter</t>
  </si>
  <si>
    <t>ud_sign</t>
  </si>
  <si>
    <t>ud_speaker</t>
  </si>
  <si>
    <t>ud_ssp_feature_note</t>
  </si>
  <si>
    <t>ud_stopping_place</t>
  </si>
  <si>
    <t>ud_subgrade_layer</t>
  </si>
  <si>
    <t>ud_surface_layer</t>
  </si>
  <si>
    <t>ud_surface_structure</t>
  </si>
  <si>
    <t>ud_switch</t>
  </si>
  <si>
    <t>ud_switchboard</t>
  </si>
  <si>
    <t>ud_ts_target_board</t>
  </si>
  <si>
    <t>ud_telephone</t>
  </si>
  <si>
    <t>ud_traffic_island</t>
  </si>
  <si>
    <t>ud_traffic_signal</t>
  </si>
  <si>
    <t>ud_tray</t>
  </si>
  <si>
    <t>ud_tunnel</t>
  </si>
  <si>
    <t>ud_valve</t>
  </si>
  <si>
    <t>ud_wall</t>
  </si>
  <si>
    <t>ud_water_area</t>
  </si>
  <si>
    <t>ud_water_structure</t>
  </si>
  <si>
    <t>177</t>
  </si>
  <si>
    <t>ud_weigh_site</t>
  </si>
  <si>
    <t>ud_wheel_stop</t>
  </si>
  <si>
    <t>ud_wildlife_zone</t>
  </si>
  <si>
    <t>I</t>
  </si>
  <si>
    <t>In service</t>
  </si>
  <si>
    <t>D</t>
  </si>
  <si>
    <t>Disposed of</t>
  </si>
  <si>
    <t>U</t>
  </si>
  <si>
    <t>Unavailable for use</t>
  </si>
  <si>
    <t>A</t>
  </si>
  <si>
    <t>Available for use</t>
  </si>
  <si>
    <t>Breakaway Cable Terminal</t>
  </si>
  <si>
    <t>Bridge Plate/Bridge Connector</t>
  </si>
  <si>
    <t>Brifen MASH</t>
  </si>
  <si>
    <t>C100 Anchor</t>
  </si>
  <si>
    <t>Curved RSB-2 Guardrail</t>
  </si>
  <si>
    <t>Curved RSB-2A Guardrail</t>
  </si>
  <si>
    <t>F-Type Anchor</t>
  </si>
  <si>
    <t>Fishtail/Butterfly End</t>
  </si>
  <si>
    <t>GRP Guardrail Anchor</t>
  </si>
  <si>
    <t>MASH Sequentially Kinking Terminal (MSKT)</t>
  </si>
  <si>
    <t>MAX-Tension</t>
  </si>
  <si>
    <t>Margaritelli Anchor</t>
  </si>
  <si>
    <t>MashFlex</t>
  </si>
  <si>
    <t>Minnesota Eccentric Loader Terminal (MELT)</t>
  </si>
  <si>
    <t>Sentryline-M</t>
  </si>
  <si>
    <t>Sloping End</t>
  </si>
  <si>
    <t>Softstop W-Beam Terminal</t>
  </si>
  <si>
    <t>Texas Twist</t>
  </si>
  <si>
    <t>Trailing End Terminal</t>
  </si>
  <si>
    <t>Biker-Shield Motorcyclist Protection Rail</t>
  </si>
  <si>
    <t>Ingal Motorcyclist Protection Rail</t>
  </si>
  <si>
    <t>Stack Cushion</t>
  </si>
  <si>
    <t>Great System Crash Unit</t>
  </si>
  <si>
    <t>Hercules</t>
  </si>
  <si>
    <t>Quadguard M Wide</t>
  </si>
  <si>
    <t>Quadguard M10</t>
  </si>
  <si>
    <t>Raptor 300</t>
  </si>
  <si>
    <t>Raptor 600</t>
  </si>
  <si>
    <t>SCI-100 Smart Cushion</t>
  </si>
  <si>
    <t>Steel Drum</t>
  </si>
  <si>
    <t>Universal Tau-M</t>
  </si>
  <si>
    <t>Excellent</t>
  </si>
  <si>
    <t>Good</t>
  </si>
  <si>
    <t>Average</t>
  </si>
  <si>
    <t>Poor</t>
  </si>
  <si>
    <t>Very poor</t>
  </si>
  <si>
    <t>Very Low</t>
  </si>
  <si>
    <t>Low</t>
  </si>
  <si>
    <t>Medium</t>
  </si>
  <si>
    <t>High</t>
  </si>
  <si>
    <t>Extreme</t>
  </si>
  <si>
    <t>Rare</t>
  </si>
  <si>
    <t>Unlikely</t>
  </si>
  <si>
    <t>Possible</t>
  </si>
  <si>
    <t>Likely</t>
  </si>
  <si>
    <t>Almost Certain</t>
  </si>
  <si>
    <t>Insignificant</t>
  </si>
  <si>
    <t>Minor</t>
  </si>
  <si>
    <t>Moderate</t>
  </si>
  <si>
    <t>Major</t>
  </si>
  <si>
    <t>Reset to Zero</t>
  </si>
  <si>
    <t>N</t>
  </si>
  <si>
    <t>Not Reset</t>
  </si>
  <si>
    <t>Default</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</si>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</sst>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
  </numFmts>
  <fonts count="7" x14ac:knownFonts="1">
    <font>
      <sz val="11"/>
      <color theme="1"/>
      <name val="Calibri"/>
      <family val="2"/>
      <scheme val="minor"/>
    </font>
    <font>
      <b/>
      <sz val="11"/>
      <name val="Calibri"/>
      <family val="2"/>
    </font>
    <font>
      <b/>
      <sz val="11"/>
      <color theme="1"/>
      <name val="Calibri"/>
      <family val="2"/>
      <scheme val="minor"/>
    </font>
    <font>
      <sz val="11"/>
      <color theme="0"/>
      <name val="Calibri"/>
      <family val="2"/>
      <scheme val="minor"/>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1"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49" fontId="0" fillId="0" borderId="0" xfId="0" applyNumberFormat="1" applyProtection="1">
      <protection locked="0"/>
    </xf>
    <xf numFmtId="164" fontId="0" fillId="0" borderId="0" xfId="0" applyNumberFormat="1" applyProtection="1">
      <protection locked="0"/>
    </xf>
    <xf numFmtId="165" fontId="0" fillId="0" borderId="0" xfId="0" applyNumberFormat="1" applyProtection="1">
      <protection locked="0"/>
    </xf>
    <xf numFmtId="2"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6" fillId="5" borderId="0" xfId="0" applyFont="1" applyFill="1" applyBorder="1" applyAlignment="1" applyProtection="1">
      <alignment horizontal="center" vertical="top"/>
    </xf>
    <xf numFmtId="0" fontId="0" fillId="4" borderId="0" xfId="0" applyFill="1" applyAlignment="1" applyProtection="1">
      <alignment horizontal="center"/>
    </xf>
    <xf numFmtId="0" fontId="6" fillId="5" borderId="0" xfId="0" applyFont="1" applyFill="1" applyBorder="1" applyAlignment="1" applyProtection="1">
      <alignment horizontal="center" vertical="top" wrapText="1"/>
    </xf>
    <xf numFmtId="0" fontId="4"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xf numFmtId="166" fontId="0" fillId="0" borderId="0" xfId="0" applyNumberFormat="1" applyProtection="1">
      <protection locked="0"/>
    </xf>
  </cellXfs>
  <cellStyles count="1">
    <cellStyle name="Normal" xfId="0" builtinId="0"/>
  </cellStyles>
  <dxfs count="253">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86"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97F553-3A3A-46F2-A845-DA7B241A2821}" name="post_condition" displayName="post_condition" ref="A1:E7" totalsRowShown="0" headerRowDxfId="222" headerRowBorderDxfId="223" tableBorderDxfId="224">
  <autoFilter ref="A1:E7" xr:uid="{6797F553-3A3A-46F2-A845-DA7B241A2821}"/>
  <sortState xmlns:xlrd2="http://schemas.microsoft.com/office/spreadsheetml/2017/richdata2" ref="A2:E7">
    <sortCondition ref="D2:D7"/>
    <sortCondition ref="B2:B7"/>
  </sortState>
  <tableColumns count="5">
    <tableColumn id="1" xr3:uid="{CE594105-093F-4D08-BB97-F6FA42E20E4E}" name="lookupKey"/>
    <tableColumn id="2" xr3:uid="{98D8B1B8-A170-4F12-BDE9-5B2AC556A5AF}" name="lookupValue"/>
    <tableColumn id="3" xr3:uid="{8A099669-96DC-464F-8327-02D14E1EBF2B}" name="parentKey"/>
    <tableColumn id="4" xr3:uid="{F879808E-173A-4885-8F4A-AD9190BE8868}" name="parentDescription"/>
    <tableColumn id="5" xr3:uid="{50CAE3CC-A7B1-4914-B00E-21E3951AF907}"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1ACCA3-D801-444E-A7AC-94332EFBF89A}" name="road_hump_material" displayName="road_hump_material" ref="A1:E5" totalsRowShown="0" headerRowDxfId="195" headerRowBorderDxfId="196" tableBorderDxfId="197">
  <autoFilter ref="A1:E5" xr:uid="{C31ACCA3-D801-444E-A7AC-94332EFBF89A}"/>
  <sortState xmlns:xlrd2="http://schemas.microsoft.com/office/spreadsheetml/2017/richdata2" ref="A2:E5">
    <sortCondition ref="D2:D5"/>
    <sortCondition ref="B2:B5"/>
  </sortState>
  <tableColumns count="5">
    <tableColumn id="1" xr3:uid="{DF9E64D7-C7E5-4054-8EFC-BE3D08A854FA}" name="lookupKey"/>
    <tableColumn id="2" xr3:uid="{E6D15B32-0F2C-4719-B1D5-229F30CEE49E}" name="lookupValue"/>
    <tableColumn id="3" xr3:uid="{DBD59626-92BC-4F47-A691-FFE733CF6D7A}" name="parentKey"/>
    <tableColumn id="4" xr3:uid="{5E9E0E9E-22E1-4E2E-BF19-F30A1A09B386}" name="parentDescription"/>
    <tableColumn id="5" xr3:uid="{80937950-37AD-4D2B-8CCD-5D8761F03785}"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CD83D2A-182C-4CAD-A315-43C34F33DF6F}" name="pole_material" displayName="pole_material" ref="A1:E8" totalsRowShown="0" headerRowDxfId="192" headerRowBorderDxfId="193" tableBorderDxfId="194">
  <autoFilter ref="A1:E8" xr:uid="{BCD83D2A-182C-4CAD-A315-43C34F33DF6F}"/>
  <sortState xmlns:xlrd2="http://schemas.microsoft.com/office/spreadsheetml/2017/richdata2" ref="A2:E8">
    <sortCondition ref="D2:D8"/>
    <sortCondition ref="B2:B8"/>
  </sortState>
  <tableColumns count="5">
    <tableColumn id="1" xr3:uid="{75F866E6-4F04-4769-A7F4-318152410F0E}" name="lookupKey"/>
    <tableColumn id="2" xr3:uid="{6988CDE3-9218-4FFB-9A8E-E252BDA84683}" name="lookupValue"/>
    <tableColumn id="3" xr3:uid="{1FB2252A-5EA1-43C3-991A-3BD56B763152}" name="parentKey"/>
    <tableColumn id="4" xr3:uid="{EF84C305-5463-44FF-83F1-AA66FBE72517}" name="parentDescription"/>
    <tableColumn id="5" xr3:uid="{C8BB8745-D979-4152-8F16-4F7BF5A59EAF}"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AD0FAEF-4D89-46D5-A26D-72FAD3BBF9A5}" name="mast_material" displayName="mast_material" ref="A1:E3" totalsRowShown="0" headerRowDxfId="189" headerRowBorderDxfId="190" tableBorderDxfId="191">
  <autoFilter ref="A1:E3" xr:uid="{EAD0FAEF-4D89-46D5-A26D-72FAD3BBF9A5}"/>
  <sortState xmlns:xlrd2="http://schemas.microsoft.com/office/spreadsheetml/2017/richdata2" ref="A2:E3">
    <sortCondition ref="D2:D3"/>
    <sortCondition ref="B2:B3"/>
  </sortState>
  <tableColumns count="5">
    <tableColumn id="1" xr3:uid="{E2D40147-44C6-4B16-84CF-4029CE1C8049}" name="lookupKey"/>
    <tableColumn id="2" xr3:uid="{75E17465-B744-48D3-A088-536809DE25F4}" name="lookupValue"/>
    <tableColumn id="3" xr3:uid="{FB715412-02F0-49DA-8A75-4B7143AFB6F2}" name="parentKey"/>
    <tableColumn id="4" xr3:uid="{58CBC281-5FB6-4571-B621-9D0454F67EF2}" name="parentDescription"/>
    <tableColumn id="5" xr3:uid="{5016433B-1BFE-45B8-A5E7-2BAC51F269CE}"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68D86B5-B4A9-4B4B-B7A9-8D302866E6E2}" name="gantry_material" displayName="gantry_material" ref="A1:E3" totalsRowShown="0" headerRowDxfId="186" headerRowBorderDxfId="187" tableBorderDxfId="188">
  <autoFilter ref="A1:E3" xr:uid="{968D86B5-B4A9-4B4B-B7A9-8D302866E6E2}"/>
  <sortState xmlns:xlrd2="http://schemas.microsoft.com/office/spreadsheetml/2017/richdata2" ref="A2:E3">
    <sortCondition ref="D2:D3"/>
    <sortCondition ref="B2:B3"/>
  </sortState>
  <tableColumns count="5">
    <tableColumn id="1" xr3:uid="{2EC68EE3-CA94-4F67-A279-FB85F8AFBF98}" name="lookupKey"/>
    <tableColumn id="2" xr3:uid="{6C41A842-4149-477A-A48D-ECBB6D04A146}" name="lookupValue"/>
    <tableColumn id="3" xr3:uid="{928CA4A9-D85C-4460-9DC3-9BD722E86023}" name="parentKey"/>
    <tableColumn id="4" xr3:uid="{E2D478CB-77D5-47BE-8E7F-6751FF4620EA}" name="parentDescription"/>
    <tableColumn id="5" xr3:uid="{EB310648-996B-4575-8609-C970DA0CF91A}"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9CE22F6-27FE-423E-A5B4-FA49E26D5A09}" name="sea_wall_material" displayName="sea_wall_material" ref="A1:E8" totalsRowShown="0" headerRowDxfId="183" headerRowBorderDxfId="184" tableBorderDxfId="185">
  <autoFilter ref="A1:E8" xr:uid="{99CE22F6-27FE-423E-A5B4-FA49E26D5A09}"/>
  <sortState xmlns:xlrd2="http://schemas.microsoft.com/office/spreadsheetml/2017/richdata2" ref="A2:E8">
    <sortCondition ref="D2:D8"/>
    <sortCondition ref="B2:B8"/>
  </sortState>
  <tableColumns count="5">
    <tableColumn id="1" xr3:uid="{168FC61D-B177-49B6-8436-98F7D1D78CF5}" name="lookupKey"/>
    <tableColumn id="2" xr3:uid="{E3004496-BC2A-4823-8182-51980515CBBF}" name="lookupValue"/>
    <tableColumn id="3" xr3:uid="{C2EE9891-A90B-4A0C-8C7E-DB40443DE5B7}" name="parentKey"/>
    <tableColumn id="4" xr3:uid="{C924A382-588B-423A-853B-64A92B4DEEFB}" name="parentDescription"/>
    <tableColumn id="5" xr3:uid="{4594EC67-C604-4D37-82C5-E729C2DEFA76}"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B22D7D6-0C48-418B-847A-023CB7E78974}" name="panel_material" displayName="panel_material" ref="A1:E10" totalsRowShown="0" headerRowDxfId="180" headerRowBorderDxfId="181" tableBorderDxfId="182">
  <autoFilter ref="A1:E10" xr:uid="{8B22D7D6-0C48-418B-847A-023CB7E78974}"/>
  <sortState xmlns:xlrd2="http://schemas.microsoft.com/office/spreadsheetml/2017/richdata2" ref="A2:E10">
    <sortCondition ref="D2:D10"/>
    <sortCondition ref="B2:B10"/>
  </sortState>
  <tableColumns count="5">
    <tableColumn id="1" xr3:uid="{08314C63-DBBC-4D6E-B580-A86DA6246D59}" name="lookupKey"/>
    <tableColumn id="2" xr3:uid="{19A9A1A2-86B9-4FEA-8B33-50F3437F38A8}" name="lookupValue"/>
    <tableColumn id="3" xr3:uid="{56128371-A73B-42A2-BD04-9479F4964BC2}" name="parentKey"/>
    <tableColumn id="4" xr3:uid="{85F73C12-1159-4A0F-91FE-386FDE4D77D6}" name="parentDescription"/>
    <tableColumn id="5" xr3:uid="{B443CCF3-35D5-4A9E-8AEE-F7E3C299F4B4}"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505789-DDB3-46C1-8D52-D1BF1B775241}" name="mse_material" displayName="mse_material" ref="A1:E3" totalsRowShown="0" headerRowDxfId="177" headerRowBorderDxfId="178" tableBorderDxfId="179">
  <autoFilter ref="A1:E3" xr:uid="{60505789-DDB3-46C1-8D52-D1BF1B775241}"/>
  <sortState xmlns:xlrd2="http://schemas.microsoft.com/office/spreadsheetml/2017/richdata2" ref="A2:E3">
    <sortCondition ref="D2:D3"/>
    <sortCondition ref="B2:B3"/>
  </sortState>
  <tableColumns count="5">
    <tableColumn id="1" xr3:uid="{878ADD72-7762-484E-9A6B-1518C04A1ED3}" name="lookupKey"/>
    <tableColumn id="2" xr3:uid="{BC52EF66-DE8A-43E7-A878-87547AE9AE72}" name="lookupValue"/>
    <tableColumn id="3" xr3:uid="{B0FAB6FD-C0A6-4C30-AD5E-AF83AA71403F}" name="parentKey"/>
    <tableColumn id="4" xr3:uid="{67FE611E-099B-4AC9-8C6B-8325152A1D00}" name="parentDescription"/>
    <tableColumn id="5" xr3:uid="{B9BFD038-3674-4402-B5B9-CBC128676212}"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A48B6F7-E670-4C6B-8397-9CB90477DBCF}" name="gravity_mass_material" displayName="gravity_mass_material" ref="A1:E3" totalsRowShown="0" headerRowDxfId="174" headerRowBorderDxfId="175" tableBorderDxfId="176">
  <autoFilter ref="A1:E3" xr:uid="{EA48B6F7-E670-4C6B-8397-9CB90477DBCF}"/>
  <sortState xmlns:xlrd2="http://schemas.microsoft.com/office/spreadsheetml/2017/richdata2" ref="A2:E3">
    <sortCondition ref="D2:D3"/>
    <sortCondition ref="B2:B3"/>
  </sortState>
  <tableColumns count="5">
    <tableColumn id="1" xr3:uid="{0E5FCCDE-CD6F-46D4-BA10-3ED94F6B2182}" name="lookupKey"/>
    <tableColumn id="2" xr3:uid="{C80B84A0-940D-439D-9A47-4C6DF3BBCFDC}" name="lookupValue"/>
    <tableColumn id="3" xr3:uid="{6E24715C-C9A3-4E4E-870F-E721EDE3FA1E}" name="parentKey"/>
    <tableColumn id="4" xr3:uid="{0D7C4B39-7F85-4972-AD61-3C84D4F2AAD0}" name="parentDescription"/>
    <tableColumn id="5" xr3:uid="{CAD105F1-C402-4EF3-8231-A21003197782}"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CC1FD1B-DF42-4925-9D6D-5B26374A4220}" name="pipe_duct_material" displayName="pipe_duct_material" ref="A1:E7" totalsRowShown="0" headerRowDxfId="171" headerRowBorderDxfId="172" tableBorderDxfId="173">
  <autoFilter ref="A1:E7" xr:uid="{1CC1FD1B-DF42-4925-9D6D-5B26374A4220}"/>
  <sortState xmlns:xlrd2="http://schemas.microsoft.com/office/spreadsheetml/2017/richdata2" ref="A2:E7">
    <sortCondition ref="D2:D7"/>
    <sortCondition ref="B2:B7"/>
  </sortState>
  <tableColumns count="5">
    <tableColumn id="1" xr3:uid="{11DA7D41-86C9-474D-B989-DB3DDDF0ED29}" name="lookupKey"/>
    <tableColumn id="2" xr3:uid="{3B6E8E18-9AE7-4902-A301-3C7445D2A582}" name="lookupValue"/>
    <tableColumn id="3" xr3:uid="{6B217AF3-3A3E-42C5-8CAE-D7FF7FC333FA}" name="parentKey"/>
    <tableColumn id="4" xr3:uid="{230AC7E2-2220-4DFF-B19F-40EBC718BFCC}" name="parentDescription"/>
    <tableColumn id="5" xr3:uid="{89F8503B-526F-4E00-A05E-BA97F7068B70}"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D02837B-D74E-4D7E-BA69-3481EBC46555}" name="pile_material" displayName="pile_material" ref="A1:E7" totalsRowShown="0" headerRowDxfId="168" headerRowBorderDxfId="169" tableBorderDxfId="170">
  <autoFilter ref="A1:E7" xr:uid="{5D02837B-D74E-4D7E-BA69-3481EBC46555}"/>
  <sortState xmlns:xlrd2="http://schemas.microsoft.com/office/spreadsheetml/2017/richdata2" ref="A2:E7">
    <sortCondition ref="D2:D7"/>
    <sortCondition ref="B2:B7"/>
  </sortState>
  <tableColumns count="5">
    <tableColumn id="1" xr3:uid="{85DBB819-64D2-41B9-8354-AF56D9092083}" name="lookupKey"/>
    <tableColumn id="2" xr3:uid="{793D9071-14B4-4932-95D3-5A2D40E24B0A}" name="lookupValue"/>
    <tableColumn id="3" xr3:uid="{BCE7D591-0F19-4013-960E-824868CACAC9}" name="parentKey"/>
    <tableColumn id="4" xr3:uid="{046FEF19-36D9-47B6-B4F4-C8B4013E1413}" name="parentDescription"/>
    <tableColumn id="5" xr3:uid="{DD4F9F71-EC67-4B40-B5A9-DBD884743B65}"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3CB7FD-D510-4F8F-B726-DF76904B347C}" name="use_default_rc" displayName="use_default_rc" ref="A1:E3" totalsRowShown="0" headerRowDxfId="219" headerRowBorderDxfId="220" tableBorderDxfId="221">
  <autoFilter ref="A1:E3" xr:uid="{0F3CB7FD-D510-4F8F-B726-DF76904B347C}"/>
  <sortState xmlns:xlrd2="http://schemas.microsoft.com/office/spreadsheetml/2017/richdata2" ref="A2:E3">
    <sortCondition ref="D2:D3"/>
    <sortCondition ref="B2:B3"/>
  </sortState>
  <tableColumns count="5">
    <tableColumn id="1" xr3:uid="{8F6292F2-FF5D-4065-A4F5-A8FF5D8EF03B}" name="lookupKey"/>
    <tableColumn id="2" xr3:uid="{E72E6FB0-1EDB-46D2-8504-9D0852D6117B}" name="lookupValue"/>
    <tableColumn id="3" xr3:uid="{C7100FB0-ED64-41B5-8991-938667705FDB}" name="parentKey"/>
    <tableColumn id="4" xr3:uid="{19EAE82F-24D8-4145-894B-777C4B9DD212}" name="parentDescription"/>
    <tableColumn id="5" xr3:uid="{CA644286-2C9C-4F6F-8C21-899786883FF9}"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62B3C2D-D8B1-45BC-86DB-CB34C78E1CFE}" name="mep_pipe_material" displayName="mep_pipe_material" ref="A1:E14" totalsRowShown="0" headerRowDxfId="165" headerRowBorderDxfId="166" tableBorderDxfId="167">
  <autoFilter ref="A1:E14" xr:uid="{D62B3C2D-D8B1-45BC-86DB-CB34C78E1CFE}"/>
  <sortState xmlns:xlrd2="http://schemas.microsoft.com/office/spreadsheetml/2017/richdata2" ref="A2:E14">
    <sortCondition ref="D2:D14"/>
    <sortCondition ref="B2:B14"/>
  </sortState>
  <tableColumns count="5">
    <tableColumn id="1" xr3:uid="{18DCF39F-4DC8-4CA4-BBF3-0FEF83DD63BA}" name="lookupKey"/>
    <tableColumn id="2" xr3:uid="{847EF7E9-BEC4-454B-859E-AB64E79A8B6B}" name="lookupValue"/>
    <tableColumn id="3" xr3:uid="{11E7EF3C-3850-4B09-B9AE-1B512787DF02}" name="parentKey"/>
    <tableColumn id="4" xr3:uid="{73311A30-5A89-4176-873E-6F7AA7D5D13B}" name="parentDescription"/>
    <tableColumn id="5" xr3:uid="{5FA8614E-8641-480C-B602-1D225117B0D5}"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91FD620-D184-4EE9-AF14-8579D9DA391C}" name="mep_chamber_material" displayName="mep_chamber_material" ref="A1:E3" totalsRowShown="0" headerRowDxfId="162" headerRowBorderDxfId="163" tableBorderDxfId="164">
  <autoFilter ref="A1:E3" xr:uid="{C91FD620-D184-4EE9-AF14-8579D9DA391C}"/>
  <sortState xmlns:xlrd2="http://schemas.microsoft.com/office/spreadsheetml/2017/richdata2" ref="A2:E3">
    <sortCondition ref="D2:D3"/>
    <sortCondition ref="B2:B3"/>
  </sortState>
  <tableColumns count="5">
    <tableColumn id="1" xr3:uid="{771AA1C6-2724-44F4-87B3-69D3F4D42C1D}" name="lookupKey"/>
    <tableColumn id="2" xr3:uid="{F4625D50-1FAE-47DD-B99A-8BE7D40F648E}" name="lookupValue"/>
    <tableColumn id="3" xr3:uid="{253E1ED5-D6CC-4710-85B7-38A74680ED2A}" name="parentKey"/>
    <tableColumn id="4" xr3:uid="{80CB80A1-26F6-4941-9628-01F8A24AB726}" name="parentDescription"/>
    <tableColumn id="5" xr3:uid="{DDDDDC84-E6A6-49FA-AF49-D7155CB82D6A}"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590E5E2-06B7-4698-BA17-DD8E40E62F4A}" name="mep_chamber_lid_material" displayName="mep_chamber_lid_material" ref="A1:E5" totalsRowShown="0" headerRowDxfId="159" headerRowBorderDxfId="160" tableBorderDxfId="161">
  <autoFilter ref="A1:E5" xr:uid="{3590E5E2-06B7-4698-BA17-DD8E40E62F4A}"/>
  <sortState xmlns:xlrd2="http://schemas.microsoft.com/office/spreadsheetml/2017/richdata2" ref="A2:E5">
    <sortCondition ref="D2:D5"/>
    <sortCondition ref="B2:B5"/>
  </sortState>
  <tableColumns count="5">
    <tableColumn id="1" xr3:uid="{D841914B-5564-4FB8-BCB4-B60D04ACF0DF}" name="lookupKey"/>
    <tableColumn id="2" xr3:uid="{D3E42B6E-B866-4946-B5EC-2427798F9B27}" name="lookupValue"/>
    <tableColumn id="3" xr3:uid="{F9C02636-388E-48A4-A683-E7D3D4E5ED28}" name="parentKey"/>
    <tableColumn id="4" xr3:uid="{FDE74969-B387-4898-A416-5C0621AAA1A3}" name="parentDescription"/>
    <tableColumn id="5" xr3:uid="{39DEEB67-ED12-4CF3-A838-048939142B73}"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6E20329-C5D3-478F-8BCC-EDCFB3725530}" name="duct_material" displayName="duct_material" ref="A1:E14" totalsRowShown="0" headerRowDxfId="156" headerRowBorderDxfId="157" tableBorderDxfId="158">
  <autoFilter ref="A1:E14" xr:uid="{D6E20329-C5D3-478F-8BCC-EDCFB3725530}"/>
  <sortState xmlns:xlrd2="http://schemas.microsoft.com/office/spreadsheetml/2017/richdata2" ref="A2:E14">
    <sortCondition ref="D2:D14"/>
    <sortCondition ref="B2:B14"/>
  </sortState>
  <tableColumns count="5">
    <tableColumn id="1" xr3:uid="{0EBC00A6-7707-4913-908C-CA90C7C596A0}" name="lookupKey"/>
    <tableColumn id="2" xr3:uid="{6BD5DC96-A3F1-4FA8-992D-CBF373465B29}" name="lookupValue"/>
    <tableColumn id="3" xr3:uid="{80671C5D-1B8D-4E81-9158-6EF629289124}" name="parentKey"/>
    <tableColumn id="4" xr3:uid="{2254C0E1-B1FB-43AE-9188-E988824D3566}" name="parentDescription"/>
    <tableColumn id="5" xr3:uid="{1E1DC5AA-9F75-40C2-B3C1-74E335722A56}"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8E3CBFD-3849-4AAE-A915-BAF5777B7774}" name="rockfall_material" displayName="rockfall_material" ref="A1:E6" totalsRowShown="0" headerRowDxfId="153" headerRowBorderDxfId="154" tableBorderDxfId="155">
  <autoFilter ref="A1:E6" xr:uid="{48E3CBFD-3849-4AAE-A915-BAF5777B7774}"/>
  <sortState xmlns:xlrd2="http://schemas.microsoft.com/office/spreadsheetml/2017/richdata2" ref="A2:E6">
    <sortCondition ref="D2:D6"/>
    <sortCondition ref="B2:B6"/>
  </sortState>
  <tableColumns count="5">
    <tableColumn id="1" xr3:uid="{3EEFFAA7-0A84-490A-B885-301B624DAD17}" name="lookupKey"/>
    <tableColumn id="2" xr3:uid="{7F56E7D9-A66B-429D-8BC6-8FBCDB7E3072}" name="lookupValue"/>
    <tableColumn id="3" xr3:uid="{E31D6157-BC92-45C1-BE51-75FF3F4EB4C3}" name="parentKey"/>
    <tableColumn id="4" xr3:uid="{99BCD275-6D84-457E-873C-E129A2C8CBCC}" name="parentDescription"/>
    <tableColumn id="5" xr3:uid="{338E3E13-87B2-42D1-A9A8-CF08243B8070}"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33A2678-EB2E-44EC-8B28-1361B005D498}" name="water_structure_material" displayName="water_structure_material" ref="A1:E14" totalsRowShown="0" headerRowDxfId="150" headerRowBorderDxfId="151" tableBorderDxfId="152">
  <autoFilter ref="A1:E14" xr:uid="{433A2678-EB2E-44EC-8B28-1361B005D498}"/>
  <sortState xmlns:xlrd2="http://schemas.microsoft.com/office/spreadsheetml/2017/richdata2" ref="A2:E14">
    <sortCondition ref="D2:D14"/>
    <sortCondition ref="B2:B14"/>
  </sortState>
  <tableColumns count="5">
    <tableColumn id="1" xr3:uid="{8A002367-3FE0-462B-9E33-E8E8AFA21FFB}" name="lookupKey"/>
    <tableColumn id="2" xr3:uid="{C8C15ED9-84CF-4A70-BF95-6C50A91B048A}" name="lookupValue"/>
    <tableColumn id="3" xr3:uid="{3FBA6CD4-4F01-4E5E-A092-E5D6A73994F8}" name="parentKey"/>
    <tableColumn id="4" xr3:uid="{0DDE41DF-F8DE-4761-A11B-F3ADCA638288}" name="parentDescription"/>
    <tableColumn id="5" xr3:uid="{CCCC10D5-5FD8-4C50-8F00-0D366F8AD3A0}"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6159C47-C402-4D35-AD81-B6ED7986F6D6}" name="valve_material" displayName="valve_material" ref="A1:E10" totalsRowShown="0" headerRowDxfId="147" headerRowBorderDxfId="148" tableBorderDxfId="149">
  <autoFilter ref="A1:E10" xr:uid="{F6159C47-C402-4D35-AD81-B6ED7986F6D6}"/>
  <sortState xmlns:xlrd2="http://schemas.microsoft.com/office/spreadsheetml/2017/richdata2" ref="A2:E10">
    <sortCondition ref="D2:D10"/>
    <sortCondition ref="B2:B10"/>
  </sortState>
  <tableColumns count="5">
    <tableColumn id="1" xr3:uid="{B8CA8094-0D47-4943-9BBC-ACCEF7BE2F49}" name="lookupKey"/>
    <tableColumn id="2" xr3:uid="{A525328B-FCC7-44D1-B257-E39DDC5615E0}" name="lookupValue"/>
    <tableColumn id="3" xr3:uid="{EAFC5BFA-D136-46FF-B972-665B33259A10}" name="parentKey"/>
    <tableColumn id="4" xr3:uid="{6E0C17E2-3357-43B2-BB8F-701A969069CA}" name="parentDescription"/>
    <tableColumn id="5" xr3:uid="{E9D4B67F-7C0C-4D02-A5FA-64FF6D5B3ED9}"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029A522-5257-4BC5-AD93-798FBEFB0E21}" name="pipe_material" displayName="pipe_material" ref="A1:E14" totalsRowShown="0" headerRowDxfId="144" headerRowBorderDxfId="145" tableBorderDxfId="146">
  <autoFilter ref="A1:E14" xr:uid="{5029A522-5257-4BC5-AD93-798FBEFB0E21}"/>
  <sortState xmlns:xlrd2="http://schemas.microsoft.com/office/spreadsheetml/2017/richdata2" ref="A2:E14">
    <sortCondition ref="D2:D14"/>
    <sortCondition ref="B2:B14"/>
  </sortState>
  <tableColumns count="5">
    <tableColumn id="1" xr3:uid="{95F00D9C-5CAA-4BB1-8D70-E9BBDB888A8C}" name="lookupKey"/>
    <tableColumn id="2" xr3:uid="{416F526B-A6E8-4046-AE2C-DD43595D683C}" name="lookupValue"/>
    <tableColumn id="3" xr3:uid="{1B889F80-957C-40EA-9162-D2A40AA8FEB3}" name="parentKey"/>
    <tableColumn id="4" xr3:uid="{DD9F8C4A-E1E9-4021-9578-DD0A365A8E76}" name="parentDescription"/>
    <tableColumn id="5" xr3:uid="{928553F5-CD44-4621-B7DB-32688EE8E2FB}"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60FC8783-DE9E-45F4-8A00-C6147CDF3204}" name="headwall_material" displayName="headwall_material" ref="A1:E8" totalsRowShown="0" headerRowDxfId="141" headerRowBorderDxfId="142" tableBorderDxfId="143">
  <autoFilter ref="A1:E8" xr:uid="{60FC8783-DE9E-45F4-8A00-C6147CDF3204}"/>
  <sortState xmlns:xlrd2="http://schemas.microsoft.com/office/spreadsheetml/2017/richdata2" ref="A2:E8">
    <sortCondition ref="D2:D8"/>
    <sortCondition ref="B2:B8"/>
  </sortState>
  <tableColumns count="5">
    <tableColumn id="1" xr3:uid="{EEF45B7A-D81E-4109-AB58-7787D7B76A83}" name="lookupKey"/>
    <tableColumn id="2" xr3:uid="{8856FCF9-14C1-4DA4-B151-D1CB548AB6F5}" name="lookupValue"/>
    <tableColumn id="3" xr3:uid="{A6A18810-CD3E-4E05-805E-2269EC474176}" name="parentKey"/>
    <tableColumn id="4" xr3:uid="{2DAE0014-DD6D-4865-9329-F450C91B3E90}" name="parentDescription"/>
    <tableColumn id="5" xr3:uid="{DD0E371C-1910-440B-B25D-60DECCB213D8}"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B859C06-5ED0-465D-978C-BE203B77A96C}" name="filtration_material" displayName="filtration_material" ref="A1:E6" totalsRowShown="0" headerRowDxfId="138" headerRowBorderDxfId="139" tableBorderDxfId="140">
  <autoFilter ref="A1:E6" xr:uid="{CB859C06-5ED0-465D-978C-BE203B77A96C}"/>
  <sortState xmlns:xlrd2="http://schemas.microsoft.com/office/spreadsheetml/2017/richdata2" ref="A2:E6">
    <sortCondition ref="D2:D6"/>
    <sortCondition ref="B2:B6"/>
  </sortState>
  <tableColumns count="5">
    <tableColumn id="1" xr3:uid="{818EA2CC-44B0-49A0-97D7-7662AA89CDC8}" name="lookupKey"/>
    <tableColumn id="2" xr3:uid="{5F96493B-79D3-4D22-A191-EBA73FACDD38}" name="lookupValue"/>
    <tableColumn id="3" xr3:uid="{14CAA9D8-D526-466E-9A12-A8C7A3D7C9BA}" name="parentKey"/>
    <tableColumn id="4" xr3:uid="{44C9C4B8-29D2-48FB-8E8C-5EE281C3D67B}" name="parentDescription"/>
    <tableColumn id="5" xr3:uid="{527B110C-0833-4A30-BF46-E6A75F4D6825}"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3A0DFD-7133-4D0B-8B03-14596BF374B5}" name="rul_reset" displayName="rul_reset" ref="A1:E3" totalsRowShown="0" headerRowDxfId="216" headerRowBorderDxfId="217" tableBorderDxfId="218">
  <autoFilter ref="A1:E3" xr:uid="{8B3A0DFD-7133-4D0B-8B03-14596BF374B5}"/>
  <sortState xmlns:xlrd2="http://schemas.microsoft.com/office/spreadsheetml/2017/richdata2" ref="A2:E3">
    <sortCondition ref="D2:D3"/>
    <sortCondition ref="B2:B3"/>
  </sortState>
  <tableColumns count="5">
    <tableColumn id="1" xr3:uid="{CDE2E352-B8FF-4126-A8E9-945761409616}" name="lookupKey"/>
    <tableColumn id="2" xr3:uid="{127B6934-B9E4-45D1-963E-9D23AAA3895D}" name="lookupValue"/>
    <tableColumn id="3" xr3:uid="{8DE7F36E-7D0F-4DA0-9F41-D107098D4E6A}" name="parentKey"/>
    <tableColumn id="4" xr3:uid="{7AA8093C-C04E-4EEE-BB56-0926034E007C}" name="parentDescription"/>
    <tableColumn id="5" xr3:uid="{8E01BB1F-B6D9-4CCC-8CAD-5166A6A0C69D}"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054046A-8123-4626-A57A-9111ACBE3729}" name="edge_material" displayName="edge_material" ref="A1:E9" totalsRowShown="0" headerRowDxfId="135" headerRowBorderDxfId="136" tableBorderDxfId="137">
  <autoFilter ref="A1:E9" xr:uid="{4054046A-8123-4626-A57A-9111ACBE3729}"/>
  <sortState xmlns:xlrd2="http://schemas.microsoft.com/office/spreadsheetml/2017/richdata2" ref="A2:E9">
    <sortCondition ref="D2:D9"/>
    <sortCondition ref="B2:B9"/>
  </sortState>
  <tableColumns count="5">
    <tableColumn id="1" xr3:uid="{64C6DE5A-7EA1-4A1E-959C-4D7CFDB5EFE5}" name="lookupKey"/>
    <tableColumn id="2" xr3:uid="{0A67ABD7-9529-49D3-BD3C-CD8CDBF8D31C}" name="lookupValue"/>
    <tableColumn id="3" xr3:uid="{BA84B128-33D9-4C21-8705-AC50978FB5B2}" name="parentKey"/>
    <tableColumn id="4" xr3:uid="{675AC023-4589-4281-8BBB-7A075F6C2EE2}" name="parentDescription"/>
    <tableColumn id="5" xr3:uid="{66A657A3-286B-4BBB-9994-18446E1ACFBF}" name="isActiv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0A4DA8A-B88D-4828-86FC-D2EA71E6ED21}" name="culvert_material" displayName="culvert_material" ref="A1:E11" totalsRowShown="0" headerRowDxfId="132" headerRowBorderDxfId="133" tableBorderDxfId="134">
  <autoFilter ref="A1:E11" xr:uid="{F0A4DA8A-B88D-4828-86FC-D2EA71E6ED21}"/>
  <sortState xmlns:xlrd2="http://schemas.microsoft.com/office/spreadsheetml/2017/richdata2" ref="A2:E11">
    <sortCondition ref="D2:D11"/>
    <sortCondition ref="B2:B11"/>
  </sortState>
  <tableColumns count="5">
    <tableColumn id="1" xr3:uid="{BEC51342-60F5-445D-A437-3F325DEAE09B}" name="lookupKey"/>
    <tableColumn id="2" xr3:uid="{23BCB2D5-918C-4E15-B8BB-8EE884A26FA9}" name="lookupValue"/>
    <tableColumn id="3" xr3:uid="{5EDC6BC8-24B3-4B3D-98B5-C3096A215796}" name="parentKey"/>
    <tableColumn id="4" xr3:uid="{425C8293-E3F2-4DD1-86B8-E0F2A56EFC4C}" name="parentDescription"/>
    <tableColumn id="5" xr3:uid="{18642D98-353F-4817-99F4-8C948F2587E9}" name="isActiv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E5604BF2-EDAF-4ECD-B544-4F122A7BAC25}" name="cover_material" displayName="cover_material" ref="A1:E10" totalsRowShown="0" headerRowDxfId="129" headerRowBorderDxfId="130" tableBorderDxfId="131">
  <autoFilter ref="A1:E10" xr:uid="{E5604BF2-EDAF-4ECD-B544-4F122A7BAC25}"/>
  <sortState xmlns:xlrd2="http://schemas.microsoft.com/office/spreadsheetml/2017/richdata2" ref="A2:E10">
    <sortCondition ref="D2:D10"/>
    <sortCondition ref="B2:B10"/>
  </sortState>
  <tableColumns count="5">
    <tableColumn id="1" xr3:uid="{F7518992-40B5-4ACC-B053-66BCAE21BDD5}" name="lookupKey"/>
    <tableColumn id="2" xr3:uid="{F316A368-C2EE-47AC-9F6B-7FF7687B4751}" name="lookupValue"/>
    <tableColumn id="3" xr3:uid="{B3777211-5ABB-49FE-99FE-355BB357A8A8}" name="parentKey"/>
    <tableColumn id="4" xr3:uid="{4B952B23-A56F-47EC-9957-942493E89506}" name="parentDescription"/>
    <tableColumn id="5" xr3:uid="{6BE45C35-E7EA-435E-9137-1CEF5526BD94}" name="isActive"/>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C61DB15-1355-4738-B162-B97293D6A3E1}" name="channel_material" displayName="channel_material" ref="A1:E11" totalsRowShown="0" headerRowDxfId="126" headerRowBorderDxfId="127" tableBorderDxfId="128">
  <autoFilter ref="A1:E11" xr:uid="{3C61DB15-1355-4738-B162-B97293D6A3E1}"/>
  <sortState xmlns:xlrd2="http://schemas.microsoft.com/office/spreadsheetml/2017/richdata2" ref="A2:E11">
    <sortCondition ref="D2:D11"/>
    <sortCondition ref="B2:B11"/>
  </sortState>
  <tableColumns count="5">
    <tableColumn id="1" xr3:uid="{6DCC209E-DDBD-4B0D-816E-295DC1E461FA}" name="lookupKey"/>
    <tableColumn id="2" xr3:uid="{C7030DB2-E6DF-4C61-AA56-F482120C1622}" name="lookupValue"/>
    <tableColumn id="3" xr3:uid="{A8FF5780-D468-4AC2-9A53-97EC6893C524}" name="parentKey"/>
    <tableColumn id="4" xr3:uid="{FC7F0230-95D0-434B-A48B-EB4FDFCF4039}" name="parentDescription"/>
    <tableColumn id="5" xr3:uid="{E8DD175A-5453-434C-9892-1E26957FE21F}" name="isActiv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C9AAB966-83BD-41EB-93BA-E2A41B93405B}" name="chamber_material" displayName="chamber_material" ref="A1:E11" totalsRowShown="0" headerRowDxfId="123" headerRowBorderDxfId="124" tableBorderDxfId="125">
  <autoFilter ref="A1:E11" xr:uid="{C9AAB966-83BD-41EB-93BA-E2A41B93405B}"/>
  <sortState xmlns:xlrd2="http://schemas.microsoft.com/office/spreadsheetml/2017/richdata2" ref="A2:E11">
    <sortCondition ref="D2:D11"/>
    <sortCondition ref="B2:B11"/>
  </sortState>
  <tableColumns count="5">
    <tableColumn id="1" xr3:uid="{D1C2DD1C-B546-4759-9BA0-1AAB486E5F00}" name="lookupKey"/>
    <tableColumn id="2" xr3:uid="{B083FEE3-379F-474B-96E5-D8464C221095}" name="lookupValue"/>
    <tableColumn id="3" xr3:uid="{9FF2A3F0-F1A2-42B4-924A-B265F6BB9B84}" name="parentKey"/>
    <tableColumn id="4" xr3:uid="{25444F4B-A1F0-4C44-8148-27F8790DC79E}" name="parentDescription"/>
    <tableColumn id="5" xr3:uid="{8D7CB29E-D865-470F-B0CF-759A4133F403}" name="isActiv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BA1DEF6-54C1-40B8-9681-243B2A6F3093}" name="base_material" displayName="base_material" ref="A1:E9" totalsRowShown="0" headerRowDxfId="120" headerRowBorderDxfId="121" tableBorderDxfId="122">
  <autoFilter ref="A1:E9" xr:uid="{4BA1DEF6-54C1-40B8-9681-243B2A6F3093}"/>
  <sortState xmlns:xlrd2="http://schemas.microsoft.com/office/spreadsheetml/2017/richdata2" ref="A2:E9">
    <sortCondition ref="D2:D9"/>
    <sortCondition ref="B2:B9"/>
  </sortState>
  <tableColumns count="5">
    <tableColumn id="1" xr3:uid="{990F25F0-00F1-484A-A36D-F71A17EC152D}" name="lookupKey"/>
    <tableColumn id="2" xr3:uid="{5FEA6C11-EB19-4D6B-B794-AD554A5E01B9}" name="lookupValue"/>
    <tableColumn id="3" xr3:uid="{A2B98994-7E8D-4E71-86D0-AA5F0E064C17}" name="parentKey"/>
    <tableColumn id="4" xr3:uid="{74EA7CA2-121F-4190-B499-C57D70DC0762}" name="parentDescription"/>
    <tableColumn id="5" xr3:uid="{12A6ACEE-392B-4FC9-BB85-2C0C9E84F6A5}" name="isActiv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E3FA14D9-AE1E-4CD8-BFDD-EA1E9A08F666}" name="superstructure_material" displayName="superstructure_material" ref="A1:E11" totalsRowShown="0" headerRowDxfId="117" headerRowBorderDxfId="118" tableBorderDxfId="119">
  <autoFilter ref="A1:E11" xr:uid="{E3FA14D9-AE1E-4CD8-BFDD-EA1E9A08F666}"/>
  <sortState xmlns:xlrd2="http://schemas.microsoft.com/office/spreadsheetml/2017/richdata2" ref="A2:E11">
    <sortCondition ref="D2:D11"/>
    <sortCondition ref="B2:B11"/>
  </sortState>
  <tableColumns count="5">
    <tableColumn id="1" xr3:uid="{6CE530E0-1617-4629-A648-28B82B40D580}" name="lookupKey"/>
    <tableColumn id="2" xr3:uid="{C0741470-F07D-4CEE-9396-613B78946417}" name="lookupValue"/>
    <tableColumn id="3" xr3:uid="{982B4746-6475-44BB-8634-76A66F7D9F6D}" name="parentKey"/>
    <tableColumn id="4" xr3:uid="{E13CDB23-0CFF-4A8F-B003-D21FD698D0DB}" name="parentDescription"/>
    <tableColumn id="5" xr3:uid="{88A47E5B-10CB-42E5-9A20-A859569FE561}" name="isActiv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3F956B7-C6F8-4691-9E9E-D8A6690592BF}" name="passage_material" displayName="passage_material" ref="A1:E13" totalsRowShown="0" headerRowDxfId="114" headerRowBorderDxfId="115" tableBorderDxfId="116">
  <autoFilter ref="A1:E13" xr:uid="{83F956B7-C6F8-4691-9E9E-D8A6690592BF}"/>
  <sortState xmlns:xlrd2="http://schemas.microsoft.com/office/spreadsheetml/2017/richdata2" ref="A2:E13">
    <sortCondition ref="D2:D13"/>
    <sortCondition ref="B2:B13"/>
  </sortState>
  <tableColumns count="5">
    <tableColumn id="1" xr3:uid="{018254A1-F980-4253-8E70-7B739CF0D791}" name="lookupKey"/>
    <tableColumn id="2" xr3:uid="{383D54F4-3ADB-48C3-9F12-EBDF3B0E4B86}" name="lookupValue"/>
    <tableColumn id="3" xr3:uid="{B6E11515-CF0F-405B-9A02-B838ABEA41DA}" name="parentKey"/>
    <tableColumn id="4" xr3:uid="{B497EF11-B11E-4DA3-9BD8-EAB048820057}" name="parentDescription"/>
    <tableColumn id="5" xr3:uid="{8F4D3933-100E-40F0-9D14-1E051CC985C5}" name="isActive"/>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36019B8C-2BD3-47F8-9E74-0DD3D9280828}" name="invert_material" displayName="invert_material" ref="A1:E7" totalsRowShown="0" headerRowDxfId="111" headerRowBorderDxfId="112" tableBorderDxfId="113">
  <autoFilter ref="A1:E7" xr:uid="{36019B8C-2BD3-47F8-9E74-0DD3D9280828}"/>
  <sortState xmlns:xlrd2="http://schemas.microsoft.com/office/spreadsheetml/2017/richdata2" ref="A2:E7">
    <sortCondition ref="D2:D7"/>
    <sortCondition ref="B2:B7"/>
  </sortState>
  <tableColumns count="5">
    <tableColumn id="1" xr3:uid="{479A200F-8428-48C2-80A8-3440AD67A703}" name="lookupKey"/>
    <tableColumn id="2" xr3:uid="{C95925CC-9B62-48A9-AC39-DBDB8D5C5AB1}" name="lookupValue"/>
    <tableColumn id="3" xr3:uid="{9BFD951B-FAD4-488A-B475-AAA07F63114E}" name="parentKey"/>
    <tableColumn id="4" xr3:uid="{DB3E4C9B-BC1E-42F2-B9C2-E90D16309EBC}" name="parentDescription"/>
    <tableColumn id="5" xr3:uid="{3FBCB174-275C-4C1D-85E1-86F74144431D}" name="isActive"/>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B67C858-578B-4F51-917D-0BCD7201717A}" name="deck_material" displayName="deck_material" ref="A1:E13" totalsRowShown="0" headerRowDxfId="108" headerRowBorderDxfId="109" tableBorderDxfId="110">
  <autoFilter ref="A1:E13" xr:uid="{7B67C858-578B-4F51-917D-0BCD7201717A}"/>
  <sortState xmlns:xlrd2="http://schemas.microsoft.com/office/spreadsheetml/2017/richdata2" ref="A2:E13">
    <sortCondition ref="D2:D13"/>
    <sortCondition ref="B2:B13"/>
  </sortState>
  <tableColumns count="5">
    <tableColumn id="1" xr3:uid="{0D7186B2-A8AD-4886-BBBD-70660C2FB8C4}" name="lookupKey"/>
    <tableColumn id="2" xr3:uid="{AEA167FC-32F9-47AD-B188-78E8A882D834}" name="lookupValue"/>
    <tableColumn id="3" xr3:uid="{F5373414-F2E5-4658-865A-8927BDABF9DF}" name="parentKey"/>
    <tableColumn id="4" xr3:uid="{5040099E-9E5D-4046-BA15-91BC056F671C}" name="parentDescription"/>
    <tableColumn id="5" xr3:uid="{1E2B8B40-7B82-472B-B242-C9BD5C40B6C2}"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72A328-A065-44B1-956E-2F06F06F1BBE}" name="risk_consequence" displayName="risk_consequence" ref="A1:E7" totalsRowShown="0" headerRowDxfId="213" headerRowBorderDxfId="214" tableBorderDxfId="215">
  <autoFilter ref="A1:E7" xr:uid="{C972A328-A065-44B1-956E-2F06F06F1BBE}"/>
  <sortState xmlns:xlrd2="http://schemas.microsoft.com/office/spreadsheetml/2017/richdata2" ref="A2:E7">
    <sortCondition ref="D2:D7"/>
    <sortCondition ref="B2:B7"/>
  </sortState>
  <tableColumns count="5">
    <tableColumn id="1" xr3:uid="{23FA37A5-8031-44CC-B7E3-6A738A19E29E}" name="lookupKey"/>
    <tableColumn id="2" xr3:uid="{0ABF5329-0E85-46CB-9FE8-A2C0AB5BB9BB}" name="lookupValue"/>
    <tableColumn id="3" xr3:uid="{D5EF03E4-C430-4D78-A234-654440F2CD6A}" name="parentKey"/>
    <tableColumn id="4" xr3:uid="{C1E1FDE0-1B95-4503-B5AC-0BFF922C4534}" name="parentDescription"/>
    <tableColumn id="5" xr3:uid="{94784EB4-8C2F-4FE5-8771-FC593E88D0B9}" name="isActiv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BA06FFC-A57E-4A76-AF2E-83669BCB4DCD}" name="barrier_rail_material" displayName="barrier_rail_material" ref="A1:E8" totalsRowShown="0" headerRowDxfId="105" headerRowBorderDxfId="106" tableBorderDxfId="107">
  <autoFilter ref="A1:E8" xr:uid="{7BA06FFC-A57E-4A76-AF2E-83669BCB4DCD}"/>
  <sortState xmlns:xlrd2="http://schemas.microsoft.com/office/spreadsheetml/2017/richdata2" ref="A2:E8">
    <sortCondition ref="D2:D8"/>
    <sortCondition ref="B2:B8"/>
  </sortState>
  <tableColumns count="5">
    <tableColumn id="1" xr3:uid="{FB4F6D83-4BA6-4607-ADB4-BFDBC104160B}" name="lookupKey"/>
    <tableColumn id="2" xr3:uid="{BC1F78C5-23CA-45B3-88C3-C378C3F655A5}" name="lookupValue"/>
    <tableColumn id="3" xr3:uid="{FE110CE9-2783-48E3-BD2E-B7E17C47B09D}" name="parentKey"/>
    <tableColumn id="4" xr3:uid="{25C57DF6-B821-42BD-B371-3E61FD3C1506}" name="parentDescription"/>
    <tableColumn id="5" xr3:uid="{04BD6916-A8DD-469F-AFB4-E5E2B6C8AE17}" name="isActiv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D8F26CC-9432-472C-BE8F-D2FB2B5CF07F}" name="barrier_post_material" displayName="barrier_post_material" ref="A1:E6" totalsRowShown="0" headerRowDxfId="102" headerRowBorderDxfId="103" tableBorderDxfId="104">
  <autoFilter ref="A1:E6" xr:uid="{7D8F26CC-9432-472C-BE8F-D2FB2B5CF07F}"/>
  <sortState xmlns:xlrd2="http://schemas.microsoft.com/office/spreadsheetml/2017/richdata2" ref="A2:E6">
    <sortCondition ref="D2:D6"/>
    <sortCondition ref="B2:B6"/>
  </sortState>
  <tableColumns count="5">
    <tableColumn id="1" xr3:uid="{B781798B-88F8-4E01-8E86-0658D08B83D6}" name="lookupKey"/>
    <tableColumn id="2" xr3:uid="{91FE591C-5608-471A-96F1-C4E615E45105}" name="lookupValue"/>
    <tableColumn id="3" xr3:uid="{ABDEF145-FBAB-40C5-96B4-220AE336EF44}" name="parentKey"/>
    <tableColumn id="4" xr3:uid="{823846C9-F5B0-4D5A-88BF-C07AE1B4D33B}" name="parentDescription"/>
    <tableColumn id="5" xr3:uid="{AF361A8A-0163-4A5A-BC21-6F15A260D891}" name="isActiv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7294EED-EBB4-4AFC-BF63-6FA651CC9793}" name="shelter_seat_material" displayName="shelter_seat_material" ref="A1:E12" totalsRowShown="0" headerRowDxfId="99" headerRowBorderDxfId="100" tableBorderDxfId="101">
  <autoFilter ref="A1:E12" xr:uid="{D7294EED-EBB4-4AFC-BF63-6FA651CC9793}"/>
  <sortState xmlns:xlrd2="http://schemas.microsoft.com/office/spreadsheetml/2017/richdata2" ref="A2:E12">
    <sortCondition ref="D2:D12"/>
    <sortCondition ref="B2:B12"/>
  </sortState>
  <tableColumns count="5">
    <tableColumn id="1" xr3:uid="{B711FB9D-5EB5-4910-A222-B35C28BFC6DB}" name="lookupKey"/>
    <tableColumn id="2" xr3:uid="{7D43E97F-D426-4C6A-9E31-970B01B897BA}" name="lookupValue"/>
    <tableColumn id="3" xr3:uid="{39D756A6-3058-4D24-B4CE-C382884210CE}" name="parentKey"/>
    <tableColumn id="4" xr3:uid="{EDF8A08C-89F1-41FB-BFFD-38B0F5696917}" name="parentDescription"/>
    <tableColumn id="5" xr3:uid="{5B3C5FF0-8CB6-4D3A-A7F7-0A4837D9F065}" name="isActive"/>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FE1D10D-E366-44B4-B604-B11476BF663C}" name="shelter_material" displayName="shelter_material" ref="A1:E22" totalsRowShown="0" headerRowDxfId="96" headerRowBorderDxfId="97" tableBorderDxfId="98">
  <autoFilter ref="A1:E22" xr:uid="{BFE1D10D-E366-44B4-B604-B11476BF663C}"/>
  <sortState xmlns:xlrd2="http://schemas.microsoft.com/office/spreadsheetml/2017/richdata2" ref="A2:E22">
    <sortCondition ref="D2:D22"/>
    <sortCondition ref="B2:B22"/>
  </sortState>
  <tableColumns count="5">
    <tableColumn id="1" xr3:uid="{CC974777-70D9-4AF6-8989-64063413144D}" name="lookupKey"/>
    <tableColumn id="2" xr3:uid="{CD723126-21A6-49A1-AEC3-3C52A94E8FA4}" name="lookupValue"/>
    <tableColumn id="3" xr3:uid="{38B5F9B4-1129-48EE-ACC3-7A670ADD13F5}" name="parentKey"/>
    <tableColumn id="4" xr3:uid="{8517E42B-2A55-44CF-BB01-2D1A8C5C72D2}" name="parentDescription"/>
    <tableColumn id="5" xr3:uid="{141448B7-E9BE-47FE-84DE-806C839A6620}" name="isActive"/>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489130EF-E225-4737-AFB7-DE911CE35A66}" name="seating_material" displayName="seating_material" ref="A1:E15" totalsRowShown="0" headerRowDxfId="93" headerRowBorderDxfId="94" tableBorderDxfId="95">
  <autoFilter ref="A1:E15" xr:uid="{489130EF-E225-4737-AFB7-DE911CE35A66}"/>
  <sortState xmlns:xlrd2="http://schemas.microsoft.com/office/spreadsheetml/2017/richdata2" ref="A2:E15">
    <sortCondition ref="D2:D15"/>
    <sortCondition ref="B2:B15"/>
  </sortState>
  <tableColumns count="5">
    <tableColumn id="1" xr3:uid="{2CE2EA72-3D90-4D4D-826C-69931A6C00B4}" name="lookupKey"/>
    <tableColumn id="2" xr3:uid="{999C8453-BFD1-4F2F-BFCB-77EAC30EE09C}" name="lookupValue"/>
    <tableColumn id="3" xr3:uid="{5E8CC594-AAF6-4636-9EBF-3C748A696142}" name="parentKey"/>
    <tableColumn id="4" xr3:uid="{FA5AB263-0379-4F91-89E6-A6E91F814AF9}" name="parentDescription"/>
    <tableColumn id="5" xr3:uid="{3ED8DF14-B975-4BC5-B671-1793848ACAFB}" name="isActive"/>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8262E5B7-923E-4F6C-AA48-2CAF39A1727A}" name="rubbish_bin_material" displayName="rubbish_bin_material" ref="A1:E8" totalsRowShown="0" headerRowDxfId="90" headerRowBorderDxfId="91" tableBorderDxfId="92">
  <autoFilter ref="A1:E8" xr:uid="{8262E5B7-923E-4F6C-AA48-2CAF39A1727A}"/>
  <sortState xmlns:xlrd2="http://schemas.microsoft.com/office/spreadsheetml/2017/richdata2" ref="A2:E8">
    <sortCondition ref="D2:D8"/>
    <sortCondition ref="B2:B8"/>
  </sortState>
  <tableColumns count="5">
    <tableColumn id="1" xr3:uid="{47B8FC86-DFE1-4D39-996D-7B383A6EFC1A}" name="lookupKey"/>
    <tableColumn id="2" xr3:uid="{5A97B88A-BBD7-4C02-A6A0-7797CEDE2EC8}" name="lookupValue"/>
    <tableColumn id="3" xr3:uid="{ABEBC65D-1952-4133-ACC3-765311196FD0}" name="parentKey"/>
    <tableColumn id="4" xr3:uid="{61C8DE4C-4E95-449E-BAAB-059F1B2CB4C0}" name="parentDescription"/>
    <tableColumn id="5" xr3:uid="{AFFAA38B-8634-4134-B1AB-9D2FF43C5F11}" name="isActiv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A7EEF8B1-A370-4C78-BABF-EAF29A6488E0}" name="planting_structure_material" displayName="planting_structure_material" ref="A1:E15" totalsRowShown="0" headerRowDxfId="87" headerRowBorderDxfId="88" tableBorderDxfId="89">
  <autoFilter ref="A1:E15" xr:uid="{A7EEF8B1-A370-4C78-BABF-EAF29A6488E0}"/>
  <sortState xmlns:xlrd2="http://schemas.microsoft.com/office/spreadsheetml/2017/richdata2" ref="A2:E15">
    <sortCondition ref="D2:D15"/>
    <sortCondition ref="B2:B15"/>
  </sortState>
  <tableColumns count="5">
    <tableColumn id="1" xr3:uid="{8255C170-B824-4CE4-BE99-CB9C48EF2A34}" name="lookupKey"/>
    <tableColumn id="2" xr3:uid="{68661C05-A2AD-4928-8CFE-3846D5082611}" name="lookupValue"/>
    <tableColumn id="3" xr3:uid="{A9D6664B-C1C2-4CB1-841D-8EB126A52DA3}" name="parentKey"/>
    <tableColumn id="4" xr3:uid="{4F2C4155-EA8A-42E3-B7C9-A82132AA77AC}" name="parentDescription"/>
    <tableColumn id="5" xr3:uid="{45160E6D-CFC2-488E-9BEC-019EDC0D8F8E}" name="isActive"/>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452C8A9-3CED-47E7-9D7E-1A13ED5D2FB7}" name="cultural_installation_material" displayName="cultural_installation_material" ref="A1:E15" totalsRowShown="0" headerRowDxfId="84" headerRowBorderDxfId="85" tableBorderDxfId="86">
  <autoFilter ref="A1:E15" xr:uid="{7452C8A9-3CED-47E7-9D7E-1A13ED5D2FB7}"/>
  <sortState xmlns:xlrd2="http://schemas.microsoft.com/office/spreadsheetml/2017/richdata2" ref="A2:E15">
    <sortCondition ref="D2:D15"/>
    <sortCondition ref="B2:B15"/>
  </sortState>
  <tableColumns count="5">
    <tableColumn id="1" xr3:uid="{11BE3384-2909-4EB7-B856-9FC0A85455C9}" name="lookupKey"/>
    <tableColumn id="2" xr3:uid="{14668947-039B-4089-B5EB-C35D6C713C65}" name="lookupValue"/>
    <tableColumn id="3" xr3:uid="{B10DC06A-66C2-49F9-93DF-287EEF6BECBF}" name="parentKey"/>
    <tableColumn id="4" xr3:uid="{855D39C6-AC00-4A1D-87B8-69A85E598757}" name="parentDescription"/>
    <tableColumn id="5" xr3:uid="{31EBFB7A-C99D-4B9D-8472-963B2EF4B92C}" name="isActiv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4CDEC440-E857-4A75-AC47-9642922335AE}" name="cycle_amenity_material" displayName="cycle_amenity_material" ref="A1:E11" totalsRowShown="0" headerRowDxfId="81" headerRowBorderDxfId="82" tableBorderDxfId="83">
  <autoFilter ref="A1:E11" xr:uid="{4CDEC440-E857-4A75-AC47-9642922335AE}"/>
  <sortState xmlns:xlrd2="http://schemas.microsoft.com/office/spreadsheetml/2017/richdata2" ref="A2:E11">
    <sortCondition ref="D2:D11"/>
    <sortCondition ref="B2:B11"/>
  </sortState>
  <tableColumns count="5">
    <tableColumn id="1" xr3:uid="{DE6BFACA-D5A0-45F1-AAE0-4CC36BC4729C}" name="lookupKey"/>
    <tableColumn id="2" xr3:uid="{2921A7F4-F774-4A14-B415-2E2564A21719}" name="lookupValue"/>
    <tableColumn id="3" xr3:uid="{E68E3C96-96D5-4E8F-B268-45988DBA9BA1}" name="parentKey"/>
    <tableColumn id="4" xr3:uid="{E682D4F9-E532-4162-BD99-7A0C48D1217C}" name="parentDescription"/>
    <tableColumn id="5" xr3:uid="{CC8C4BC3-D510-4204-B6EB-8DDB9F19BD77}" name="isActiv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6CE5C54D-C7B8-45E4-A156-F669ECC77AE7}" name="wall_material" displayName="wall_material" ref="A1:E16" totalsRowShown="0" headerRowDxfId="78" headerRowBorderDxfId="79" tableBorderDxfId="80">
  <autoFilter ref="A1:E16" xr:uid="{6CE5C54D-C7B8-45E4-A156-F669ECC77AE7}"/>
  <sortState xmlns:xlrd2="http://schemas.microsoft.com/office/spreadsheetml/2017/richdata2" ref="A2:E16">
    <sortCondition ref="D2:D16"/>
    <sortCondition ref="B2:B16"/>
  </sortState>
  <tableColumns count="5">
    <tableColumn id="1" xr3:uid="{98C04234-0BFB-492F-9358-5FA468E74EFA}" name="lookupKey"/>
    <tableColumn id="2" xr3:uid="{55C3E734-C0AC-49B5-8669-483A19B8A83D}" name="lookupValue"/>
    <tableColumn id="3" xr3:uid="{C6512685-0482-4DD2-A11B-87ABBDC1C583}" name="parentKey"/>
    <tableColumn id="4" xr3:uid="{F7222E73-2D59-4C08-A1AA-CA02A1A9B502}" name="parentDescription"/>
    <tableColumn id="5" xr3:uid="{271D1ADE-EC4B-4625-9BB8-B73C9B0AB334}"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389CE0-FE62-464F-92C8-C3C2C439DD82}" name="risk_likelihood" displayName="risk_likelihood" ref="A1:E7" totalsRowShown="0" headerRowDxfId="210" headerRowBorderDxfId="211" tableBorderDxfId="212">
  <autoFilter ref="A1:E7" xr:uid="{61389CE0-FE62-464F-92C8-C3C2C439DD82}"/>
  <sortState xmlns:xlrd2="http://schemas.microsoft.com/office/spreadsheetml/2017/richdata2" ref="A2:E7">
    <sortCondition ref="D2:D7"/>
    <sortCondition ref="B2:B7"/>
  </sortState>
  <tableColumns count="5">
    <tableColumn id="1" xr3:uid="{18DAF695-4EA9-48C1-B051-CEA5C2BCE016}" name="lookupKey"/>
    <tableColumn id="2" xr3:uid="{6A45D2C0-2151-41FD-95C5-E73252BE1E6A}" name="lookupValue"/>
    <tableColumn id="3" xr3:uid="{BFE87243-6009-428F-AE57-1B6D360DDEC9}" name="parentKey"/>
    <tableColumn id="4" xr3:uid="{601F7194-8C08-4F99-8199-AE4B8D93BAF9}" name="parentDescription"/>
    <tableColumn id="5" xr3:uid="{A51BC002-0A2E-4F4A-96E3-D4047E637FB2}" name="isActiv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06DB614-67D0-41C8-8C4E-A90D73297A1A}" name="rail_material" displayName="rail_material" ref="A1:E6" totalsRowShown="0" headerRowDxfId="75" headerRowBorderDxfId="76" tableBorderDxfId="77">
  <autoFilter ref="A1:E6" xr:uid="{506DB614-67D0-41C8-8C4E-A90D73297A1A}"/>
  <sortState xmlns:xlrd2="http://schemas.microsoft.com/office/spreadsheetml/2017/richdata2" ref="A2:E6">
    <sortCondition ref="D2:D6"/>
    <sortCondition ref="B2:B6"/>
  </sortState>
  <tableColumns count="5">
    <tableColumn id="1" xr3:uid="{83340271-9F77-4999-84E2-AC6F5CF73A25}" name="lookupKey"/>
    <tableColumn id="2" xr3:uid="{CB961CE9-DD9A-462D-A143-86C42E82BA9F}" name="lookupValue"/>
    <tableColumn id="3" xr3:uid="{44E2FDF4-C1C3-4E0C-AA41-4F12D99A7430}" name="parentKey"/>
    <tableColumn id="4" xr3:uid="{8F5EF329-AB57-4AB5-B1DD-2B33E4AE534A}" name="parentDescription"/>
    <tableColumn id="5" xr3:uid="{EAC646CE-6DD5-45C7-9527-DBFDE088A902}" name="isActive"/>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C146FE62-B793-4123-8CC8-07FCB0DEA8BA}" name="cattle_stop_material" displayName="cattle_stop_material" ref="A1:E7" totalsRowShown="0" headerRowDxfId="72" headerRowBorderDxfId="73" tableBorderDxfId="74">
  <autoFilter ref="A1:E7" xr:uid="{C146FE62-B793-4123-8CC8-07FCB0DEA8BA}"/>
  <sortState xmlns:xlrd2="http://schemas.microsoft.com/office/spreadsheetml/2017/richdata2" ref="A2:E7">
    <sortCondition ref="D2:D7"/>
    <sortCondition ref="B2:B7"/>
  </sortState>
  <tableColumns count="5">
    <tableColumn id="1" xr3:uid="{C33455A9-F21B-4EDF-9E35-A28F647478A6}" name="lookupKey"/>
    <tableColumn id="2" xr3:uid="{9408E47F-722C-4245-9A59-5AEB71221E61}" name="lookupValue"/>
    <tableColumn id="3" xr3:uid="{F4F3A5DF-0BCB-4E22-9B4B-94C33CBC1CA9}" name="parentKey"/>
    <tableColumn id="4" xr3:uid="{26EEF16A-2B76-4138-85CE-4D5B713363CA}" name="parentDescription"/>
    <tableColumn id="5" xr3:uid="{31ED6079-14E5-474C-A15A-7CD162D34938}" name="isActive"/>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F4740340-0D2D-4CE8-9258-7E45FFFB2EF4}" name="bollard_material" displayName="bollard_material" ref="A1:E8" totalsRowShown="0" headerRowDxfId="69" headerRowBorderDxfId="70" tableBorderDxfId="71">
  <autoFilter ref="A1:E8" xr:uid="{F4740340-0D2D-4CE8-9258-7E45FFFB2EF4}"/>
  <sortState xmlns:xlrd2="http://schemas.microsoft.com/office/spreadsheetml/2017/richdata2" ref="A2:E8">
    <sortCondition ref="D2:D8"/>
    <sortCondition ref="B2:B8"/>
  </sortState>
  <tableColumns count="5">
    <tableColumn id="1" xr3:uid="{41FF88C6-C9B1-4BB1-A0F3-F5E00EA309FB}" name="lookupKey"/>
    <tableColumn id="2" xr3:uid="{25A3A637-532E-404D-B469-333B03FA5D3E}" name="lookupValue"/>
    <tableColumn id="3" xr3:uid="{2FB28E8E-B3E9-4D57-8F2A-2091115D3731}" name="parentKey"/>
    <tableColumn id="4" xr3:uid="{B5A1B5B1-3710-4CF3-A096-789F5D32678D}" name="parentDescription"/>
    <tableColumn id="5" xr3:uid="{F15A9F91-3643-4C62-9789-159B60E5F0C1}" name="isActiv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8F3079-98F5-4CD0-B623-D7101A32C486}" name="ud_crash_cushion_type" displayName="ud_crash_cushion_type" ref="A1:E10" totalsRowShown="0" headerRowDxfId="66" headerRowBorderDxfId="67" tableBorderDxfId="68">
  <autoFilter ref="A1:E10" xr:uid="{A38F3079-98F5-4CD0-B623-D7101A32C486}"/>
  <sortState xmlns:xlrd2="http://schemas.microsoft.com/office/spreadsheetml/2017/richdata2" ref="A2:E10">
    <sortCondition ref="D2:D10"/>
    <sortCondition ref="B2:B10"/>
  </sortState>
  <tableColumns count="5">
    <tableColumn id="1" xr3:uid="{BB57CF72-0543-4422-9FE1-C156F38AFE34}" name="lookupKey"/>
    <tableColumn id="2" xr3:uid="{44EFE1E1-6387-4957-B827-A3EC6246FF87}" name="lookupValue"/>
    <tableColumn id="3" xr3:uid="{DA27C137-AB09-429F-8F53-37C0779C8604}" name="parentKey"/>
    <tableColumn id="4" xr3:uid="{1B470BFE-476B-4B1F-BD44-D9901E65FD6D}" name="parentDescription"/>
    <tableColumn id="5" xr3:uid="{41022C0C-2A54-408A-BD8D-9CEE4861D57E}" name="isActive"/>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C4EEA8A2-FA57-4349-A19F-8EAF1F875F44}" name="ud_motorcycle_attachment" displayName="ud_motorcycle_attachment" ref="A1:E4" totalsRowShown="0" headerRowDxfId="63" headerRowBorderDxfId="64" tableBorderDxfId="65">
  <autoFilter ref="A1:E4" xr:uid="{C4EEA8A2-FA57-4349-A19F-8EAF1F875F44}"/>
  <sortState xmlns:xlrd2="http://schemas.microsoft.com/office/spreadsheetml/2017/richdata2" ref="A2:E4">
    <sortCondition ref="D2:D4"/>
    <sortCondition ref="B2:B4"/>
  </sortState>
  <tableColumns count="5">
    <tableColumn id="1" xr3:uid="{22740DB6-7C64-424A-87CD-62C5AFA65C23}" name="lookupKey"/>
    <tableColumn id="2" xr3:uid="{614017C9-E11F-4AAA-A208-C29EC40C3F1B}" name="lookupValue"/>
    <tableColumn id="3" xr3:uid="{8E1B1A1E-F5BD-4DB8-A84C-56F764208E29}" name="parentKey"/>
    <tableColumn id="4" xr3:uid="{E1B9802E-4C73-4767-B59F-77E228877187}" name="parentDescription"/>
    <tableColumn id="5" xr3:uid="{6CED0842-22A7-4F1A-849B-919A9D0AAA36}" name="isActive"/>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85940A5-5D08-42D9-9C9D-DC487A8B2684}" name="ud_barrier_terminal_type" displayName="ud_barrier_terminal_type" ref="A1:E21" totalsRowShown="0" headerRowDxfId="60" headerRowBorderDxfId="61" tableBorderDxfId="62">
  <autoFilter ref="A1:E21" xr:uid="{085940A5-5D08-42D9-9C9D-DC487A8B2684}"/>
  <sortState xmlns:xlrd2="http://schemas.microsoft.com/office/spreadsheetml/2017/richdata2" ref="A2:E21">
    <sortCondition ref="D2:D21"/>
    <sortCondition ref="B2:B21"/>
  </sortState>
  <tableColumns count="5">
    <tableColumn id="1" xr3:uid="{C745B3F4-29EF-4CB9-87DE-46AFC09C53E7}" name="lookupKey"/>
    <tableColumn id="2" xr3:uid="{47309A36-9884-404E-8FB7-063705790EA8}" name="lookupValue"/>
    <tableColumn id="3" xr3:uid="{B59AC4ED-14E4-429B-A165-1D29A22C7EF9}" name="parentKey"/>
    <tableColumn id="4" xr3:uid="{85EE2827-A82A-4C22-A8A8-F126E685997B}" name="parentDescription"/>
    <tableColumn id="5" xr3:uid="{459AA081-8173-4FB8-BBC2-FFEDAB5774D9}" name="isActive"/>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5F8D1E3-CF66-41AF-99CB-EC7AC38C87E2}" name="ar_asset_state" displayName="ar_asset_state" ref="A1:E5" totalsRowShown="0" headerRowDxfId="57" headerRowBorderDxfId="58" tableBorderDxfId="59">
  <autoFilter ref="A1:E5" xr:uid="{B5F8D1E3-CF66-41AF-99CB-EC7AC38C87E2}"/>
  <sortState xmlns:xlrd2="http://schemas.microsoft.com/office/spreadsheetml/2017/richdata2" ref="A2:E5">
    <sortCondition ref="D2:D5"/>
    <sortCondition ref="B2:B5"/>
  </sortState>
  <tableColumns count="5">
    <tableColumn id="1" xr3:uid="{6592DAB5-00D2-4E3B-B9E1-5C42DA9D000F}" name="lookupKey"/>
    <tableColumn id="2" xr3:uid="{55A64C6A-94BF-4C6B-BF37-43AAE39B9286}" name="lookupValue"/>
    <tableColumn id="3" xr3:uid="{40A358C1-2904-49A6-93EA-7914F8302536}" name="parentKey"/>
    <tableColumn id="4" xr3:uid="{C06366A6-1674-4138-9E06-AC4A7005FE0D}" name="parentDescription"/>
    <tableColumn id="5" xr3:uid="{0D122F28-7839-4FDA-B928-AAB6B001F37F}" name="isActive"/>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E345047D-8E54-426A-9D0F-FAB203B71E76}" name="ud_amds_table_list" displayName="ud_amds_table_list" ref="A1:E91" totalsRowShown="0" headerRowDxfId="54" headerRowBorderDxfId="55" tableBorderDxfId="56">
  <autoFilter ref="A1:E91" xr:uid="{E345047D-8E54-426A-9D0F-FAB203B71E76}"/>
  <sortState xmlns:xlrd2="http://schemas.microsoft.com/office/spreadsheetml/2017/richdata2" ref="A2:E91">
    <sortCondition ref="D2:D91"/>
    <sortCondition ref="B2:B91"/>
  </sortState>
  <tableColumns count="5">
    <tableColumn id="1" xr3:uid="{987BA09B-2BA1-421B-86C1-91DB5FEF78AB}" name="lookupKey"/>
    <tableColumn id="2" xr3:uid="{C74B3290-B8CA-40AD-BB5A-E416C1CC4711}" name="lookupValue"/>
    <tableColumn id="3" xr3:uid="{BCCF81F1-D94A-4343-9055-7CD5002EF539}" name="parentKey"/>
    <tableColumn id="4" xr3:uid="{280142A9-C09C-46C8-AD9F-B1ACA3ED1F80}" name="parentDescription"/>
    <tableColumn id="5" xr3:uid="{FB3E89DF-0B87-4448-B12A-914297C33F68}" name="isActiv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8B62C3F6-0002-49E7-A9E5-73438836A5C8}" name="railing_attach" displayName="railing_attach" ref="A1:E2" totalsRowShown="0" headerRowDxfId="51" headerRowBorderDxfId="52" tableBorderDxfId="53">
  <autoFilter ref="A1:E2" xr:uid="{8B62C3F6-0002-49E7-A9E5-73438836A5C8}"/>
  <sortState xmlns:xlrd2="http://schemas.microsoft.com/office/spreadsheetml/2017/richdata2" ref="A2:E2">
    <sortCondition ref="D2"/>
    <sortCondition ref="B2"/>
  </sortState>
  <tableColumns count="5">
    <tableColumn id="1" xr3:uid="{FF15C18E-0141-42A9-8B71-B3192F52BCFA}" name="lookupKey"/>
    <tableColumn id="2" xr3:uid="{ED29689D-25D3-447D-BAAC-1FF9E86DAB06}" name="lookupValue"/>
    <tableColumn id="3" xr3:uid="{5CA0B48C-7CAC-4E1D-BA97-513DB9EACCFB}" name="parentKey"/>
    <tableColumn id="4" xr3:uid="{6EE49755-5FAD-4170-97B8-82371A1945D0}" name="parentDescription"/>
    <tableColumn id="5" xr3:uid="{C2598187-7E8D-4147-9C7C-6BDC995CDA2E}" name="isActive"/>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65BC0018-BA1E-4F95-B442-A4698A199175}" name="av_standard_rc" displayName="av_standard_rc" ref="A1:E566" totalsRowShown="0" headerRowDxfId="48" headerRowBorderDxfId="49" tableBorderDxfId="50">
  <autoFilter ref="A1:E566" xr:uid="{65BC0018-BA1E-4F95-B442-A4698A199175}"/>
  <sortState xmlns:xlrd2="http://schemas.microsoft.com/office/spreadsheetml/2017/richdata2" ref="A2:E566">
    <sortCondition ref="D2:D566"/>
    <sortCondition ref="B2:B566"/>
  </sortState>
  <tableColumns count="5">
    <tableColumn id="1" xr3:uid="{07FCD5D4-5897-4CCF-A6EB-6F9FD54C4AE9}" name="lookupKey"/>
    <tableColumn id="2" xr3:uid="{8FD98173-6173-45B4-B4D5-D899F7A9B12F}" name="lookupValue"/>
    <tableColumn id="3" xr3:uid="{2C5681AA-D1D4-4895-9813-E14DF6310CDE}" name="parentKey"/>
    <tableColumn id="4" xr3:uid="{8FBF4B54-2A68-433A-8A7A-BC9ECA2F16F0}" name="parentDescription"/>
    <tableColumn id="5" xr3:uid="{79F5795C-CE17-4624-AFAE-6716BEA03FB4}"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DFE519-05A7-40E9-91AB-BC9743A07710}" name="risk" displayName="risk" ref="A1:E7" totalsRowShown="0" headerRowDxfId="207" headerRowBorderDxfId="208" tableBorderDxfId="209">
  <autoFilter ref="A1:E7" xr:uid="{89DFE519-05A7-40E9-91AB-BC9743A07710}"/>
  <sortState xmlns:xlrd2="http://schemas.microsoft.com/office/spreadsheetml/2017/richdata2" ref="A2:E7">
    <sortCondition ref="D2:D7"/>
    <sortCondition ref="B2:B7"/>
  </sortState>
  <tableColumns count="5">
    <tableColumn id="1" xr3:uid="{4403B709-90EE-4951-B333-CEA5F7BC31F2}" name="lookupKey"/>
    <tableColumn id="2" xr3:uid="{DC75DB23-D76D-413B-AC70-F4CD0C9D3EB4}" name="lookupValue"/>
    <tableColumn id="3" xr3:uid="{90F2F525-5FC6-4D8B-BD05-B2FE604E69F5}" name="parentKey"/>
    <tableColumn id="4" xr3:uid="{C897B21E-C03D-49A5-91D9-2CD773934572}" name="parentDescription"/>
    <tableColumn id="5" xr3:uid="{4DBA51C7-94D0-455D-BA0D-6A8C744914E9}" name="isActiv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730F1E35-3D88-4C73-9A84-3967B3C78D31}" name="ar_replace_reason" displayName="ar_replace_reason" ref="A1:E14" totalsRowShown="0" headerRowDxfId="45" headerRowBorderDxfId="46" tableBorderDxfId="47">
  <autoFilter ref="A1:E14" xr:uid="{730F1E35-3D88-4C73-9A84-3967B3C78D31}"/>
  <sortState xmlns:xlrd2="http://schemas.microsoft.com/office/spreadsheetml/2017/richdata2" ref="A2:E14">
    <sortCondition ref="D2:D14"/>
    <sortCondition ref="B2:B14"/>
  </sortState>
  <tableColumns count="5">
    <tableColumn id="1" xr3:uid="{17F4B4EF-6AB6-491E-A131-460C633B26B4}" name="lookupKey"/>
    <tableColumn id="2" xr3:uid="{B8D3924F-9480-4449-8376-62999DA472A7}" name="lookupValue"/>
    <tableColumn id="3" xr3:uid="{FFEAE70A-7B0F-44A6-8D20-6DFA2BF31ABD}" name="parentKey"/>
    <tableColumn id="4" xr3:uid="{C3058424-3CC7-45C1-ACE1-8960882A578E}" name="parentDescription"/>
    <tableColumn id="5" xr3:uid="{2D0FDD9D-4013-4F87-992E-2A56AAB8CB0D}" name="isActiv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899F8B02-BD2C-45B3-BE98-3D8E166EEDAC}" name="ud_replacement_status" displayName="ud_replacement_status" ref="A1:E4" totalsRowShown="0" headerRowDxfId="42" headerRowBorderDxfId="43" tableBorderDxfId="44">
  <autoFilter ref="A1:E4" xr:uid="{899F8B02-BD2C-45B3-BE98-3D8E166EEDAC}"/>
  <sortState xmlns:xlrd2="http://schemas.microsoft.com/office/spreadsheetml/2017/richdata2" ref="A2:E4">
    <sortCondition ref="D2:D4"/>
    <sortCondition ref="B2:B4"/>
  </sortState>
  <tableColumns count="5">
    <tableColumn id="1" xr3:uid="{8051263F-3BA2-4D1E-9BB9-9E438CA8E8DD}" name="lookupKey"/>
    <tableColumn id="2" xr3:uid="{9E87A985-F0F8-4E39-BD26-328722D3F7AC}" name="lookupValue"/>
    <tableColumn id="3" xr3:uid="{A34F434B-3B0D-453D-AB21-91883B38F340}" name="parentKey"/>
    <tableColumn id="4" xr3:uid="{1D0B297F-AEB9-4841-967F-9F3A004FB13F}" name="parentDescription"/>
    <tableColumn id="5" xr3:uid="{76968450-33B0-42D4-8E3E-8F95A7A74529}" name="isActive"/>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8933865A-97C5-4C36-8488-95983BD787B7}" name="ud_asset_status" displayName="ud_asset_status" ref="A1:E10" totalsRowShown="0" headerRowDxfId="39" headerRowBorderDxfId="40" tableBorderDxfId="41">
  <autoFilter ref="A1:E10" xr:uid="{8933865A-97C5-4C36-8488-95983BD787B7}"/>
  <sortState xmlns:xlrd2="http://schemas.microsoft.com/office/spreadsheetml/2017/richdata2" ref="A2:E10">
    <sortCondition ref="D2:D10"/>
    <sortCondition ref="B2:B10"/>
  </sortState>
  <tableColumns count="5">
    <tableColumn id="1" xr3:uid="{17557494-0414-43CC-8603-122DAE908709}" name="lookupKey"/>
    <tableColumn id="2" xr3:uid="{D7CA657E-8438-4490-BB07-B8718B0F304B}" name="lookupValue"/>
    <tableColumn id="3" xr3:uid="{4DD44DD2-2A3D-47F8-A119-F4E0C42EE7D6}" name="parentKey"/>
    <tableColumn id="4" xr3:uid="{2B8A349D-A8D6-4A14-AD58-CE4CCEB0653A}" name="parentDescription"/>
    <tableColumn id="5" xr3:uid="{A79DF782-59C3-423E-B168-3CA3896FD6D5}" name="isActive"/>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7850B2DE-1E7D-4EBC-BAD9-10E3E7FF04EA}" name="ud_barrier_ground_fix" displayName="ud_barrier_ground_fix" ref="A1:E7" totalsRowShown="0" headerRowDxfId="36" headerRowBorderDxfId="37" tableBorderDxfId="38">
  <autoFilter ref="A1:E7" xr:uid="{7850B2DE-1E7D-4EBC-BAD9-10E3E7FF04EA}"/>
  <sortState xmlns:xlrd2="http://schemas.microsoft.com/office/spreadsheetml/2017/richdata2" ref="A2:E7">
    <sortCondition ref="D2:D7"/>
    <sortCondition ref="B2:B7"/>
  </sortState>
  <tableColumns count="5">
    <tableColumn id="1" xr3:uid="{79BA96D6-F176-4ADB-9868-87AA623DCFEC}" name="lookupKey"/>
    <tableColumn id="2" xr3:uid="{73EC7AA8-EA75-4E95-ABCB-1BD066CA83CC}" name="lookupValue"/>
    <tableColumn id="3" xr3:uid="{E94BF36C-E09D-4814-A441-8849A944DBE5}" name="parentKey"/>
    <tableColumn id="4" xr3:uid="{9948A767-BAC4-4FB1-BF26-7386109FBD29}" name="parentDescription"/>
    <tableColumn id="5" xr3:uid="{58169DFF-7804-4183-B384-2C5F54C990AD}" name="isActive"/>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8DB3A508-E743-4C18-93BB-D1B0BA14D9E2}" name="len_adjust_rsn" displayName="len_adjust_rsn" ref="A1:E12" totalsRowShown="0" headerRowDxfId="33" headerRowBorderDxfId="34" tableBorderDxfId="35">
  <autoFilter ref="A1:E12" xr:uid="{8DB3A508-E743-4C18-93BB-D1B0BA14D9E2}"/>
  <sortState xmlns:xlrd2="http://schemas.microsoft.com/office/spreadsheetml/2017/richdata2" ref="A2:E12">
    <sortCondition ref="D2:D12"/>
    <sortCondition ref="B2:B12"/>
  </sortState>
  <tableColumns count="5">
    <tableColumn id="1" xr3:uid="{8BDC4E5F-98A4-4168-BD20-4C3495CB0395}" name="lookupKey"/>
    <tableColumn id="2" xr3:uid="{C1E55287-4BE8-47AE-8D63-E69600769253}" name="lookupValue"/>
    <tableColumn id="3" xr3:uid="{4AEAB88A-A71F-4221-92DD-14B449ABC57F}" name="parentKey"/>
    <tableColumn id="4" xr3:uid="{B1D605D7-AC15-4312-A554-6788F7EB757A}" name="parentDescription"/>
    <tableColumn id="5" xr3:uid="{45C9E9A0-1D86-4845-B16C-92C2A680FDE2}" name="isActive"/>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C26FFBD7-2ADE-4072-993E-3696B50302E8}" name="ud_sub_organisation" displayName="ud_sub_organisation" ref="A1:E19" totalsRowShown="0" headerRowDxfId="30" headerRowBorderDxfId="31" tableBorderDxfId="32">
  <autoFilter ref="A1:E19" xr:uid="{C26FFBD7-2ADE-4072-993E-3696B50302E8}"/>
  <sortState xmlns:xlrd2="http://schemas.microsoft.com/office/spreadsheetml/2017/richdata2" ref="A2:E19">
    <sortCondition ref="D2:D19"/>
    <sortCondition ref="B2:B19"/>
  </sortState>
  <tableColumns count="5">
    <tableColumn id="1" xr3:uid="{29D108DD-5940-4D24-B700-F94162293123}" name="lookupKey"/>
    <tableColumn id="2" xr3:uid="{97E5C3E6-FF07-441E-8637-45BFDCCDB88C}" name="lookupValue"/>
    <tableColumn id="3" xr3:uid="{E6EA6FB5-2C67-465C-A454-D71F8F8D6862}" name="parentKey"/>
    <tableColumn id="4" xr3:uid="{7129A331-3A0B-49D0-AC41-B6A17C403108}" name="parentDescription"/>
    <tableColumn id="5" xr3:uid="{492F17CC-A506-46A3-B826-4D495552271E}" name="isActive"/>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51EA1DF-0A6D-4CB3-8DE8-4CB36FBD4FE7}" name="ud_organisation_owner" displayName="ud_organisation_owner" ref="A1:E101" totalsRowShown="0" headerRowDxfId="27" headerRowBorderDxfId="28" tableBorderDxfId="29">
  <autoFilter ref="A1:E101" xr:uid="{051EA1DF-0A6D-4CB3-8DE8-4CB36FBD4FE7}"/>
  <sortState xmlns:xlrd2="http://schemas.microsoft.com/office/spreadsheetml/2017/richdata2" ref="A2:E101">
    <sortCondition ref="D2:D101"/>
    <sortCondition ref="B2:B101"/>
  </sortState>
  <tableColumns count="5">
    <tableColumn id="1" xr3:uid="{4C69EB5E-355B-4828-B7B2-44CCD77AF254}" name="lookupKey"/>
    <tableColumn id="2" xr3:uid="{FF40A960-F170-4BB2-B9C8-687AAFB026D5}" name="lookupValue"/>
    <tableColumn id="3" xr3:uid="{8A83AD23-8741-4271-BC92-B6DBA3276402}" name="parentKey"/>
    <tableColumn id="4" xr3:uid="{1D555757-65D4-458B-BA76-742BAD9726C0}" name="parentDescription"/>
    <tableColumn id="5" xr3:uid="{0860FB6D-4AFF-4C67-93C6-455D57C48D33}" name="isActive"/>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E2C15511-3D6D-41CC-B5FF-37446714294A}" name="side" displayName="side" ref="A1:E5" totalsRowShown="0" headerRowDxfId="24" headerRowBorderDxfId="25" tableBorderDxfId="26">
  <autoFilter ref="A1:E5" xr:uid="{E2C15511-3D6D-41CC-B5FF-37446714294A}"/>
  <sortState xmlns:xlrd2="http://schemas.microsoft.com/office/spreadsheetml/2017/richdata2" ref="A2:E5">
    <sortCondition ref="D2:D5"/>
    <sortCondition ref="B2:B5"/>
  </sortState>
  <tableColumns count="5">
    <tableColumn id="1" xr3:uid="{72932C3A-6F8B-4B2E-AB7E-AA0BE4D80E0C}" name="lookupKey"/>
    <tableColumn id="2" xr3:uid="{6493AC6E-795C-4272-8F8D-B46DDC76721F}" name="lookupValue"/>
    <tableColumn id="3" xr3:uid="{AB068964-6BB5-496E-AE49-138095D42895}" name="parentKey"/>
    <tableColumn id="4" xr3:uid="{813A2DB1-3334-46E3-A6EF-27AEA97B32CB}" name="parentDescription"/>
    <tableColumn id="5" xr3:uid="{D150BA25-72F9-4B16-8924-93435F0A66F1}" name="isActive"/>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53E1BB5B-953A-450C-96EA-154AC730DA79}" name="ud_placement" displayName="ud_placement" ref="A1:E29" totalsRowShown="0" headerRowDxfId="21" headerRowBorderDxfId="22" tableBorderDxfId="23">
  <autoFilter ref="A1:E29" xr:uid="{53E1BB5B-953A-450C-96EA-154AC730DA79}"/>
  <sortState xmlns:xlrd2="http://schemas.microsoft.com/office/spreadsheetml/2017/richdata2" ref="A2:E29">
    <sortCondition ref="D2:D29"/>
    <sortCondition ref="B2:B29"/>
  </sortState>
  <tableColumns count="5">
    <tableColumn id="1" xr3:uid="{5C10D62B-6303-42AA-B766-42BEB3244559}" name="lookupKey"/>
    <tableColumn id="2" xr3:uid="{E16D039B-D61B-4263-B392-2AB07F098289}" name="lookupValue"/>
    <tableColumn id="3" xr3:uid="{8CC9343D-2DDA-44E9-A968-F337365C1C86}" name="parentKey"/>
    <tableColumn id="4" xr3:uid="{5F064C96-2771-410C-9A9C-51C033CC4A52}" name="parentDescription"/>
    <tableColumn id="5" xr3:uid="{0E2C814B-D2CD-4CFA-BDD8-DF1A25A99992}" name="isActive"/>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F186EBA5-1EF8-46A3-A816-11D7EFD7D90A}" name="ud_work_origin" displayName="ud_work_origin" ref="A1:E78" totalsRowShown="0" headerRowDxfId="18" headerRowBorderDxfId="19" tableBorderDxfId="20">
  <autoFilter ref="A1:E78" xr:uid="{F186EBA5-1EF8-46A3-A816-11D7EFD7D90A}"/>
  <sortState xmlns:xlrd2="http://schemas.microsoft.com/office/spreadsheetml/2017/richdata2" ref="A2:E78">
    <sortCondition ref="D2:D78"/>
    <sortCondition ref="B2:B78"/>
  </sortState>
  <tableColumns count="5">
    <tableColumn id="1" xr3:uid="{857AF2FD-2ECA-4893-AFED-3712D66C382B}" name="lookupKey"/>
    <tableColumn id="2" xr3:uid="{B77BD2A8-33C6-4DDF-8FEB-075E2FB70D3D}" name="lookupValue"/>
    <tableColumn id="3" xr3:uid="{303AD3B6-6EE2-498B-913F-3BAD7513A20B}" name="parentKey"/>
    <tableColumn id="4" xr3:uid="{AFD17C2D-8F99-4789-9733-4D7C8DF73248}" name="parentDescription"/>
    <tableColumn id="5" xr3:uid="{61BDBE8D-D6BF-4FE8-AE18-56CE767AFFAB}"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61AC29-5B0E-4FE5-BE01-6E85050195C3}" name="condition" displayName="condition" ref="A1:E7" totalsRowShown="0" headerRowDxfId="204" headerRowBorderDxfId="205" tableBorderDxfId="206">
  <autoFilter ref="A1:E7" xr:uid="{3D61AC29-5B0E-4FE5-BE01-6E85050195C3}"/>
  <sortState xmlns:xlrd2="http://schemas.microsoft.com/office/spreadsheetml/2017/richdata2" ref="A2:E7">
    <sortCondition ref="D2:D7"/>
    <sortCondition ref="B2:B7"/>
  </sortState>
  <tableColumns count="5">
    <tableColumn id="1" xr3:uid="{5C88E295-EE83-4E5C-8309-78BAF970AAE3}" name="lookupKey"/>
    <tableColumn id="2" xr3:uid="{CE53934F-E929-415E-92B7-3CB57A629860}" name="lookupValue"/>
    <tableColumn id="3" xr3:uid="{67181845-5115-49E2-996F-B987D1D91D52}" name="parentKey"/>
    <tableColumn id="4" xr3:uid="{8790F49E-E4F3-4811-BD1D-2BC0428493AF}" name="parentDescription"/>
    <tableColumn id="5" xr3:uid="{303E847D-C077-4D39-8134-2E287CF751DF}" name="isActive"/>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A194148A-2336-4F78-AE55-D4C85B151B77}" name="ud_material" displayName="ud_material" ref="A1:E88" totalsRowShown="0" headerRowDxfId="15" headerRowBorderDxfId="16" tableBorderDxfId="17">
  <autoFilter ref="A1:E88" xr:uid="{A194148A-2336-4F78-AE55-D4C85B151B77}"/>
  <sortState xmlns:xlrd2="http://schemas.microsoft.com/office/spreadsheetml/2017/richdata2" ref="A2:E88">
    <sortCondition ref="D2:D88"/>
    <sortCondition ref="B2:B88"/>
  </sortState>
  <tableColumns count="5">
    <tableColumn id="1" xr3:uid="{976D4A1E-4F53-4593-845F-BEBF5F19EF73}" name="lookupKey"/>
    <tableColumn id="2" xr3:uid="{DAA84D41-4198-4E11-AFFE-FDCE3A85595B}" name="lookupValue"/>
    <tableColumn id="3" xr3:uid="{993AE473-025D-47A5-A8C9-6D96DB73CECB}" name="parentKey"/>
    <tableColumn id="4" xr3:uid="{7D74D25E-E5DF-43AE-AE85-B0EE613515C1}" name="parentDescription"/>
    <tableColumn id="5" xr3:uid="{CBD60828-B739-4AF9-AAC2-B7A85ACE5EFB}" name="isActive"/>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8DBF1643-2C81-4BDA-8F0C-D62700CDB6CF}" name="ud_barrier_rail_make" displayName="ud_barrier_rail_make" ref="A1:E14" totalsRowShown="0" headerRowDxfId="12" headerRowBorderDxfId="13" tableBorderDxfId="14">
  <autoFilter ref="A1:E14" xr:uid="{8DBF1643-2C81-4BDA-8F0C-D62700CDB6CF}"/>
  <sortState xmlns:xlrd2="http://schemas.microsoft.com/office/spreadsheetml/2017/richdata2" ref="A2:E14">
    <sortCondition ref="D2:D14"/>
    <sortCondition ref="B2:B14"/>
  </sortState>
  <tableColumns count="5">
    <tableColumn id="1" xr3:uid="{09D0C34F-02DE-43F8-BD6A-7F5662660C35}" name="lookupKey"/>
    <tableColumn id="2" xr3:uid="{1AFBE623-FBD6-4546-875B-AADF53AF2BDF}" name="lookupValue"/>
    <tableColumn id="3" xr3:uid="{EB332959-57FE-4461-9049-183C9E5CA983}" name="parentKey"/>
    <tableColumn id="4" xr3:uid="{67BF5099-F34F-4A3B-B4EE-F6B9130F95AC}" name="parentDescription"/>
    <tableColumn id="5" xr3:uid="{1D38878C-D4AE-467C-AD1E-567EB3AA2EEF}" name="isActive"/>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EB2F5A81-70C4-428E-9475-44F1C7F20452}" name="ud_barrier_rail_style" displayName="ud_barrier_rail_style" ref="A1:E8" totalsRowShown="0" headerRowDxfId="9" headerRowBorderDxfId="10" tableBorderDxfId="11">
  <autoFilter ref="A1:E8" xr:uid="{EB2F5A81-70C4-428E-9475-44F1C7F20452}"/>
  <sortState xmlns:xlrd2="http://schemas.microsoft.com/office/spreadsheetml/2017/richdata2" ref="A2:E8">
    <sortCondition ref="D2:D8"/>
    <sortCondition ref="B2:B8"/>
  </sortState>
  <tableColumns count="5">
    <tableColumn id="1" xr3:uid="{44268E53-175F-49A5-9775-953DEA610D40}" name="lookupKey"/>
    <tableColumn id="2" xr3:uid="{0644533C-5594-40FB-AA7E-13B3C8822ABC}" name="lookupValue"/>
    <tableColumn id="3" xr3:uid="{7785A8AD-E1CE-442F-88E6-8F5228DDBA59}" name="parentKey"/>
    <tableColumn id="4" xr3:uid="{510301E7-CD20-45F8-A856-188DD7D30C9C}" name="parentDescription"/>
    <tableColumn id="5" xr3:uid="{9FD8E2B7-D0B4-452F-B22B-E378643DF9CE}" name="isActive"/>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4EE712C8-82F5-4F35-BE20-D3FA1734F051}" name="ud_barrier_type" displayName="ud_barrier_type" ref="A1:E23" totalsRowShown="0" headerRowDxfId="6" headerRowBorderDxfId="7" tableBorderDxfId="8">
  <autoFilter ref="A1:E23" xr:uid="{4EE712C8-82F5-4F35-BE20-D3FA1734F051}"/>
  <sortState xmlns:xlrd2="http://schemas.microsoft.com/office/spreadsheetml/2017/richdata2" ref="A2:E23">
    <sortCondition ref="D2:D23"/>
    <sortCondition ref="B2:B23"/>
  </sortState>
  <tableColumns count="5">
    <tableColumn id="1" xr3:uid="{E4822D29-635B-4380-AA1E-CEBC9AE5E5FF}" name="lookupKey"/>
    <tableColumn id="2" xr3:uid="{FFB9E595-F230-40F7-9F98-6D57E8FFF205}" name="lookupValue"/>
    <tableColumn id="3" xr3:uid="{DC493A54-1023-4838-BFC4-4045730E197F}" name="parentKey"/>
    <tableColumn id="4" xr3:uid="{34599D6D-389F-4770-A37E-B960F254769A}" name="parentDescription"/>
    <tableColumn id="5" xr3:uid="{7F6D0F13-5B3E-4040-82E6-7367710EB88F}" name="isActive"/>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8B2C1E7-6FB1-4785-8E7D-7863FC953466}" name="ud_lane_location" displayName="ud_lane_location" ref="A1:E6" totalsRowShown="0" headerRowDxfId="3" headerRowBorderDxfId="4" tableBorderDxfId="5">
  <autoFilter ref="A1:E6" xr:uid="{08B2C1E7-6FB1-4785-8E7D-7863FC953466}"/>
  <sortState xmlns:xlrd2="http://schemas.microsoft.com/office/spreadsheetml/2017/richdata2" ref="A2:E6">
    <sortCondition ref="D2:D6"/>
    <sortCondition ref="B2:B6"/>
  </sortState>
  <tableColumns count="5">
    <tableColumn id="1" xr3:uid="{294FF62E-35B7-4B70-8C84-EF2254B8D99E}" name="lookupKey"/>
    <tableColumn id="2" xr3:uid="{CFD90D76-C053-4F15-922B-E0AB58BC947F}" name="lookupValue"/>
    <tableColumn id="3" xr3:uid="{90552718-A048-4F68-BEDB-8C350DB7BA57}" name="parentKey"/>
    <tableColumn id="4" xr3:uid="{222D7CC1-3222-4149-9D94-9664B3A0D845}" name="parentDescription"/>
    <tableColumn id="5" xr3:uid="{F2078137-4873-4007-AD3A-906C8D034D0F}" name="isActive"/>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83F24BBD-D086-4D3C-905E-9B895BC8EB11}" name="roadnames" displayName="roadnames" ref="A1:E2393" totalsRowShown="0" headerRowDxfId="0" headerRowBorderDxfId="1" tableBorderDxfId="2">
  <autoFilter ref="A1:E2393" xr:uid="{83F24BBD-D086-4D3C-905E-9B895BC8EB11}"/>
  <sortState xmlns:xlrd2="http://schemas.microsoft.com/office/spreadsheetml/2017/richdata2" ref="A2:E2393">
    <sortCondition ref="D2:D2393"/>
    <sortCondition ref="B2:B2393"/>
  </sortState>
  <tableColumns count="5">
    <tableColumn id="1" xr3:uid="{3550A05D-2276-4AD4-B94A-0517A498A9AE}" name="lookupKey"/>
    <tableColumn id="2" xr3:uid="{38A48906-B31C-4DAD-8FD4-538F17A7872A}" name="lookupValue"/>
    <tableColumn id="3" xr3:uid="{554E7375-E4A3-4DEB-927C-938936E30A25}" name="parentKey"/>
    <tableColumn id="4" xr3:uid="{4CE7FD6B-B017-4D97-9E00-49DA9E4EEBF0}" name="parentDescription"/>
    <tableColumn id="5" xr3:uid="{28A1492A-4CA2-48E8-8D86-310EFB4FF2D0}"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1AD69B-5EF4-4748-A15D-4F721F20C4F5}" name="wheel_stop_material" displayName="wheel_stop_material" ref="A1:E6" totalsRowShown="0" headerRowDxfId="201" headerRowBorderDxfId="202" tableBorderDxfId="203">
  <autoFilter ref="A1:E6" xr:uid="{171AD69B-5EF4-4748-A15D-4F721F20C4F5}"/>
  <sortState xmlns:xlrd2="http://schemas.microsoft.com/office/spreadsheetml/2017/richdata2" ref="A2:E6">
    <sortCondition ref="D2:D6"/>
    <sortCondition ref="B2:B6"/>
  </sortState>
  <tableColumns count="5">
    <tableColumn id="1" xr3:uid="{2B1EE22A-5440-4E43-972D-36BA17D946BF}" name="lookupKey"/>
    <tableColumn id="2" xr3:uid="{69AD5CDD-E25C-405D-A605-0A56AA82BB5C}" name="lookupValue"/>
    <tableColumn id="3" xr3:uid="{2989A328-F2D4-4275-A40D-54227D339283}" name="parentKey"/>
    <tableColumn id="4" xr3:uid="{33FA3762-539A-475D-A390-4B3A9F9E1568}" name="parentDescription"/>
    <tableColumn id="5" xr3:uid="{DBB6ACEE-3E84-4DCF-B243-154DB8C2E20D}"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8097169-025E-4A61-B3F4-551D2E4E0E30}" name="target_board_material" displayName="target_board_material" ref="A1:E3" totalsRowShown="0" headerRowDxfId="198" headerRowBorderDxfId="199" tableBorderDxfId="200">
  <autoFilter ref="A1:E3" xr:uid="{F8097169-025E-4A61-B3F4-551D2E4E0E30}"/>
  <sortState xmlns:xlrd2="http://schemas.microsoft.com/office/spreadsheetml/2017/richdata2" ref="A2:E3">
    <sortCondition ref="D2:D3"/>
    <sortCondition ref="B2:B3"/>
  </sortState>
  <tableColumns count="5">
    <tableColumn id="1" xr3:uid="{B54BBC89-A611-4DBA-8035-230AF5AA76F6}" name="lookupKey"/>
    <tableColumn id="2" xr3:uid="{8EC75076-9000-475C-B531-B6557692208F}" name="lookupValue"/>
    <tableColumn id="3" xr3:uid="{D2303209-EDF6-4A24-8305-2C24180EE58D}" name="parentKey"/>
    <tableColumn id="4" xr3:uid="{D736482A-25A5-47C5-904D-0B746487A355}" name="parentDescription"/>
    <tableColumn id="5" xr3:uid="{4D47623E-D10F-4269-8443-0CD8A887B4C7}"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4.25" outlineLevelRow="1" outlineLevelCol="1" x14ac:dyDescent="0.45"/>
  <cols>
    <col min="1" max="1" width="11.59765625" style="3" bestFit="1" customWidth="1"/>
    <col min="2" max="2" width="8.59765625" style="3" bestFit="1" customWidth="1"/>
    <col min="3" max="3" width="12.6640625" style="3" bestFit="1" customWidth="1"/>
    <col min="4" max="4" width="9.46484375" style="3" bestFit="1" customWidth="1"/>
    <col min="5" max="5" width="9.46484375" style="3" hidden="1" customWidth="1" outlineLevel="1"/>
    <col min="6" max="6" width="8.53125" style="3" bestFit="1" customWidth="1" collapsed="1"/>
    <col min="7" max="7" width="8.53125" style="3" bestFit="1" customWidth="1"/>
    <col min="8" max="9" width="10.53125" style="3" bestFit="1" customWidth="1"/>
    <col min="10" max="10" width="6.33203125" style="3" bestFit="1" customWidth="1"/>
    <col min="11" max="11" width="6.33203125" style="3" hidden="1" customWidth="1" outlineLevel="1"/>
    <col min="12" max="12" width="14.33203125" style="3" bestFit="1" customWidth="1" collapsed="1"/>
    <col min="13" max="13" width="14.33203125" style="3" hidden="1" customWidth="1" outlineLevel="1"/>
    <col min="14" max="14" width="12" style="3" bestFit="1" customWidth="1" collapsed="1"/>
    <col min="15" max="15" width="10.53125" style="3" bestFit="1" customWidth="1"/>
    <col min="16" max="16" width="14" style="3" bestFit="1" customWidth="1"/>
    <col min="17" max="17" width="12.19921875" style="3" bestFit="1" customWidth="1"/>
    <col min="18" max="18" width="12.19921875" style="3" hidden="1" customWidth="1" outlineLevel="1"/>
    <col min="19" max="19" width="11.9296875" style="3" bestFit="1" customWidth="1" collapsed="1"/>
    <col min="20" max="20" width="11.9296875" style="3" hidden="1" customWidth="1" outlineLevel="1"/>
    <col min="21" max="21" width="13.46484375" style="3" bestFit="1" customWidth="1" collapsed="1"/>
    <col min="22" max="22" width="13.46484375" style="3" hidden="1" customWidth="1" outlineLevel="1"/>
    <col min="23" max="23" width="17.19921875" style="3" bestFit="1" customWidth="1" collapsed="1"/>
    <col min="24" max="24" width="17.19921875" style="3" hidden="1" customWidth="1" outlineLevel="1"/>
    <col min="25" max="25" width="17.796875" style="3" bestFit="1" customWidth="1" collapsed="1"/>
    <col min="26" max="26" width="17.796875" style="3" hidden="1" customWidth="1" outlineLevel="1"/>
    <col min="27" max="27" width="23.796875" style="3" bestFit="1" customWidth="1" collapsed="1"/>
    <col min="28" max="28" width="23.796875" style="3" hidden="1" customWidth="1" outlineLevel="1"/>
    <col min="29" max="29" width="24.3984375" style="3" bestFit="1" customWidth="1" collapsed="1"/>
    <col min="30" max="30" width="24.3984375" style="3" hidden="1" customWidth="1" outlineLevel="1"/>
    <col min="31" max="31" width="10.9296875" style="3" bestFit="1" customWidth="1" collapsed="1"/>
    <col min="32" max="32" width="25.796875" style="3" bestFit="1" customWidth="1"/>
    <col min="33" max="33" width="18.53125" style="3" bestFit="1" customWidth="1"/>
    <col min="34" max="34" width="18.53125" style="3" hidden="1" customWidth="1" outlineLevel="1"/>
    <col min="35" max="35" width="16.6640625" style="3" bestFit="1" customWidth="1" collapsed="1"/>
    <col min="36" max="36" width="16.6640625" style="3" hidden="1" customWidth="1" outlineLevel="1"/>
    <col min="37" max="37" width="16.6640625" style="3" bestFit="1" customWidth="1" collapsed="1"/>
    <col min="38" max="38" width="16.6640625" style="3" hidden="1" customWidth="1" outlineLevel="1"/>
    <col min="39" max="39" width="24.46484375" style="3" bestFit="1" customWidth="1" collapsed="1"/>
    <col min="40" max="40" width="20.1328125" style="3" bestFit="1" customWidth="1"/>
    <col min="41" max="41" width="20.1328125" style="3" hidden="1" customWidth="1" outlineLevel="1"/>
    <col min="42" max="42" width="16.33203125" style="3" bestFit="1" customWidth="1" collapsed="1"/>
    <col min="43" max="43" width="16.33203125" style="3" hidden="1" customWidth="1" outlineLevel="1"/>
    <col min="44" max="44" width="10.796875" style="3" bestFit="1" customWidth="1" collapsed="1"/>
    <col min="45" max="45" width="12.6640625" style="3" bestFit="1" customWidth="1"/>
    <col min="46" max="46" width="12.6640625" style="3" hidden="1" customWidth="1" outlineLevel="1"/>
    <col min="47" max="47" width="9.9296875" style="3" bestFit="1" customWidth="1" collapsed="1"/>
    <col min="48" max="48" width="9.19921875" style="3" bestFit="1" customWidth="1"/>
    <col min="49" max="49" width="14.53125" style="3" bestFit="1" customWidth="1"/>
    <col min="50" max="50" width="13.3984375" style="3" bestFit="1" customWidth="1"/>
    <col min="51" max="51" width="13.3984375" style="3" hidden="1" customWidth="1" outlineLevel="1"/>
    <col min="52" max="52" width="12.06640625" style="3" bestFit="1" customWidth="1" collapsed="1"/>
    <col min="53" max="53" width="16.265625" style="3" bestFit="1" customWidth="1"/>
    <col min="54" max="54" width="16.265625" style="3" hidden="1" customWidth="1" outlineLevel="1"/>
    <col min="55" max="55" width="19.53125" style="3" bestFit="1" customWidth="1" collapsed="1"/>
    <col min="56" max="56" width="19.53125" style="3" hidden="1" customWidth="1" outlineLevel="1"/>
    <col min="57" max="57" width="19.53125" style="3" bestFit="1" customWidth="1" collapsed="1"/>
    <col min="58" max="58" width="19.53125" style="3" hidden="1" customWidth="1" outlineLevel="1"/>
    <col min="59" max="59" width="17.265625" style="3" bestFit="1" customWidth="1" collapsed="1"/>
    <col min="60" max="60" width="17.265625" style="3" hidden="1" customWidth="1" outlineLevel="1"/>
    <col min="61" max="61" width="13.1328125" style="3" bestFit="1" customWidth="1" collapsed="1"/>
    <col min="62" max="62" width="13.1328125" style="3" hidden="1" customWidth="1" outlineLevel="1"/>
    <col min="63" max="63" width="11.06640625" style="3" bestFit="1" customWidth="1" collapsed="1"/>
    <col min="64" max="64" width="12.19921875" style="3" bestFit="1" customWidth="1"/>
    <col min="65" max="65" width="8.6640625" style="3" bestFit="1" customWidth="1"/>
    <col min="66" max="66" width="8.6640625" style="3" hidden="1" customWidth="1" outlineLevel="1"/>
    <col min="67" max="67" width="13" style="3" bestFit="1" customWidth="1" collapsed="1"/>
    <col min="68" max="68" width="10.796875" style="3" bestFit="1" customWidth="1"/>
    <col min="69" max="69" width="28.53125" style="3" bestFit="1" customWidth="1"/>
    <col min="70" max="132" width="9.06640625" style="21"/>
    <col min="133" max="16384" width="9.06640625" style="3"/>
  </cols>
  <sheetData>
    <row r="1" spans="1:132" s="12" customFormat="1" x14ac:dyDescent="0.45">
      <c r="A1" s="9"/>
      <c r="B1" s="10" t="s">
        <v>0</v>
      </c>
      <c r="C1" s="11" t="s">
        <v>2</v>
      </c>
      <c r="D1" s="11" t="s">
        <v>3</v>
      </c>
      <c r="E1" s="11"/>
      <c r="F1" s="11" t="s">
        <v>6</v>
      </c>
      <c r="G1" s="11" t="s">
        <v>7</v>
      </c>
      <c r="H1" s="11" t="s">
        <v>8</v>
      </c>
      <c r="I1" s="11" t="s">
        <v>9</v>
      </c>
      <c r="J1" s="11" t="s">
        <v>10</v>
      </c>
      <c r="K1" s="11"/>
      <c r="L1" s="11" t="s">
        <v>11</v>
      </c>
      <c r="M1" s="11"/>
      <c r="N1" s="11" t="s">
        <v>12</v>
      </c>
      <c r="O1" s="11" t="s">
        <v>13</v>
      </c>
      <c r="P1" s="11" t="s">
        <v>14</v>
      </c>
      <c r="Q1" s="11" t="s">
        <v>15</v>
      </c>
      <c r="R1" s="11"/>
      <c r="S1" s="11" t="s">
        <v>16</v>
      </c>
      <c r="T1" s="11"/>
      <c r="U1" s="11" t="s">
        <v>17</v>
      </c>
      <c r="V1" s="11"/>
      <c r="W1" s="11" t="s">
        <v>18</v>
      </c>
      <c r="X1" s="11"/>
      <c r="Y1" s="11" t="s">
        <v>19</v>
      </c>
      <c r="Z1" s="11"/>
      <c r="AA1" s="11" t="s">
        <v>20</v>
      </c>
      <c r="AB1" s="11"/>
      <c r="AC1" s="11" t="s">
        <v>21</v>
      </c>
      <c r="AD1" s="11"/>
      <c r="AE1" s="11" t="s">
        <v>22</v>
      </c>
      <c r="AF1" s="11" t="s">
        <v>23</v>
      </c>
      <c r="AG1" s="11" t="s">
        <v>24</v>
      </c>
      <c r="AH1" s="11"/>
      <c r="AI1" s="11" t="s">
        <v>25</v>
      </c>
      <c r="AJ1" s="11"/>
      <c r="AK1" s="11" t="s">
        <v>26</v>
      </c>
      <c r="AL1" s="11"/>
      <c r="AM1" s="11" t="s">
        <v>27</v>
      </c>
      <c r="AN1" s="11" t="s">
        <v>28</v>
      </c>
      <c r="AO1" s="11"/>
      <c r="AP1" s="11" t="s">
        <v>29</v>
      </c>
      <c r="AQ1" s="11"/>
      <c r="AR1" s="11" t="s">
        <v>30</v>
      </c>
      <c r="AS1" s="11" t="s">
        <v>31</v>
      </c>
      <c r="AT1" s="11"/>
      <c r="AU1" s="11" t="s">
        <v>32</v>
      </c>
      <c r="AV1" s="11" t="s">
        <v>33</v>
      </c>
      <c r="AW1" s="11" t="s">
        <v>34</v>
      </c>
      <c r="AX1" s="11" t="s">
        <v>35</v>
      </c>
      <c r="AY1" s="11"/>
      <c r="AZ1" s="11" t="s">
        <v>36</v>
      </c>
      <c r="BA1" s="11" t="s">
        <v>37</v>
      </c>
      <c r="BB1" s="11"/>
      <c r="BC1" s="11" t="s">
        <v>38</v>
      </c>
      <c r="BD1" s="11"/>
      <c r="BE1" s="11" t="s">
        <v>39</v>
      </c>
      <c r="BF1" s="11"/>
      <c r="BG1" s="11" t="s">
        <v>40</v>
      </c>
      <c r="BH1" s="11"/>
      <c r="BI1" s="11" t="s">
        <v>41</v>
      </c>
      <c r="BJ1" s="11"/>
      <c r="BK1" s="11" t="s">
        <v>42</v>
      </c>
      <c r="BL1" s="11" t="s">
        <v>43</v>
      </c>
      <c r="BM1" s="11" t="s">
        <v>44</v>
      </c>
      <c r="BN1" s="11"/>
      <c r="BO1" s="11" t="s">
        <v>45</v>
      </c>
      <c r="BP1" s="11" t="s">
        <v>46</v>
      </c>
      <c r="BQ1" s="11" t="s">
        <v>48</v>
      </c>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x14ac:dyDescent="0.45">
      <c r="A2" s="13" t="s">
        <v>49</v>
      </c>
      <c r="B2" s="14" t="s">
        <v>50</v>
      </c>
      <c r="C2" s="14" t="s">
        <v>52</v>
      </c>
      <c r="D2" s="14" t="str">
        <f>_xlfn.IFNA(IF(MATCH("ERROR",E10:E110,0),"ERROR"),"")</f>
        <v/>
      </c>
      <c r="E2" s="14" t="s">
        <v>53</v>
      </c>
      <c r="F2" s="14" t="s">
        <v>56</v>
      </c>
      <c r="G2" s="14" t="s">
        <v>57</v>
      </c>
      <c r="H2" s="14" t="s">
        <v>58</v>
      </c>
      <c r="I2" s="14" t="s">
        <v>59</v>
      </c>
      <c r="J2" s="14" t="str">
        <f>_xlfn.IFNA(IF(MATCH("ERROR",K10:K110,0),"ERROR"),"")</f>
        <v/>
      </c>
      <c r="K2" s="14" t="s">
        <v>60</v>
      </c>
      <c r="L2" s="14" t="str">
        <f>_xlfn.IFNA(IF(MATCH("ERROR",M10:M110,0),"ERROR"),"")</f>
        <v/>
      </c>
      <c r="M2" s="14" t="s">
        <v>61</v>
      </c>
      <c r="N2" s="14" t="s">
        <v>62</v>
      </c>
      <c r="O2" s="14" t="s">
        <v>63</v>
      </c>
      <c r="P2" s="14" t="s">
        <v>64</v>
      </c>
      <c r="Q2" s="14" t="str">
        <f>_xlfn.IFNA(IF(MATCH("ERROR",R10:R110,0),"ERROR"),"")</f>
        <v/>
      </c>
      <c r="R2" s="14" t="s">
        <v>65</v>
      </c>
      <c r="S2" s="14" t="str">
        <f>_xlfn.IFNA(IF(MATCH("ERROR",T10:T110,0),"ERROR"),"")</f>
        <v/>
      </c>
      <c r="T2" s="14" t="s">
        <v>66</v>
      </c>
      <c r="U2" s="14" t="str">
        <f>_xlfn.IFNA(IF(MATCH("ERROR",V10:V110,0),"ERROR"),"")</f>
        <v/>
      </c>
      <c r="V2" s="14" t="s">
        <v>67</v>
      </c>
      <c r="W2" s="14" t="str">
        <f>_xlfn.IFNA(IF(MATCH("ERROR",X10:X110,0),"ERROR"),"")</f>
        <v/>
      </c>
      <c r="X2" s="14" t="s">
        <v>68</v>
      </c>
      <c r="Y2" s="14" t="str">
        <f>_xlfn.IFNA(IF(MATCH("ERROR",Z10:Z110,0),"ERROR"),"")</f>
        <v/>
      </c>
      <c r="Z2" s="14" t="s">
        <v>69</v>
      </c>
      <c r="AA2" s="14" t="str">
        <f>_xlfn.IFNA(IF(MATCH("ERROR",AB10:AB110,0),"ERROR"),"")</f>
        <v/>
      </c>
      <c r="AB2" s="14" t="s">
        <v>70</v>
      </c>
      <c r="AC2" s="14" t="str">
        <f>_xlfn.IFNA(IF(MATCH("ERROR",AD10:AD110,0),"ERROR"),"")</f>
        <v/>
      </c>
      <c r="AD2" s="14" t="s">
        <v>71</v>
      </c>
      <c r="AE2" s="14" t="s">
        <v>72</v>
      </c>
      <c r="AF2" s="14" t="s">
        <v>73</v>
      </c>
      <c r="AG2" s="14" t="str">
        <f>_xlfn.IFNA(IF(MATCH("ERROR",AH10:AH110,0),"ERROR"),"")</f>
        <v/>
      </c>
      <c r="AH2" s="14" t="s">
        <v>74</v>
      </c>
      <c r="AI2" s="14" t="str">
        <f>_xlfn.IFNA(IF(MATCH("ERROR",AJ10:AJ110,0),"ERROR"),"")</f>
        <v/>
      </c>
      <c r="AJ2" s="14" t="s">
        <v>75</v>
      </c>
      <c r="AK2" s="14" t="str">
        <f>_xlfn.IFNA(IF(MATCH("ERROR",AL10:AL110,0),"ERROR"),"")</f>
        <v/>
      </c>
      <c r="AL2" s="14" t="s">
        <v>76</v>
      </c>
      <c r="AM2" s="14" t="s">
        <v>77</v>
      </c>
      <c r="AN2" s="14" t="str">
        <f>_xlfn.IFNA(IF(MATCH("ERROR",AO10:AO110,0),"ERROR"),"")</f>
        <v/>
      </c>
      <c r="AO2" s="14" t="s">
        <v>78</v>
      </c>
      <c r="AP2" s="14" t="str">
        <f>_xlfn.IFNA(IF(MATCH("ERROR",AQ10:AQ110,0),"ERROR"),"")</f>
        <v/>
      </c>
      <c r="AQ2" s="14" t="s">
        <v>79</v>
      </c>
      <c r="AR2" s="14" t="s">
        <v>80</v>
      </c>
      <c r="AS2" s="14" t="str">
        <f>_xlfn.IFNA(IF(MATCH("ERROR",AT10:AT110,0),"ERROR"),"")</f>
        <v/>
      </c>
      <c r="AT2" s="14" t="s">
        <v>81</v>
      </c>
      <c r="AU2" s="14" t="s">
        <v>82</v>
      </c>
      <c r="AV2" s="14" t="s">
        <v>83</v>
      </c>
      <c r="AW2" s="14" t="s">
        <v>84</v>
      </c>
      <c r="AX2" s="14" t="str">
        <f>_xlfn.IFNA(IF(MATCH("ERROR",AY10:AY110,0),"ERROR"),"")</f>
        <v/>
      </c>
      <c r="AY2" s="14" t="s">
        <v>85</v>
      </c>
      <c r="AZ2" s="14" t="s">
        <v>86</v>
      </c>
      <c r="BA2" s="14" t="str">
        <f>_xlfn.IFNA(IF(MATCH("ERROR",BB10:BB110,0),"ERROR"),"")</f>
        <v/>
      </c>
      <c r="BB2" s="14" t="s">
        <v>87</v>
      </c>
      <c r="BC2" s="14" t="str">
        <f>_xlfn.IFNA(IF(MATCH("ERROR",BD10:BD110,0),"ERROR"),"")</f>
        <v/>
      </c>
      <c r="BD2" s="14" t="s">
        <v>88</v>
      </c>
      <c r="BE2" s="14" t="str">
        <f>_xlfn.IFNA(IF(MATCH("ERROR",BF10:BF110,0),"ERROR"),"")</f>
        <v/>
      </c>
      <c r="BF2" s="14" t="s">
        <v>89</v>
      </c>
      <c r="BG2" s="14" t="str">
        <f>_xlfn.IFNA(IF(MATCH("ERROR",BH10:BH110,0),"ERROR"),"")</f>
        <v/>
      </c>
      <c r="BH2" s="14" t="s">
        <v>90</v>
      </c>
      <c r="BI2" s="14" t="str">
        <f>_xlfn.IFNA(IF(MATCH("ERROR",BJ10:BJ110,0),"ERROR"),"")</f>
        <v/>
      </c>
      <c r="BJ2" s="14" t="s">
        <v>91</v>
      </c>
      <c r="BK2" s="14" t="s">
        <v>92</v>
      </c>
      <c r="BL2" s="14" t="s">
        <v>93</v>
      </c>
      <c r="BM2" s="14" t="str">
        <f>_xlfn.IFNA(IF(MATCH("ERROR",BN10:BN110,0),"ERROR"),"")</f>
        <v/>
      </c>
      <c r="BN2" s="14" t="s">
        <v>94</v>
      </c>
      <c r="BO2" s="14" t="s">
        <v>95</v>
      </c>
      <c r="BP2" s="14" t="s">
        <v>96</v>
      </c>
      <c r="BQ2" s="14" t="s">
        <v>98</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x14ac:dyDescent="0.45">
      <c r="A3" s="15" t="s">
        <v>99</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x14ac:dyDescent="0.45">
      <c r="A4" s="13" t="s">
        <v>100</v>
      </c>
      <c r="B4" s="12" t="s">
        <v>101</v>
      </c>
      <c r="C4" s="12" t="s">
        <v>103</v>
      </c>
      <c r="D4" s="12" t="s">
        <v>104</v>
      </c>
      <c r="F4" s="12" t="s">
        <v>104</v>
      </c>
      <c r="G4" s="12" t="s">
        <v>104</v>
      </c>
      <c r="H4" s="12" t="s">
        <v>106</v>
      </c>
      <c r="I4" s="12" t="s">
        <v>106</v>
      </c>
      <c r="J4" s="12" t="s">
        <v>107</v>
      </c>
      <c r="L4" s="12" t="s">
        <v>102</v>
      </c>
      <c r="N4" s="12" t="s">
        <v>106</v>
      </c>
      <c r="O4" s="12" t="s">
        <v>108</v>
      </c>
      <c r="P4" s="12" t="s">
        <v>109</v>
      </c>
      <c r="Q4" s="12" t="s">
        <v>110</v>
      </c>
      <c r="S4" s="12" t="s">
        <v>102</v>
      </c>
      <c r="U4" s="12" t="s">
        <v>102</v>
      </c>
      <c r="W4" s="12" t="s">
        <v>102</v>
      </c>
      <c r="Y4" s="12" t="s">
        <v>102</v>
      </c>
      <c r="AA4" s="12" t="s">
        <v>102</v>
      </c>
      <c r="AC4" s="12" t="s">
        <v>102</v>
      </c>
      <c r="AE4" s="12" t="s">
        <v>106</v>
      </c>
      <c r="AF4" s="12" t="s">
        <v>111</v>
      </c>
      <c r="AG4" s="12" t="s">
        <v>102</v>
      </c>
      <c r="AI4" s="12" t="s">
        <v>102</v>
      </c>
      <c r="AK4" s="12" t="s">
        <v>102</v>
      </c>
      <c r="AM4" s="12" t="s">
        <v>111</v>
      </c>
      <c r="AN4" s="12" t="s">
        <v>102</v>
      </c>
      <c r="AP4" s="12" t="s">
        <v>112</v>
      </c>
      <c r="AR4" s="12" t="s">
        <v>113</v>
      </c>
      <c r="AS4" s="12" t="s">
        <v>107</v>
      </c>
      <c r="AU4" s="12" t="s">
        <v>114</v>
      </c>
      <c r="AV4" s="12" t="s">
        <v>115</v>
      </c>
      <c r="AW4" s="12" t="s">
        <v>116</v>
      </c>
      <c r="AX4" s="12" t="s">
        <v>102</v>
      </c>
      <c r="AZ4" s="12" t="s">
        <v>114</v>
      </c>
      <c r="BA4" s="12" t="s">
        <v>110</v>
      </c>
      <c r="BC4" s="12" t="s">
        <v>102</v>
      </c>
      <c r="BE4" s="12" t="s">
        <v>102</v>
      </c>
      <c r="BG4" s="12" t="s">
        <v>102</v>
      </c>
      <c r="BI4" s="12" t="s">
        <v>102</v>
      </c>
      <c r="BK4" s="12" t="s">
        <v>117</v>
      </c>
      <c r="BL4" s="12" t="s">
        <v>111</v>
      </c>
      <c r="BM4" s="12" t="s">
        <v>107</v>
      </c>
      <c r="BO4" s="12" t="s">
        <v>114</v>
      </c>
      <c r="BP4" s="12" t="s">
        <v>113</v>
      </c>
      <c r="BQ4" s="12" t="s">
        <v>118</v>
      </c>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x14ac:dyDescent="0.45">
      <c r="A5" s="13" t="s">
        <v>119</v>
      </c>
      <c r="B5" s="12" t="b">
        <v>0</v>
      </c>
      <c r="C5" s="12" t="b">
        <v>0</v>
      </c>
      <c r="D5" s="12" t="b">
        <v>1</v>
      </c>
      <c r="F5" s="12" t="b">
        <v>1</v>
      </c>
      <c r="G5" s="12" t="b">
        <v>1</v>
      </c>
      <c r="H5" s="12" t="b">
        <v>1</v>
      </c>
      <c r="I5" s="12" t="b">
        <v>0</v>
      </c>
      <c r="J5" s="12" t="b">
        <v>1</v>
      </c>
      <c r="L5" s="12" t="b">
        <v>1</v>
      </c>
      <c r="N5" s="12" t="b">
        <v>1</v>
      </c>
      <c r="O5" s="12" t="b">
        <v>0</v>
      </c>
      <c r="P5" s="12" t="b">
        <v>0</v>
      </c>
      <c r="Q5" s="12" t="b">
        <f>IF(P10&lt;&gt;"",TRUE,FALSE)</f>
        <v>0</v>
      </c>
      <c r="S5" s="12" t="b">
        <v>1</v>
      </c>
      <c r="U5" s="12" t="b">
        <v>1</v>
      </c>
      <c r="W5" s="12" t="b">
        <v>1</v>
      </c>
      <c r="Y5" s="12" t="b">
        <v>1</v>
      </c>
      <c r="AA5" s="12" t="b">
        <v>1</v>
      </c>
      <c r="AC5" s="12" t="b">
        <v>1</v>
      </c>
      <c r="AE5" s="12" t="b">
        <f>IF(OR(W10="Wire Rope",W10="W-Beam",W10="Thrie-Beam",W10="Bridge Barrier",W10="Aesthetic"),TRUE,FALSE)</f>
        <v>0</v>
      </c>
      <c r="AF5" s="12" t="b">
        <v>1</v>
      </c>
      <c r="AG5" s="12" t="b">
        <v>1</v>
      </c>
      <c r="AI5" s="12" t="b">
        <f>IF(OR(W10="Wire Rope",W10="W-Beam",W10="Thrie-Beam",W10="Concrete Barrier",W10="Aesthetic"),TRUE,FALSE)</f>
        <v>0</v>
      </c>
      <c r="AK5" s="12" t="b">
        <f>IF(OR(W10="Wire Rope",W10="W-Beam",W10="Thrie-Beam",W10="Concrete Barrier",W10="Aesthetic"),TRUE,FALSE)</f>
        <v>0</v>
      </c>
      <c r="AM5" s="12" t="b">
        <v>1</v>
      </c>
      <c r="AN5" s="12" t="b">
        <f>IF(AM10=TRUE,TRUE,FALSE)</f>
        <v>0</v>
      </c>
      <c r="AP5" s="12" t="b">
        <v>0</v>
      </c>
      <c r="AR5" s="12" t="b">
        <v>0</v>
      </c>
      <c r="AS5" s="12" t="b">
        <v>0</v>
      </c>
      <c r="AU5" s="12" t="b">
        <v>1</v>
      </c>
      <c r="AV5" s="12" t="b">
        <v>0</v>
      </c>
      <c r="AW5" s="12" t="b">
        <v>0</v>
      </c>
      <c r="AX5" s="12" t="b">
        <v>1</v>
      </c>
      <c r="AZ5" s="12" t="b">
        <v>0</v>
      </c>
      <c r="BA5" s="12" t="b">
        <v>0</v>
      </c>
      <c r="BC5" s="12" t="b">
        <v>1</v>
      </c>
      <c r="BE5" s="12" t="b">
        <v>1</v>
      </c>
      <c r="BG5" s="12" t="b">
        <v>0</v>
      </c>
      <c r="BI5" s="12" t="b">
        <v>0</v>
      </c>
      <c r="BK5" s="12" t="b">
        <v>0</v>
      </c>
      <c r="BL5" s="12" t="b">
        <v>1</v>
      </c>
      <c r="BM5" s="12" t="b">
        <v>1</v>
      </c>
      <c r="BO5" s="12" t="b">
        <v>1</v>
      </c>
      <c r="BP5" s="12" t="b">
        <v>0</v>
      </c>
      <c r="BQ5" s="12" t="b">
        <v>0</v>
      </c>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x14ac:dyDescent="0.45">
      <c r="A6" s="13" t="s">
        <v>120</v>
      </c>
      <c r="B6" s="12" t="b">
        <v>0</v>
      </c>
      <c r="C6" s="12" t="b">
        <v>0</v>
      </c>
      <c r="D6" s="12" t="b">
        <v>0</v>
      </c>
      <c r="F6" s="12" t="b">
        <v>0</v>
      </c>
      <c r="G6" s="12" t="b">
        <v>0</v>
      </c>
      <c r="H6" s="12" t="b">
        <v>0</v>
      </c>
      <c r="I6" s="12" t="b">
        <v>0</v>
      </c>
      <c r="J6" s="12" t="b">
        <v>0</v>
      </c>
      <c r="L6" s="12" t="b">
        <v>0</v>
      </c>
      <c r="N6" s="12" t="b">
        <v>0</v>
      </c>
      <c r="O6" s="12" t="b">
        <v>1</v>
      </c>
      <c r="P6" s="12" t="b">
        <v>0</v>
      </c>
      <c r="Q6" s="12" t="b">
        <v>0</v>
      </c>
      <c r="S6" s="12" t="b">
        <v>0</v>
      </c>
      <c r="U6" s="12" t="b">
        <v>0</v>
      </c>
      <c r="W6" s="12" t="b">
        <v>0</v>
      </c>
      <c r="Y6" s="12" t="b">
        <v>0</v>
      </c>
      <c r="AA6" s="12" t="b">
        <v>0</v>
      </c>
      <c r="AC6" s="12" t="b">
        <v>0</v>
      </c>
      <c r="AE6" s="12" t="b">
        <v>0</v>
      </c>
      <c r="AF6" s="12" t="b">
        <v>0</v>
      </c>
      <c r="AG6" s="12" t="b">
        <v>0</v>
      </c>
      <c r="AI6" s="12" t="b">
        <v>0</v>
      </c>
      <c r="AK6" s="12" t="b">
        <v>0</v>
      </c>
      <c r="AM6" s="12" t="b">
        <v>0</v>
      </c>
      <c r="AN6" s="12" t="b">
        <v>0</v>
      </c>
      <c r="AP6" s="12" t="b">
        <v>0</v>
      </c>
      <c r="AR6" s="12" t="b">
        <v>0</v>
      </c>
      <c r="AS6" s="12" t="b">
        <v>0</v>
      </c>
      <c r="AU6" s="12" t="b">
        <v>0</v>
      </c>
      <c r="AV6" s="12" t="b">
        <v>1</v>
      </c>
      <c r="AW6" s="12" t="b">
        <v>0</v>
      </c>
      <c r="AX6" s="12" t="b">
        <v>0</v>
      </c>
      <c r="AZ6" s="12" t="b">
        <v>0</v>
      </c>
      <c r="BA6" s="12" t="b">
        <v>0</v>
      </c>
      <c r="BC6" s="12" t="b">
        <v>0</v>
      </c>
      <c r="BE6" s="12" t="b">
        <v>0</v>
      </c>
      <c r="BG6" s="12" t="b">
        <v>0</v>
      </c>
      <c r="BI6" s="12" t="b">
        <v>0</v>
      </c>
      <c r="BK6" s="12" t="b">
        <v>0</v>
      </c>
      <c r="BL6" s="12" t="b">
        <v>0</v>
      </c>
      <c r="BM6" s="12" t="b">
        <v>0</v>
      </c>
      <c r="BO6" s="12" t="b">
        <v>0</v>
      </c>
      <c r="BP6" s="12" t="b">
        <v>0</v>
      </c>
      <c r="BQ6" s="12" t="b">
        <v>0</v>
      </c>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x14ac:dyDescent="0.45">
      <c r="A7" s="13" t="s">
        <v>121</v>
      </c>
      <c r="B7" s="12" t="b">
        <v>0</v>
      </c>
      <c r="C7" s="12" t="b">
        <v>0</v>
      </c>
      <c r="D7" s="12" t="b">
        <v>1</v>
      </c>
      <c r="F7" s="12" t="b">
        <v>0</v>
      </c>
      <c r="G7" s="12" t="b">
        <v>0</v>
      </c>
      <c r="H7" s="12" t="b">
        <v>0</v>
      </c>
      <c r="I7" s="12" t="b">
        <v>0</v>
      </c>
      <c r="J7" s="12" t="b">
        <v>1</v>
      </c>
      <c r="L7" s="12" t="b">
        <v>1</v>
      </c>
      <c r="N7" s="12" t="b">
        <v>0</v>
      </c>
      <c r="O7" s="12" t="b">
        <v>0</v>
      </c>
      <c r="P7" s="12" t="b">
        <v>0</v>
      </c>
      <c r="Q7" s="12" t="b">
        <v>1</v>
      </c>
      <c r="S7" s="12" t="b">
        <v>1</v>
      </c>
      <c r="U7" s="12" t="b">
        <v>1</v>
      </c>
      <c r="W7" s="12" t="b">
        <v>1</v>
      </c>
      <c r="Y7" s="12" t="b">
        <v>1</v>
      </c>
      <c r="AA7" s="12" t="b">
        <v>1</v>
      </c>
      <c r="AC7" s="12" t="b">
        <v>1</v>
      </c>
      <c r="AE7" s="12" t="b">
        <v>0</v>
      </c>
      <c r="AF7" s="12" t="b">
        <v>0</v>
      </c>
      <c r="AG7" s="12" t="b">
        <v>1</v>
      </c>
      <c r="AI7" s="12" t="b">
        <v>1</v>
      </c>
      <c r="AK7" s="12" t="b">
        <v>1</v>
      </c>
      <c r="AM7" s="12" t="b">
        <v>0</v>
      </c>
      <c r="AN7" s="12" t="b">
        <v>1</v>
      </c>
      <c r="AP7" s="12" t="b">
        <v>1</v>
      </c>
      <c r="AR7" s="12" t="b">
        <v>0</v>
      </c>
      <c r="AS7" s="12" t="b">
        <v>1</v>
      </c>
      <c r="AU7" s="12" t="b">
        <v>0</v>
      </c>
      <c r="AV7" s="12" t="b">
        <v>0</v>
      </c>
      <c r="AW7" s="12" t="b">
        <v>0</v>
      </c>
      <c r="AX7" s="12" t="b">
        <v>1</v>
      </c>
      <c r="AZ7" s="12" t="b">
        <v>0</v>
      </c>
      <c r="BA7" s="12" t="b">
        <v>1</v>
      </c>
      <c r="BC7" s="12" t="b">
        <v>1</v>
      </c>
      <c r="BE7" s="12" t="b">
        <v>1</v>
      </c>
      <c r="BG7" s="12" t="b">
        <v>1</v>
      </c>
      <c r="BI7" s="12" t="b">
        <v>1</v>
      </c>
      <c r="BK7" s="12" t="b">
        <v>0</v>
      </c>
      <c r="BL7" s="12" t="b">
        <v>0</v>
      </c>
      <c r="BM7" s="12" t="b">
        <v>1</v>
      </c>
      <c r="BO7" s="12" t="b">
        <v>0</v>
      </c>
      <c r="BP7" s="12" t="b">
        <v>0</v>
      </c>
      <c r="BQ7" s="12" t="b">
        <v>0</v>
      </c>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x14ac:dyDescent="0.45">
      <c r="A8" s="13" t="s">
        <v>122</v>
      </c>
      <c r="D8" s="12" t="s">
        <v>124</v>
      </c>
      <c r="J8" s="12" t="s">
        <v>60</v>
      </c>
      <c r="L8" s="12" t="s">
        <v>125</v>
      </c>
      <c r="Q8" s="12" t="s">
        <v>65</v>
      </c>
      <c r="S8" s="12" t="s">
        <v>126</v>
      </c>
      <c r="U8" s="12" t="s">
        <v>127</v>
      </c>
      <c r="W8" s="12" t="s">
        <v>128</v>
      </c>
      <c r="Y8" s="12" t="s">
        <v>129</v>
      </c>
      <c r="AA8" s="12" t="s">
        <v>70</v>
      </c>
      <c r="AC8" s="12" t="s">
        <v>71</v>
      </c>
      <c r="AG8" s="12" t="s">
        <v>130</v>
      </c>
      <c r="AI8" s="12" t="s">
        <v>131</v>
      </c>
      <c r="AK8" s="12" t="s">
        <v>131</v>
      </c>
      <c r="AN8" s="12" t="s">
        <v>132</v>
      </c>
      <c r="AP8" s="12" t="s">
        <v>79</v>
      </c>
      <c r="AS8" s="12" t="s">
        <v>81</v>
      </c>
      <c r="AX8" s="12" t="s">
        <v>133</v>
      </c>
      <c r="BA8" s="12" t="s">
        <v>134</v>
      </c>
      <c r="BC8" s="12" t="s">
        <v>135</v>
      </c>
      <c r="BE8" s="12" t="s">
        <v>135</v>
      </c>
      <c r="BG8" s="12" t="s">
        <v>136</v>
      </c>
      <c r="BI8" s="12" t="s">
        <v>137</v>
      </c>
      <c r="BM8" s="12" t="s">
        <v>94</v>
      </c>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x14ac:dyDescent="0.45">
      <c r="A9" s="13" t="s">
        <v>138</v>
      </c>
      <c r="B9" s="18"/>
      <c r="C9" s="18"/>
      <c r="D9" s="18"/>
      <c r="E9" s="18"/>
      <c r="F9" s="18" t="s">
        <v>139</v>
      </c>
      <c r="G9" s="18" t="s">
        <v>139</v>
      </c>
      <c r="H9" s="18" t="s">
        <v>139</v>
      </c>
      <c r="I9" s="18" t="s">
        <v>139</v>
      </c>
      <c r="J9" s="18"/>
      <c r="K9" s="18"/>
      <c r="L9" s="18"/>
      <c r="M9" s="18"/>
      <c r="N9" s="18" t="s">
        <v>139</v>
      </c>
      <c r="O9" s="18" t="s">
        <v>139</v>
      </c>
      <c r="P9" s="18" t="s">
        <v>139</v>
      </c>
      <c r="Q9" s="18"/>
      <c r="R9" s="18"/>
      <c r="S9" s="18"/>
      <c r="T9" s="18"/>
      <c r="U9" s="18"/>
      <c r="V9" s="18"/>
      <c r="W9" s="18"/>
      <c r="X9" s="18"/>
      <c r="Y9" s="18"/>
      <c r="Z9" s="18"/>
      <c r="AA9" s="18"/>
      <c r="AB9" s="18"/>
      <c r="AC9" s="18"/>
      <c r="AD9" s="18"/>
      <c r="AE9" s="18" t="s">
        <v>139</v>
      </c>
      <c r="AF9" s="18"/>
      <c r="AG9" s="18"/>
      <c r="AH9" s="18"/>
      <c r="AI9" s="18"/>
      <c r="AJ9" s="18"/>
      <c r="AK9" s="18"/>
      <c r="AL9" s="18"/>
      <c r="AM9" s="18"/>
      <c r="AN9" s="18"/>
      <c r="AO9" s="18"/>
      <c r="AP9" s="18"/>
      <c r="AQ9" s="18"/>
      <c r="AR9" s="18"/>
      <c r="AS9" s="18"/>
      <c r="AT9" s="18"/>
      <c r="AU9" s="18"/>
      <c r="AV9" s="18" t="s">
        <v>140</v>
      </c>
      <c r="AW9" s="18" t="s">
        <v>141</v>
      </c>
      <c r="AX9" s="18"/>
      <c r="AY9" s="18"/>
      <c r="AZ9" s="18"/>
      <c r="BA9" s="18"/>
      <c r="BB9" s="18"/>
      <c r="BC9" s="18"/>
      <c r="BD9" s="18"/>
      <c r="BE9" s="18"/>
      <c r="BF9" s="18"/>
      <c r="BG9" s="18"/>
      <c r="BH9" s="18"/>
      <c r="BI9" s="18"/>
      <c r="BJ9" s="18"/>
      <c r="BK9" s="18"/>
      <c r="BL9" s="18"/>
      <c r="BM9" s="18"/>
      <c r="BN9" s="18"/>
      <c r="BO9" s="18"/>
      <c r="BP9" s="18"/>
      <c r="BQ9" s="18"/>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x14ac:dyDescent="0.45">
      <c r="B10" s="4"/>
      <c r="C10" s="5"/>
      <c r="E10" s="3" t="str">
        <f>IF($A10="ADD",IF(NOT(ISBLANK(D10)),_xlfn.XLOOKUP(D10,roadnames[lookupValue],roadnames[lookupKey],"ERROR"),""), "")</f>
        <v/>
      </c>
      <c r="F10" s="4"/>
      <c r="G10" s="4"/>
      <c r="H10" s="6"/>
      <c r="I10" s="6"/>
      <c r="K10" s="3" t="str">
        <f>IF($A10="ADD",IF(NOT(ISBLANK(J10)),_xlfn.XLOOKUP(J10,side[lookupValue],side[lookupKey],"ERROR"),""), "")</f>
        <v/>
      </c>
      <c r="M10" s="3" t="str">
        <f>IF($A10="ADD",IF(NOT(ISBLANK(L10)),_xlfn.XLOOKUP(L10,ud_lane_location[lookupValue],ud_lane_location[lookupKey],"ERROR"),""), "")</f>
        <v/>
      </c>
      <c r="N10" s="6"/>
      <c r="O10" s="6" t="str">
        <f>IF(G10&lt;&gt;"",G10-F10,"")</f>
        <v/>
      </c>
      <c r="P10" s="4"/>
      <c r="R10" s="3" t="str">
        <f>IF($A10="ADD",IF(NOT(ISBLANK(Q10)),_xlfn.XLOOKUP(Q10,len_adjust_rsn[lookupValue],len_adjust_rsn[lookupKey],"ERROR"),""), "")</f>
        <v/>
      </c>
      <c r="T10" s="3" t="str">
        <f>IF($A10="ADD",IF(NOT(ISBLANK(S10)),_xlfn.XLOOKUP(S10,ud_placement[lookupValue],ud_placement[lookupKey],"ERROR"),""), "")</f>
        <v/>
      </c>
      <c r="V10" s="3" t="str">
        <f>IF($A10="ADD",IF(NOT(ISBLANK(U10)),_xlfn.XLOOKUP(U10,ud_barrier_type[lookupValue],ud_barrier_type[lookupKey],"ERROR"),""), "")</f>
        <v/>
      </c>
      <c r="X10" s="3" t="str">
        <f>IF($A10="ADD",IF(NOT(ISBLANK(W10)),_xlfn.XLOOKUP(W10,ud_barrier_rail_style[lookupValue],ud_barrier_rail_style[lookupKey],"ERROR"),""), "")</f>
        <v/>
      </c>
      <c r="Z10" s="3" t="str">
        <f>IF($A10="ADD",IF(NOT(ISBLANK(Y10)),_xlfn.XLOOKUP(Y10,ud_barrier_rail_make[lookupValue],ud_barrier_rail_make[lookupKey],"ERROR"),""), "")</f>
        <v/>
      </c>
      <c r="AB10" s="3" t="str">
        <f>IF($A10="ADD",IF(NOT(ISBLANK(AA10)),_xlfn.XLOOKUP(AA10,barrier_rail_material[lookupValue],barrier_rail_material[lookupKey],"ERROR"),""), "")</f>
        <v/>
      </c>
      <c r="AD10" s="3" t="str">
        <f>IF($A10="ADD",IF(NOT(ISBLANK(AC10)),_xlfn.XLOOKUP(AC10,barrier_post_material[lookupValue],barrier_post_material[lookupKey],"ERROR"),""), "")</f>
        <v/>
      </c>
      <c r="AE10" s="6"/>
      <c r="AH10" s="3" t="str">
        <f>IF($A10="ADD",IF(NOT(ISBLANK(AG10)),_xlfn.XLOOKUP(AG10,ud_barrier_ground_fix[lookupValue],ud_barrier_ground_fix[lookupKey],"ERROR"),""), "")</f>
        <v/>
      </c>
      <c r="AQ10" s="3" t="str">
        <f>IF($A10="ADD",IF(NOT(ISBLANK(AP10)),_xlfn.XLOOKUP(AP10,railing_attach[lookupValue],railing_attach[lookupKey],"ERROR"),""), "")</f>
        <v/>
      </c>
      <c r="AR10" s="5"/>
      <c r="AT10" s="3" t="str">
        <f>IF($A10="ADD",IF(NOT(ISBLANK(AS10)),_xlfn.XLOOKUP(AS10,post_condition[lookupValue],post_condition[lookupKey],"ERROR"),""), "")</f>
        <v/>
      </c>
      <c r="AU10" s="7"/>
      <c r="AV10" s="4" t="str">
        <f ca="1">IF(AU10&lt;&gt;"", DATEDIF(AU10, TODAY(),"Y"),"")</f>
        <v/>
      </c>
      <c r="AW10" s="4"/>
      <c r="AX10" s="3" t="str">
        <f>IF($A10="ADD","In Use","")</f>
        <v/>
      </c>
      <c r="AY10" s="3" t="str">
        <f>IF($A10="","",IF((AND($A10="ADD",OR(AX10="",AX10="In Use"))),"5",(_xlfn.XLOOKUP(AX10,ud_asset_status[lookupValue],ud_asset_status[lookupKey],""))))</f>
        <v/>
      </c>
      <c r="AZ10" s="7"/>
      <c r="BB10" s="3" t="str">
        <f>IF($A10="ADD",IF(NOT(ISBLANK(BA10)),_xlfn.XLOOKUP(BA10,ar_replace_reason[lookupValue],ar_replace_reason[lookupKey],"ERROR"),""), "")</f>
        <v/>
      </c>
      <c r="BC10" s="3" t="str">
        <f>IF($A10="ADD","Queenstown-Lakes District Council","")</f>
        <v/>
      </c>
      <c r="BD10" s="3" t="str">
        <f>IF($A10="","",IF((AND($A10="ADD",OR(BC10="",BC10="Queenstown-Lakes District Council"))),"70",(_xlfn.XLOOKUP(BC10,ud_organisation_owner[lookupValue],ud_organisation_owner[lookupKey],""))))</f>
        <v/>
      </c>
      <c r="BE10" s="3" t="str">
        <f>IF($A10="ADD","Queenstown-Lakes District Council","")</f>
        <v/>
      </c>
      <c r="BF10" s="3" t="str">
        <f>IF($A10="","",IF((AND($A10="ADD",OR(BE10="",BE10="Queenstown-Lakes District Council"))),"70",(_xlfn.XLOOKUP(BE10,ud_organisation_owner[lookupValue],ud_organisation_owner[lookupKey],""))))</f>
        <v/>
      </c>
      <c r="BG10" s="3" t="str">
        <f>IF($A10="ADD","Local Authority","")</f>
        <v/>
      </c>
      <c r="BH10" s="3" t="str">
        <f>IF($A10="","",IF((AND($A10="ADD",OR(BG10="",BG10="Local Authority"))),"17",(_xlfn.XLOOKUP(BG10,ud_sub_organisation[lookupValue],ud_sub_organisation[lookupKey],""))))</f>
        <v/>
      </c>
      <c r="BI10" s="3" t="str">
        <f>IF($A10="ADD","Vested assets","")</f>
        <v/>
      </c>
      <c r="BJ10" s="3" t="str">
        <f>IF($A10="","",IF((AND($A10="ADD",OR(BI10="",BI10="Vested assets"))),"12",(_xlfn.XLOOKUP(BI10,ud_work_origin[lookupValue],ud_work_origin[lookupKey],""))))</f>
        <v/>
      </c>
      <c r="BK10" s="8"/>
      <c r="BL10" s="2" t="str">
        <f>IF($A10="ADD","TRUE","")</f>
        <v/>
      </c>
      <c r="BM10" s="3" t="str">
        <f>IF($A10="ADD","Excellent","")</f>
        <v/>
      </c>
      <c r="BN10" s="3" t="str">
        <f>IF($A10="","",IF((AND($A10="ADD",OR(BM10="",BM10="Excellent"))),"1",(_xlfn.XLOOKUP(BM10,condition[lookupValue],condition[lookupKey],""))))</f>
        <v/>
      </c>
      <c r="BO10" s="7" t="str">
        <f>IF(AU10&lt;&gt;"",AU10,"")</f>
        <v/>
      </c>
      <c r="BP10" s="5"/>
    </row>
    <row r="11" spans="1:132" x14ac:dyDescent="0.45">
      <c r="B11" s="4"/>
      <c r="C11" s="5"/>
      <c r="E11" s="3" t="str">
        <f>IF($A11="ADD",IF(NOT(ISBLANK(D11)),_xlfn.XLOOKUP(D11,roadnames[lookupValue],roadnames[lookupKey],"ERROR"),""), "")</f>
        <v/>
      </c>
      <c r="F11" s="4"/>
      <c r="G11" s="4"/>
      <c r="H11" s="6"/>
      <c r="I11" s="6"/>
      <c r="K11" s="3" t="str">
        <f>IF($A11="ADD",IF(NOT(ISBLANK(J11)),_xlfn.XLOOKUP(J11,side[lookupValue],side[lookupKey],"ERROR"),""), "")</f>
        <v/>
      </c>
      <c r="M11" s="3" t="str">
        <f>IF($A11="ADD",IF(NOT(ISBLANK(L11)),_xlfn.XLOOKUP(L11,ud_lane_location[lookupValue],ud_lane_location[lookupKey],"ERROR"),""), "")</f>
        <v/>
      </c>
      <c r="N11" s="6"/>
      <c r="O11" s="6" t="str">
        <f t="shared" ref="O11:O74" si="0">IF(G11&lt;&gt;"",G11-F11,"")</f>
        <v/>
      </c>
      <c r="P11" s="4"/>
      <c r="R11" s="3" t="str">
        <f>IF($A11="ADD",IF(NOT(ISBLANK(Q11)),_xlfn.XLOOKUP(Q11,len_adjust_rsn[lookupValue],len_adjust_rsn[lookupKey],"ERROR"),""), "")</f>
        <v/>
      </c>
      <c r="T11" s="3" t="str">
        <f>IF($A11="ADD",IF(NOT(ISBLANK(S11)),_xlfn.XLOOKUP(S11,ud_placement[lookupValue],ud_placement[lookupKey],"ERROR"),""), "")</f>
        <v/>
      </c>
      <c r="V11" s="3" t="str">
        <f>IF($A11="ADD",IF(NOT(ISBLANK(U11)),_xlfn.XLOOKUP(U11,ud_barrier_type[lookupValue],ud_barrier_type[lookupKey],"ERROR"),""), "")</f>
        <v/>
      </c>
      <c r="X11" s="3" t="str">
        <f>IF($A11="ADD",IF(NOT(ISBLANK(W11)),_xlfn.XLOOKUP(W11,ud_barrier_rail_style[lookupValue],ud_barrier_rail_style[lookupKey],"ERROR"),""), "")</f>
        <v/>
      </c>
      <c r="Z11" s="3" t="str">
        <f>IF($A11="ADD",IF(NOT(ISBLANK(Y11)),_xlfn.XLOOKUP(Y11,ud_barrier_rail_make[lookupValue],ud_barrier_rail_make[lookupKey],"ERROR"),""), "")</f>
        <v/>
      </c>
      <c r="AB11" s="3" t="str">
        <f>IF($A11="ADD",IF(NOT(ISBLANK(AA11)),_xlfn.XLOOKUP(AA11,barrier_rail_material[lookupValue],barrier_rail_material[lookupKey],"ERROR"),""), "")</f>
        <v/>
      </c>
      <c r="AD11" s="3" t="str">
        <f>IF($A11="ADD",IF(NOT(ISBLANK(AC11)),_xlfn.XLOOKUP(AC11,barrier_post_material[lookupValue],barrier_post_material[lookupKey],"ERROR"),""), "")</f>
        <v/>
      </c>
      <c r="AE11" s="6"/>
      <c r="AH11" s="3" t="str">
        <f>IF($A11="ADD",IF(NOT(ISBLANK(AG11)),_xlfn.XLOOKUP(AG11,ud_barrier_ground_fix[lookupValue],ud_barrier_ground_fix[lookupKey],"ERROR"),""), "")</f>
        <v/>
      </c>
      <c r="AQ11" s="3" t="str">
        <f>IF($A11="ADD",IF(NOT(ISBLANK(AP11)),_xlfn.XLOOKUP(AP11,railing_attach[lookupValue],railing_attach[lookupKey],"ERROR"),""), "")</f>
        <v/>
      </c>
      <c r="AR11" s="5"/>
      <c r="AT11" s="3" t="str">
        <f>IF($A11="ADD",IF(NOT(ISBLANK(AS11)),_xlfn.XLOOKUP(AS11,post_condition[lookupValue],post_condition[lookupKey],"ERROR"),""), "")</f>
        <v/>
      </c>
      <c r="AU11" s="7"/>
      <c r="AV11" s="4" t="str">
        <f t="shared" ref="AV11:AV74" ca="1" si="1">IF(AU11&lt;&gt;"", DATEDIF(AU11, TODAY(),"Y"),"")</f>
        <v/>
      </c>
      <c r="AW11" s="4"/>
      <c r="AX11" s="3" t="str">
        <f t="shared" ref="AX11:AX74" si="2">IF($A11="ADD","In Use","")</f>
        <v/>
      </c>
      <c r="AY11" s="3" t="str">
        <f>IF($A11="","",IF((AND($A11="ADD",OR(AX11="",AX11="In Use"))),"5",(_xlfn.XLOOKUP(AX11,ud_asset_status[lookupValue],ud_asset_status[lookupKey],""))))</f>
        <v/>
      </c>
      <c r="AZ11" s="7"/>
      <c r="BB11" s="3" t="str">
        <f>IF($A11="ADD",IF(NOT(ISBLANK(BA11)),_xlfn.XLOOKUP(BA11,ar_replace_reason[lookupValue],ar_replace_reason[lookupKey],"ERROR"),""), "")</f>
        <v/>
      </c>
      <c r="BC11" s="3" t="str">
        <f t="shared" ref="BC11:BC74" si="3">IF($A11="ADD","Queenstown-Lakes District Council","")</f>
        <v/>
      </c>
      <c r="BD11" s="3" t="str">
        <f>IF($A11="","",IF((AND($A11="ADD",OR(BC11="",BC11="Queenstown-Lakes District Council"))),"70",(_xlfn.XLOOKUP(BC11,ud_organisation_owner[lookupValue],ud_organisation_owner[lookupKey],""))))</f>
        <v/>
      </c>
      <c r="BE11" s="3" t="str">
        <f t="shared" ref="BE11:BE74" si="4">IF($A11="ADD","Queenstown-Lakes District Council","")</f>
        <v/>
      </c>
      <c r="BF11" s="3" t="str">
        <f>IF($A11="","",IF((AND($A11="ADD",OR(BE11="",BE11="Queenstown-Lakes District Council"))),"70",(_xlfn.XLOOKUP(BE11,ud_organisation_owner[lookupValue],ud_organisation_owner[lookupKey],""))))</f>
        <v/>
      </c>
      <c r="BG11" s="3" t="str">
        <f t="shared" ref="BG11:BG74" si="5">IF($A11="ADD","Local Authority","")</f>
        <v/>
      </c>
      <c r="BH11" s="3" t="str">
        <f>IF($A11="","",IF((AND($A11="ADD",OR(BG11="",BG11="Local Authority"))),"17",(_xlfn.XLOOKUP(BG11,ud_sub_organisation[lookupValue],ud_sub_organisation[lookupKey],""))))</f>
        <v/>
      </c>
      <c r="BI11" s="3" t="str">
        <f t="shared" ref="BI11:BI74" si="6">IF($A11="ADD","Vested assets","")</f>
        <v/>
      </c>
      <c r="BJ11" s="3" t="str">
        <f>IF($A11="","",IF((AND($A11="ADD",OR(BI11="",BI11="Vested assets"))),"12",(_xlfn.XLOOKUP(BI11,ud_work_origin[lookupValue],ud_work_origin[lookupKey],""))))</f>
        <v/>
      </c>
      <c r="BK11" s="8"/>
      <c r="BL11" s="2" t="str">
        <f t="shared" ref="BL11:BL74" si="7">IF($A11="ADD","TRUE","")</f>
        <v/>
      </c>
      <c r="BM11" s="3" t="str">
        <f t="shared" ref="BM11:BM74" si="8">IF($A11="ADD","Excellent","")</f>
        <v/>
      </c>
      <c r="BN11" s="3" t="str">
        <f>IF($A11="","",IF((AND($A11="ADD",OR(BM11="",BM11="Excellent"))),"1",(_xlfn.XLOOKUP(BM11,condition[lookupValue],condition[lookupKey],""))))</f>
        <v/>
      </c>
      <c r="BO11" s="7" t="str">
        <f t="shared" ref="BO11:BO74" si="9">IF(AU11&lt;&gt;"",AU11,"")</f>
        <v/>
      </c>
      <c r="BP11" s="5"/>
    </row>
    <row r="12" spans="1:132" x14ac:dyDescent="0.45">
      <c r="B12" s="4"/>
      <c r="C12" s="5"/>
      <c r="E12" s="3" t="str">
        <f>IF($A12="ADD",IF(NOT(ISBLANK(D12)),_xlfn.XLOOKUP(D12,roadnames[lookupValue],roadnames[lookupKey],"ERROR"),""), "")</f>
        <v/>
      </c>
      <c r="F12" s="4"/>
      <c r="G12" s="4"/>
      <c r="H12" s="6"/>
      <c r="I12" s="6"/>
      <c r="K12" s="3" t="str">
        <f>IF($A12="ADD",IF(NOT(ISBLANK(J12)),_xlfn.XLOOKUP(J12,side[lookupValue],side[lookupKey],"ERROR"),""), "")</f>
        <v/>
      </c>
      <c r="M12" s="3" t="str">
        <f>IF($A12="ADD",IF(NOT(ISBLANK(L12)),_xlfn.XLOOKUP(L12,ud_lane_location[lookupValue],ud_lane_location[lookupKey],"ERROR"),""), "")</f>
        <v/>
      </c>
      <c r="N12" s="6"/>
      <c r="O12" s="6" t="str">
        <f t="shared" si="0"/>
        <v/>
      </c>
      <c r="P12" s="4"/>
      <c r="R12" s="3" t="str">
        <f>IF($A12="ADD",IF(NOT(ISBLANK(Q12)),_xlfn.XLOOKUP(Q12,len_adjust_rsn[lookupValue],len_adjust_rsn[lookupKey],"ERROR"),""), "")</f>
        <v/>
      </c>
      <c r="T12" s="3" t="str">
        <f>IF($A12="ADD",IF(NOT(ISBLANK(S12)),_xlfn.XLOOKUP(S12,ud_placement[lookupValue],ud_placement[lookupKey],"ERROR"),""), "")</f>
        <v/>
      </c>
      <c r="V12" s="3" t="str">
        <f>IF($A12="ADD",IF(NOT(ISBLANK(U12)),_xlfn.XLOOKUP(U12,ud_barrier_type[lookupValue],ud_barrier_type[lookupKey],"ERROR"),""), "")</f>
        <v/>
      </c>
      <c r="X12" s="3" t="str">
        <f>IF($A12="ADD",IF(NOT(ISBLANK(W12)),_xlfn.XLOOKUP(W12,ud_barrier_rail_style[lookupValue],ud_barrier_rail_style[lookupKey],"ERROR"),""), "")</f>
        <v/>
      </c>
      <c r="Z12" s="3" t="str">
        <f>IF($A12="ADD",IF(NOT(ISBLANK(Y12)),_xlfn.XLOOKUP(Y12,ud_barrier_rail_make[lookupValue],ud_barrier_rail_make[lookupKey],"ERROR"),""), "")</f>
        <v/>
      </c>
      <c r="AB12" s="3" t="str">
        <f>IF($A12="ADD",IF(NOT(ISBLANK(AA12)),_xlfn.XLOOKUP(AA12,barrier_rail_material[lookupValue],barrier_rail_material[lookupKey],"ERROR"),""), "")</f>
        <v/>
      </c>
      <c r="AD12" s="3" t="str">
        <f>IF($A12="ADD",IF(NOT(ISBLANK(AC12)),_xlfn.XLOOKUP(AC12,barrier_post_material[lookupValue],barrier_post_material[lookupKey],"ERROR"),""), "")</f>
        <v/>
      </c>
      <c r="AE12" s="6"/>
      <c r="AH12" s="3" t="str">
        <f>IF($A12="ADD",IF(NOT(ISBLANK(AG12)),_xlfn.XLOOKUP(AG12,ud_barrier_ground_fix[lookupValue],ud_barrier_ground_fix[lookupKey],"ERROR"),""), "")</f>
        <v/>
      </c>
      <c r="AQ12" s="3" t="str">
        <f>IF($A12="ADD",IF(NOT(ISBLANK(AP12)),_xlfn.XLOOKUP(AP12,railing_attach[lookupValue],railing_attach[lookupKey],"ERROR"),""), "")</f>
        <v/>
      </c>
      <c r="AR12" s="5"/>
      <c r="AT12" s="3" t="str">
        <f>IF($A12="ADD",IF(NOT(ISBLANK(AS12)),_xlfn.XLOOKUP(AS12,post_condition[lookupValue],post_condition[lookupKey],"ERROR"),""), "")</f>
        <v/>
      </c>
      <c r="AU12" s="7"/>
      <c r="AV12" s="4" t="str">
        <f t="shared" ca="1" si="1"/>
        <v/>
      </c>
      <c r="AW12" s="4"/>
      <c r="AX12" s="3" t="str">
        <f t="shared" si="2"/>
        <v/>
      </c>
      <c r="AY12" s="3" t="str">
        <f>IF($A12="","",IF((AND($A12="ADD",OR(AX12="",AX12="In Use"))),"5",(_xlfn.XLOOKUP(AX12,ud_asset_status[lookupValue],ud_asset_status[lookupKey],""))))</f>
        <v/>
      </c>
      <c r="AZ12" s="7"/>
      <c r="BB12" s="3" t="str">
        <f>IF($A12="ADD",IF(NOT(ISBLANK(BA12)),_xlfn.XLOOKUP(BA12,ar_replace_reason[lookupValue],ar_replace_reason[lookupKey],"ERROR"),""), "")</f>
        <v/>
      </c>
      <c r="BC12" s="3" t="str">
        <f t="shared" si="3"/>
        <v/>
      </c>
      <c r="BD12" s="3" t="str">
        <f>IF($A12="","",IF((AND($A12="ADD",OR(BC12="",BC12="Queenstown-Lakes District Council"))),"70",(_xlfn.XLOOKUP(BC12,ud_organisation_owner[lookupValue],ud_organisation_owner[lookupKey],""))))</f>
        <v/>
      </c>
      <c r="BE12" s="3" t="str">
        <f t="shared" si="4"/>
        <v/>
      </c>
      <c r="BF12" s="3" t="str">
        <f>IF($A12="","",IF((AND($A12="ADD",OR(BE12="",BE12="Queenstown-Lakes District Council"))),"70",(_xlfn.XLOOKUP(BE12,ud_organisation_owner[lookupValue],ud_organisation_owner[lookupKey],""))))</f>
        <v/>
      </c>
      <c r="BG12" s="3" t="str">
        <f t="shared" si="5"/>
        <v/>
      </c>
      <c r="BH12" s="3" t="str">
        <f>IF($A12="","",IF((AND($A12="ADD",OR(BG12="",BG12="Local Authority"))),"17",(_xlfn.XLOOKUP(BG12,ud_sub_organisation[lookupValue],ud_sub_organisation[lookupKey],""))))</f>
        <v/>
      </c>
      <c r="BI12" s="3" t="str">
        <f t="shared" si="6"/>
        <v/>
      </c>
      <c r="BJ12" s="3" t="str">
        <f>IF($A12="","",IF((AND($A12="ADD",OR(BI12="",BI12="Vested assets"))),"12",(_xlfn.XLOOKUP(BI12,ud_work_origin[lookupValue],ud_work_origin[lookupKey],""))))</f>
        <v/>
      </c>
      <c r="BK12" s="8"/>
      <c r="BL12" s="2" t="str">
        <f t="shared" si="7"/>
        <v/>
      </c>
      <c r="BM12" s="3" t="str">
        <f t="shared" si="8"/>
        <v/>
      </c>
      <c r="BN12" s="3" t="str">
        <f>IF($A12="","",IF((AND($A12="ADD",OR(BM12="",BM12="Excellent"))),"1",(_xlfn.XLOOKUP(BM12,condition[lookupValue],condition[lookupKey],""))))</f>
        <v/>
      </c>
      <c r="BO12" s="7" t="str">
        <f t="shared" si="9"/>
        <v/>
      </c>
      <c r="BP12" s="5"/>
    </row>
    <row r="13" spans="1:132" x14ac:dyDescent="0.45">
      <c r="B13" s="4"/>
      <c r="C13" s="5"/>
      <c r="E13" s="3" t="str">
        <f>IF($A13="ADD",IF(NOT(ISBLANK(D13)),_xlfn.XLOOKUP(D13,roadnames[lookupValue],roadnames[lookupKey],"ERROR"),""), "")</f>
        <v/>
      </c>
      <c r="F13" s="4"/>
      <c r="G13" s="4"/>
      <c r="H13" s="6"/>
      <c r="I13" s="6"/>
      <c r="K13" s="3" t="str">
        <f>IF($A13="ADD",IF(NOT(ISBLANK(J13)),_xlfn.XLOOKUP(J13,side[lookupValue],side[lookupKey],"ERROR"),""), "")</f>
        <v/>
      </c>
      <c r="M13" s="3" t="str">
        <f>IF($A13="ADD",IF(NOT(ISBLANK(L13)),_xlfn.XLOOKUP(L13,ud_lane_location[lookupValue],ud_lane_location[lookupKey],"ERROR"),""), "")</f>
        <v/>
      </c>
      <c r="N13" s="6"/>
      <c r="O13" s="6" t="str">
        <f t="shared" si="0"/>
        <v/>
      </c>
      <c r="P13" s="4"/>
      <c r="R13" s="3" t="str">
        <f>IF($A13="ADD",IF(NOT(ISBLANK(Q13)),_xlfn.XLOOKUP(Q13,len_adjust_rsn[lookupValue],len_adjust_rsn[lookupKey],"ERROR"),""), "")</f>
        <v/>
      </c>
      <c r="T13" s="3" t="str">
        <f>IF($A13="ADD",IF(NOT(ISBLANK(S13)),_xlfn.XLOOKUP(S13,ud_placement[lookupValue],ud_placement[lookupKey],"ERROR"),""), "")</f>
        <v/>
      </c>
      <c r="V13" s="3" t="str">
        <f>IF($A13="ADD",IF(NOT(ISBLANK(U13)),_xlfn.XLOOKUP(U13,ud_barrier_type[lookupValue],ud_barrier_type[lookupKey],"ERROR"),""), "")</f>
        <v/>
      </c>
      <c r="X13" s="3" t="str">
        <f>IF($A13="ADD",IF(NOT(ISBLANK(W13)),_xlfn.XLOOKUP(W13,ud_barrier_rail_style[lookupValue],ud_barrier_rail_style[lookupKey],"ERROR"),""), "")</f>
        <v/>
      </c>
      <c r="Z13" s="3" t="str">
        <f>IF($A13="ADD",IF(NOT(ISBLANK(Y13)),_xlfn.XLOOKUP(Y13,ud_barrier_rail_make[lookupValue],ud_barrier_rail_make[lookupKey],"ERROR"),""), "")</f>
        <v/>
      </c>
      <c r="AB13" s="3" t="str">
        <f>IF($A13="ADD",IF(NOT(ISBLANK(AA13)),_xlfn.XLOOKUP(AA13,barrier_rail_material[lookupValue],barrier_rail_material[lookupKey],"ERROR"),""), "")</f>
        <v/>
      </c>
      <c r="AD13" s="3" t="str">
        <f>IF($A13="ADD",IF(NOT(ISBLANK(AC13)),_xlfn.XLOOKUP(AC13,barrier_post_material[lookupValue],barrier_post_material[lookupKey],"ERROR"),""), "")</f>
        <v/>
      </c>
      <c r="AE13" s="6"/>
      <c r="AH13" s="3" t="str">
        <f>IF($A13="ADD",IF(NOT(ISBLANK(AG13)),_xlfn.XLOOKUP(AG13,ud_barrier_ground_fix[lookupValue],ud_barrier_ground_fix[lookupKey],"ERROR"),""), "")</f>
        <v/>
      </c>
      <c r="AQ13" s="3" t="str">
        <f>IF($A13="ADD",IF(NOT(ISBLANK(AP13)),_xlfn.XLOOKUP(AP13,railing_attach[lookupValue],railing_attach[lookupKey],"ERROR"),""), "")</f>
        <v/>
      </c>
      <c r="AR13" s="5"/>
      <c r="AT13" s="3" t="str">
        <f>IF($A13="ADD",IF(NOT(ISBLANK(AS13)),_xlfn.XLOOKUP(AS13,post_condition[lookupValue],post_condition[lookupKey],"ERROR"),""), "")</f>
        <v/>
      </c>
      <c r="AU13" s="7"/>
      <c r="AV13" s="4" t="str">
        <f t="shared" ca="1" si="1"/>
        <v/>
      </c>
      <c r="AW13" s="4"/>
      <c r="AX13" s="3" t="str">
        <f t="shared" si="2"/>
        <v/>
      </c>
      <c r="AY13" s="3" t="str">
        <f>IF($A13="","",IF((AND($A13="ADD",OR(AX13="",AX13="In Use"))),"5",(_xlfn.XLOOKUP(AX13,ud_asset_status[lookupValue],ud_asset_status[lookupKey],""))))</f>
        <v/>
      </c>
      <c r="AZ13" s="7"/>
      <c r="BB13" s="3" t="str">
        <f>IF($A13="ADD",IF(NOT(ISBLANK(BA13)),_xlfn.XLOOKUP(BA13,ar_replace_reason[lookupValue],ar_replace_reason[lookupKey],"ERROR"),""), "")</f>
        <v/>
      </c>
      <c r="BC13" s="3" t="str">
        <f t="shared" si="3"/>
        <v/>
      </c>
      <c r="BD13" s="3" t="str">
        <f>IF($A13="","",IF((AND($A13="ADD",OR(BC13="",BC13="Queenstown-Lakes District Council"))),"70",(_xlfn.XLOOKUP(BC13,ud_organisation_owner[lookupValue],ud_organisation_owner[lookupKey],""))))</f>
        <v/>
      </c>
      <c r="BE13" s="3" t="str">
        <f t="shared" si="4"/>
        <v/>
      </c>
      <c r="BF13" s="3" t="str">
        <f>IF($A13="","",IF((AND($A13="ADD",OR(BE13="",BE13="Queenstown-Lakes District Council"))),"70",(_xlfn.XLOOKUP(BE13,ud_organisation_owner[lookupValue],ud_organisation_owner[lookupKey],""))))</f>
        <v/>
      </c>
      <c r="BG13" s="3" t="str">
        <f t="shared" si="5"/>
        <v/>
      </c>
      <c r="BH13" s="3" t="str">
        <f>IF($A13="","",IF((AND($A13="ADD",OR(BG13="",BG13="Local Authority"))),"17",(_xlfn.XLOOKUP(BG13,ud_sub_organisation[lookupValue],ud_sub_organisation[lookupKey],""))))</f>
        <v/>
      </c>
      <c r="BI13" s="3" t="str">
        <f t="shared" si="6"/>
        <v/>
      </c>
      <c r="BJ13" s="3" t="str">
        <f>IF($A13="","",IF((AND($A13="ADD",OR(BI13="",BI13="Vested assets"))),"12",(_xlfn.XLOOKUP(BI13,ud_work_origin[lookupValue],ud_work_origin[lookupKey],""))))</f>
        <v/>
      </c>
      <c r="BK13" s="8"/>
      <c r="BL13" s="2" t="str">
        <f t="shared" si="7"/>
        <v/>
      </c>
      <c r="BM13" s="3" t="str">
        <f t="shared" si="8"/>
        <v/>
      </c>
      <c r="BN13" s="3" t="str">
        <f>IF($A13="","",IF((AND($A13="ADD",OR(BM13="",BM13="Excellent"))),"1",(_xlfn.XLOOKUP(BM13,condition[lookupValue],condition[lookupKey],""))))</f>
        <v/>
      </c>
      <c r="BO13" s="7" t="str">
        <f t="shared" si="9"/>
        <v/>
      </c>
      <c r="BP13" s="5"/>
    </row>
    <row r="14" spans="1:132" x14ac:dyDescent="0.45">
      <c r="B14" s="4"/>
      <c r="C14" s="5"/>
      <c r="E14" s="3" t="str">
        <f>IF($A14="ADD",IF(NOT(ISBLANK(D14)),_xlfn.XLOOKUP(D14,roadnames[lookupValue],roadnames[lookupKey],"ERROR"),""), "")</f>
        <v/>
      </c>
      <c r="F14" s="4"/>
      <c r="G14" s="4"/>
      <c r="H14" s="6"/>
      <c r="I14" s="6"/>
      <c r="K14" s="3" t="str">
        <f>IF($A14="ADD",IF(NOT(ISBLANK(J14)),_xlfn.XLOOKUP(J14,side[lookupValue],side[lookupKey],"ERROR"),""), "")</f>
        <v/>
      </c>
      <c r="M14" s="3" t="str">
        <f>IF($A14="ADD",IF(NOT(ISBLANK(L14)),_xlfn.XLOOKUP(L14,ud_lane_location[lookupValue],ud_lane_location[lookupKey],"ERROR"),""), "")</f>
        <v/>
      </c>
      <c r="N14" s="6"/>
      <c r="O14" s="6" t="str">
        <f t="shared" si="0"/>
        <v/>
      </c>
      <c r="P14" s="4"/>
      <c r="R14" s="3" t="str">
        <f>IF($A14="ADD",IF(NOT(ISBLANK(Q14)),_xlfn.XLOOKUP(Q14,len_adjust_rsn[lookupValue],len_adjust_rsn[lookupKey],"ERROR"),""), "")</f>
        <v/>
      </c>
      <c r="T14" s="3" t="str">
        <f>IF($A14="ADD",IF(NOT(ISBLANK(S14)),_xlfn.XLOOKUP(S14,ud_placement[lookupValue],ud_placement[lookupKey],"ERROR"),""), "")</f>
        <v/>
      </c>
      <c r="V14" s="3" t="str">
        <f>IF($A14="ADD",IF(NOT(ISBLANK(U14)),_xlfn.XLOOKUP(U14,ud_barrier_type[lookupValue],ud_barrier_type[lookupKey],"ERROR"),""), "")</f>
        <v/>
      </c>
      <c r="X14" s="3" t="str">
        <f>IF($A14="ADD",IF(NOT(ISBLANK(W14)),_xlfn.XLOOKUP(W14,ud_barrier_rail_style[lookupValue],ud_barrier_rail_style[lookupKey],"ERROR"),""), "")</f>
        <v/>
      </c>
      <c r="Z14" s="3" t="str">
        <f>IF($A14="ADD",IF(NOT(ISBLANK(Y14)),_xlfn.XLOOKUP(Y14,ud_barrier_rail_make[lookupValue],ud_barrier_rail_make[lookupKey],"ERROR"),""), "")</f>
        <v/>
      </c>
      <c r="AB14" s="3" t="str">
        <f>IF($A14="ADD",IF(NOT(ISBLANK(AA14)),_xlfn.XLOOKUP(AA14,barrier_rail_material[lookupValue],barrier_rail_material[lookupKey],"ERROR"),""), "")</f>
        <v/>
      </c>
      <c r="AD14" s="3" t="str">
        <f>IF($A14="ADD",IF(NOT(ISBLANK(AC14)),_xlfn.XLOOKUP(AC14,barrier_post_material[lookupValue],barrier_post_material[lookupKey],"ERROR"),""), "")</f>
        <v/>
      </c>
      <c r="AE14" s="6"/>
      <c r="AH14" s="3" t="str">
        <f>IF($A14="ADD",IF(NOT(ISBLANK(AG14)),_xlfn.XLOOKUP(AG14,ud_barrier_ground_fix[lookupValue],ud_barrier_ground_fix[lookupKey],"ERROR"),""), "")</f>
        <v/>
      </c>
      <c r="AQ14" s="3" t="str">
        <f>IF($A14="ADD",IF(NOT(ISBLANK(AP14)),_xlfn.XLOOKUP(AP14,railing_attach[lookupValue],railing_attach[lookupKey],"ERROR"),""), "")</f>
        <v/>
      </c>
      <c r="AR14" s="5"/>
      <c r="AT14" s="3" t="str">
        <f>IF($A14="ADD",IF(NOT(ISBLANK(AS14)),_xlfn.XLOOKUP(AS14,post_condition[lookupValue],post_condition[lookupKey],"ERROR"),""), "")</f>
        <v/>
      </c>
      <c r="AU14" s="7"/>
      <c r="AV14" s="4" t="str">
        <f t="shared" ca="1" si="1"/>
        <v/>
      </c>
      <c r="AW14" s="4"/>
      <c r="AX14" s="3" t="str">
        <f t="shared" si="2"/>
        <v/>
      </c>
      <c r="AY14" s="3" t="str">
        <f>IF($A14="","",IF((AND($A14="ADD",OR(AX14="",AX14="In Use"))),"5",(_xlfn.XLOOKUP(AX14,ud_asset_status[lookupValue],ud_asset_status[lookupKey],""))))</f>
        <v/>
      </c>
      <c r="AZ14" s="7"/>
      <c r="BB14" s="3" t="str">
        <f>IF($A14="ADD",IF(NOT(ISBLANK(BA14)),_xlfn.XLOOKUP(BA14,ar_replace_reason[lookupValue],ar_replace_reason[lookupKey],"ERROR"),""), "")</f>
        <v/>
      </c>
      <c r="BC14" s="3" t="str">
        <f t="shared" si="3"/>
        <v/>
      </c>
      <c r="BD14" s="3" t="str">
        <f>IF($A14="","",IF((AND($A14="ADD",OR(BC14="",BC14="Queenstown-Lakes District Council"))),"70",(_xlfn.XLOOKUP(BC14,ud_organisation_owner[lookupValue],ud_organisation_owner[lookupKey],""))))</f>
        <v/>
      </c>
      <c r="BE14" s="3" t="str">
        <f t="shared" si="4"/>
        <v/>
      </c>
      <c r="BF14" s="3" t="str">
        <f>IF($A14="","",IF((AND($A14="ADD",OR(BE14="",BE14="Queenstown-Lakes District Council"))),"70",(_xlfn.XLOOKUP(BE14,ud_organisation_owner[lookupValue],ud_organisation_owner[lookupKey],""))))</f>
        <v/>
      </c>
      <c r="BG14" s="3" t="str">
        <f t="shared" si="5"/>
        <v/>
      </c>
      <c r="BH14" s="3" t="str">
        <f>IF($A14="","",IF((AND($A14="ADD",OR(BG14="",BG14="Local Authority"))),"17",(_xlfn.XLOOKUP(BG14,ud_sub_organisation[lookupValue],ud_sub_organisation[lookupKey],""))))</f>
        <v/>
      </c>
      <c r="BI14" s="3" t="str">
        <f t="shared" si="6"/>
        <v/>
      </c>
      <c r="BJ14" s="3" t="str">
        <f>IF($A14="","",IF((AND($A14="ADD",OR(BI14="",BI14="Vested assets"))),"12",(_xlfn.XLOOKUP(BI14,ud_work_origin[lookupValue],ud_work_origin[lookupKey],""))))</f>
        <v/>
      </c>
      <c r="BK14" s="8"/>
      <c r="BL14" s="2" t="str">
        <f t="shared" si="7"/>
        <v/>
      </c>
      <c r="BM14" s="3" t="str">
        <f t="shared" si="8"/>
        <v/>
      </c>
      <c r="BN14" s="3" t="str">
        <f>IF($A14="","",IF((AND($A14="ADD",OR(BM14="",BM14="Excellent"))),"1",(_xlfn.XLOOKUP(BM14,condition[lookupValue],condition[lookupKey],""))))</f>
        <v/>
      </c>
      <c r="BO14" s="7" t="str">
        <f t="shared" si="9"/>
        <v/>
      </c>
      <c r="BP14" s="5"/>
    </row>
    <row r="15" spans="1:132" x14ac:dyDescent="0.45">
      <c r="B15" s="4"/>
      <c r="C15" s="5"/>
      <c r="E15" s="3" t="str">
        <f>IF($A15="ADD",IF(NOT(ISBLANK(D15)),_xlfn.XLOOKUP(D15,roadnames[lookupValue],roadnames[lookupKey],"ERROR"),""), "")</f>
        <v/>
      </c>
      <c r="F15" s="4"/>
      <c r="G15" s="4"/>
      <c r="H15" s="6"/>
      <c r="I15" s="6"/>
      <c r="K15" s="3" t="str">
        <f>IF($A15="ADD",IF(NOT(ISBLANK(J15)),_xlfn.XLOOKUP(J15,side[lookupValue],side[lookupKey],"ERROR"),""), "")</f>
        <v/>
      </c>
      <c r="M15" s="3" t="str">
        <f>IF($A15="ADD",IF(NOT(ISBLANK(L15)),_xlfn.XLOOKUP(L15,ud_lane_location[lookupValue],ud_lane_location[lookupKey],"ERROR"),""), "")</f>
        <v/>
      </c>
      <c r="N15" s="6"/>
      <c r="O15" s="6" t="str">
        <f t="shared" si="0"/>
        <v/>
      </c>
      <c r="P15" s="4"/>
      <c r="R15" s="3" t="str">
        <f>IF($A15="ADD",IF(NOT(ISBLANK(Q15)),_xlfn.XLOOKUP(Q15,len_adjust_rsn[lookupValue],len_adjust_rsn[lookupKey],"ERROR"),""), "")</f>
        <v/>
      </c>
      <c r="T15" s="3" t="str">
        <f>IF($A15="ADD",IF(NOT(ISBLANK(S15)),_xlfn.XLOOKUP(S15,ud_placement[lookupValue],ud_placement[lookupKey],"ERROR"),""), "")</f>
        <v/>
      </c>
      <c r="V15" s="3" t="str">
        <f>IF($A15="ADD",IF(NOT(ISBLANK(U15)),_xlfn.XLOOKUP(U15,ud_barrier_type[lookupValue],ud_barrier_type[lookupKey],"ERROR"),""), "")</f>
        <v/>
      </c>
      <c r="X15" s="3" t="str">
        <f>IF($A15="ADD",IF(NOT(ISBLANK(W15)),_xlfn.XLOOKUP(W15,ud_barrier_rail_style[lookupValue],ud_barrier_rail_style[lookupKey],"ERROR"),""), "")</f>
        <v/>
      </c>
      <c r="Z15" s="3" t="str">
        <f>IF($A15="ADD",IF(NOT(ISBLANK(Y15)),_xlfn.XLOOKUP(Y15,ud_barrier_rail_make[lookupValue],ud_barrier_rail_make[lookupKey],"ERROR"),""), "")</f>
        <v/>
      </c>
      <c r="AB15" s="3" t="str">
        <f>IF($A15="ADD",IF(NOT(ISBLANK(AA15)),_xlfn.XLOOKUP(AA15,barrier_rail_material[lookupValue],barrier_rail_material[lookupKey],"ERROR"),""), "")</f>
        <v/>
      </c>
      <c r="AD15" s="3" t="str">
        <f>IF($A15="ADD",IF(NOT(ISBLANK(AC15)),_xlfn.XLOOKUP(AC15,barrier_post_material[lookupValue],barrier_post_material[lookupKey],"ERROR"),""), "")</f>
        <v/>
      </c>
      <c r="AE15" s="6"/>
      <c r="AH15" s="3" t="str">
        <f>IF($A15="ADD",IF(NOT(ISBLANK(AG15)),_xlfn.XLOOKUP(AG15,ud_barrier_ground_fix[lookupValue],ud_barrier_ground_fix[lookupKey],"ERROR"),""), "")</f>
        <v/>
      </c>
      <c r="AQ15" s="3" t="str">
        <f>IF($A15="ADD",IF(NOT(ISBLANK(AP15)),_xlfn.XLOOKUP(AP15,railing_attach[lookupValue],railing_attach[lookupKey],"ERROR"),""), "")</f>
        <v/>
      </c>
      <c r="AR15" s="5"/>
      <c r="AT15" s="3" t="str">
        <f>IF($A15="ADD",IF(NOT(ISBLANK(AS15)),_xlfn.XLOOKUP(AS15,post_condition[lookupValue],post_condition[lookupKey],"ERROR"),""), "")</f>
        <v/>
      </c>
      <c r="AU15" s="7"/>
      <c r="AV15" s="4" t="str">
        <f t="shared" ca="1" si="1"/>
        <v/>
      </c>
      <c r="AW15" s="4"/>
      <c r="AX15" s="3" t="str">
        <f t="shared" si="2"/>
        <v/>
      </c>
      <c r="AY15" s="3" t="str">
        <f>IF($A15="","",IF((AND($A15="ADD",OR(AX15="",AX15="In Use"))),"5",(_xlfn.XLOOKUP(AX15,ud_asset_status[lookupValue],ud_asset_status[lookupKey],""))))</f>
        <v/>
      </c>
      <c r="AZ15" s="7"/>
      <c r="BB15" s="3" t="str">
        <f>IF($A15="ADD",IF(NOT(ISBLANK(BA15)),_xlfn.XLOOKUP(BA15,ar_replace_reason[lookupValue],ar_replace_reason[lookupKey],"ERROR"),""), "")</f>
        <v/>
      </c>
      <c r="BC15" s="3" t="str">
        <f t="shared" si="3"/>
        <v/>
      </c>
      <c r="BD15" s="3" t="str">
        <f>IF($A15="","",IF((AND($A15="ADD",OR(BC15="",BC15="Queenstown-Lakes District Council"))),"70",(_xlfn.XLOOKUP(BC15,ud_organisation_owner[lookupValue],ud_organisation_owner[lookupKey],""))))</f>
        <v/>
      </c>
      <c r="BE15" s="3" t="str">
        <f t="shared" si="4"/>
        <v/>
      </c>
      <c r="BF15" s="3" t="str">
        <f>IF($A15="","",IF((AND($A15="ADD",OR(BE15="",BE15="Queenstown-Lakes District Council"))),"70",(_xlfn.XLOOKUP(BE15,ud_organisation_owner[lookupValue],ud_organisation_owner[lookupKey],""))))</f>
        <v/>
      </c>
      <c r="BG15" s="3" t="str">
        <f t="shared" si="5"/>
        <v/>
      </c>
      <c r="BH15" s="3" t="str">
        <f>IF($A15="","",IF((AND($A15="ADD",OR(BG15="",BG15="Local Authority"))),"17",(_xlfn.XLOOKUP(BG15,ud_sub_organisation[lookupValue],ud_sub_organisation[lookupKey],""))))</f>
        <v/>
      </c>
      <c r="BI15" s="3" t="str">
        <f t="shared" si="6"/>
        <v/>
      </c>
      <c r="BJ15" s="3" t="str">
        <f>IF($A15="","",IF((AND($A15="ADD",OR(BI15="",BI15="Vested assets"))),"12",(_xlfn.XLOOKUP(BI15,ud_work_origin[lookupValue],ud_work_origin[lookupKey],""))))</f>
        <v/>
      </c>
      <c r="BK15" s="8"/>
      <c r="BL15" s="2" t="str">
        <f t="shared" si="7"/>
        <v/>
      </c>
      <c r="BM15" s="3" t="str">
        <f t="shared" si="8"/>
        <v/>
      </c>
      <c r="BN15" s="3" t="str">
        <f>IF($A15="","",IF((AND($A15="ADD",OR(BM15="",BM15="Excellent"))),"1",(_xlfn.XLOOKUP(BM15,condition[lookupValue],condition[lookupKey],""))))</f>
        <v/>
      </c>
      <c r="BO15" s="7" t="str">
        <f t="shared" si="9"/>
        <v/>
      </c>
      <c r="BP15" s="5"/>
    </row>
    <row r="16" spans="1:132" x14ac:dyDescent="0.45">
      <c r="B16" s="4"/>
      <c r="C16" s="5"/>
      <c r="E16" s="3" t="str">
        <f>IF($A16="ADD",IF(NOT(ISBLANK(D16)),_xlfn.XLOOKUP(D16,roadnames[lookupValue],roadnames[lookupKey],"ERROR"),""), "")</f>
        <v/>
      </c>
      <c r="F16" s="4"/>
      <c r="G16" s="4"/>
      <c r="H16" s="6"/>
      <c r="I16" s="6"/>
      <c r="K16" s="3" t="str">
        <f>IF($A16="ADD",IF(NOT(ISBLANK(J16)),_xlfn.XLOOKUP(J16,side[lookupValue],side[lookupKey],"ERROR"),""), "")</f>
        <v/>
      </c>
      <c r="M16" s="3" t="str">
        <f>IF($A16="ADD",IF(NOT(ISBLANK(L16)),_xlfn.XLOOKUP(L16,ud_lane_location[lookupValue],ud_lane_location[lookupKey],"ERROR"),""), "")</f>
        <v/>
      </c>
      <c r="N16" s="6"/>
      <c r="O16" s="6" t="str">
        <f t="shared" si="0"/>
        <v/>
      </c>
      <c r="P16" s="4"/>
      <c r="R16" s="3" t="str">
        <f>IF($A16="ADD",IF(NOT(ISBLANK(Q16)),_xlfn.XLOOKUP(Q16,len_adjust_rsn[lookupValue],len_adjust_rsn[lookupKey],"ERROR"),""), "")</f>
        <v/>
      </c>
      <c r="T16" s="3" t="str">
        <f>IF($A16="ADD",IF(NOT(ISBLANK(S16)),_xlfn.XLOOKUP(S16,ud_placement[lookupValue],ud_placement[lookupKey],"ERROR"),""), "")</f>
        <v/>
      </c>
      <c r="V16" s="3" t="str">
        <f>IF($A16="ADD",IF(NOT(ISBLANK(U16)),_xlfn.XLOOKUP(U16,ud_barrier_type[lookupValue],ud_barrier_type[lookupKey],"ERROR"),""), "")</f>
        <v/>
      </c>
      <c r="X16" s="3" t="str">
        <f>IF($A16="ADD",IF(NOT(ISBLANK(W16)),_xlfn.XLOOKUP(W16,ud_barrier_rail_style[lookupValue],ud_barrier_rail_style[lookupKey],"ERROR"),""), "")</f>
        <v/>
      </c>
      <c r="Z16" s="3" t="str">
        <f>IF($A16="ADD",IF(NOT(ISBLANK(Y16)),_xlfn.XLOOKUP(Y16,ud_barrier_rail_make[lookupValue],ud_barrier_rail_make[lookupKey],"ERROR"),""), "")</f>
        <v/>
      </c>
      <c r="AB16" s="3" t="str">
        <f>IF($A16="ADD",IF(NOT(ISBLANK(AA16)),_xlfn.XLOOKUP(AA16,barrier_rail_material[lookupValue],barrier_rail_material[lookupKey],"ERROR"),""), "")</f>
        <v/>
      </c>
      <c r="AD16" s="3" t="str">
        <f>IF($A16="ADD",IF(NOT(ISBLANK(AC16)),_xlfn.XLOOKUP(AC16,barrier_post_material[lookupValue],barrier_post_material[lookupKey],"ERROR"),""), "")</f>
        <v/>
      </c>
      <c r="AE16" s="6"/>
      <c r="AH16" s="3" t="str">
        <f>IF($A16="ADD",IF(NOT(ISBLANK(AG16)),_xlfn.XLOOKUP(AG16,ud_barrier_ground_fix[lookupValue],ud_barrier_ground_fix[lookupKey],"ERROR"),""), "")</f>
        <v/>
      </c>
      <c r="AQ16" s="3" t="str">
        <f>IF($A16="ADD",IF(NOT(ISBLANK(AP16)),_xlfn.XLOOKUP(AP16,railing_attach[lookupValue],railing_attach[lookupKey],"ERROR"),""), "")</f>
        <v/>
      </c>
      <c r="AR16" s="5"/>
      <c r="AT16" s="3" t="str">
        <f>IF($A16="ADD",IF(NOT(ISBLANK(AS16)),_xlfn.XLOOKUP(AS16,post_condition[lookupValue],post_condition[lookupKey],"ERROR"),""), "")</f>
        <v/>
      </c>
      <c r="AU16" s="7"/>
      <c r="AV16" s="4" t="str">
        <f t="shared" ca="1" si="1"/>
        <v/>
      </c>
      <c r="AW16" s="4"/>
      <c r="AX16" s="3" t="str">
        <f t="shared" si="2"/>
        <v/>
      </c>
      <c r="AY16" s="3" t="str">
        <f>IF($A16="","",IF((AND($A16="ADD",OR(AX16="",AX16="In Use"))),"5",(_xlfn.XLOOKUP(AX16,ud_asset_status[lookupValue],ud_asset_status[lookupKey],""))))</f>
        <v/>
      </c>
      <c r="AZ16" s="7"/>
      <c r="BB16" s="3" t="str">
        <f>IF($A16="ADD",IF(NOT(ISBLANK(BA16)),_xlfn.XLOOKUP(BA16,ar_replace_reason[lookupValue],ar_replace_reason[lookupKey],"ERROR"),""), "")</f>
        <v/>
      </c>
      <c r="BC16" s="3" t="str">
        <f t="shared" si="3"/>
        <v/>
      </c>
      <c r="BD16" s="3" t="str">
        <f>IF($A16="","",IF((AND($A16="ADD",OR(BC16="",BC16="Queenstown-Lakes District Council"))),"70",(_xlfn.XLOOKUP(BC16,ud_organisation_owner[lookupValue],ud_organisation_owner[lookupKey],""))))</f>
        <v/>
      </c>
      <c r="BE16" s="3" t="str">
        <f t="shared" si="4"/>
        <v/>
      </c>
      <c r="BF16" s="3" t="str">
        <f>IF($A16="","",IF((AND($A16="ADD",OR(BE16="",BE16="Queenstown-Lakes District Council"))),"70",(_xlfn.XLOOKUP(BE16,ud_organisation_owner[lookupValue],ud_organisation_owner[lookupKey],""))))</f>
        <v/>
      </c>
      <c r="BG16" s="3" t="str">
        <f t="shared" si="5"/>
        <v/>
      </c>
      <c r="BH16" s="3" t="str">
        <f>IF($A16="","",IF((AND($A16="ADD",OR(BG16="",BG16="Local Authority"))),"17",(_xlfn.XLOOKUP(BG16,ud_sub_organisation[lookupValue],ud_sub_organisation[lookupKey],""))))</f>
        <v/>
      </c>
      <c r="BI16" s="3" t="str">
        <f t="shared" si="6"/>
        <v/>
      </c>
      <c r="BJ16" s="3" t="str">
        <f>IF($A16="","",IF((AND($A16="ADD",OR(BI16="",BI16="Vested assets"))),"12",(_xlfn.XLOOKUP(BI16,ud_work_origin[lookupValue],ud_work_origin[lookupKey],""))))</f>
        <v/>
      </c>
      <c r="BK16" s="8"/>
      <c r="BL16" s="2" t="str">
        <f t="shared" si="7"/>
        <v/>
      </c>
      <c r="BM16" s="3" t="str">
        <f t="shared" si="8"/>
        <v/>
      </c>
      <c r="BN16" s="3" t="str">
        <f>IF($A16="","",IF((AND($A16="ADD",OR(BM16="",BM16="Excellent"))),"1",(_xlfn.XLOOKUP(BM16,condition[lookupValue],condition[lookupKey],""))))</f>
        <v/>
      </c>
      <c r="BO16" s="7" t="str">
        <f t="shared" si="9"/>
        <v/>
      </c>
      <c r="BP16" s="5"/>
    </row>
    <row r="17" spans="2:68" x14ac:dyDescent="0.45">
      <c r="B17" s="4"/>
      <c r="C17" s="5"/>
      <c r="E17" s="3" t="str">
        <f>IF($A17="ADD",IF(NOT(ISBLANK(D17)),_xlfn.XLOOKUP(D17,roadnames[lookupValue],roadnames[lookupKey],"ERROR"),""), "")</f>
        <v/>
      </c>
      <c r="F17" s="4"/>
      <c r="G17" s="4"/>
      <c r="H17" s="6"/>
      <c r="I17" s="6"/>
      <c r="K17" s="3" t="str">
        <f>IF($A17="ADD",IF(NOT(ISBLANK(J17)),_xlfn.XLOOKUP(J17,side[lookupValue],side[lookupKey],"ERROR"),""), "")</f>
        <v/>
      </c>
      <c r="M17" s="3" t="str">
        <f>IF($A17="ADD",IF(NOT(ISBLANK(L17)),_xlfn.XLOOKUP(L17,ud_lane_location[lookupValue],ud_lane_location[lookupKey],"ERROR"),""), "")</f>
        <v/>
      </c>
      <c r="N17" s="6"/>
      <c r="O17" s="6" t="str">
        <f t="shared" si="0"/>
        <v/>
      </c>
      <c r="P17" s="4"/>
      <c r="R17" s="3" t="str">
        <f>IF($A17="ADD",IF(NOT(ISBLANK(Q17)),_xlfn.XLOOKUP(Q17,len_adjust_rsn[lookupValue],len_adjust_rsn[lookupKey],"ERROR"),""), "")</f>
        <v/>
      </c>
      <c r="T17" s="3" t="str">
        <f>IF($A17="ADD",IF(NOT(ISBLANK(S17)),_xlfn.XLOOKUP(S17,ud_placement[lookupValue],ud_placement[lookupKey],"ERROR"),""), "")</f>
        <v/>
      </c>
      <c r="V17" s="3" t="str">
        <f>IF($A17="ADD",IF(NOT(ISBLANK(U17)),_xlfn.XLOOKUP(U17,ud_barrier_type[lookupValue],ud_barrier_type[lookupKey],"ERROR"),""), "")</f>
        <v/>
      </c>
      <c r="X17" s="3" t="str">
        <f>IF($A17="ADD",IF(NOT(ISBLANK(W17)),_xlfn.XLOOKUP(W17,ud_barrier_rail_style[lookupValue],ud_barrier_rail_style[lookupKey],"ERROR"),""), "")</f>
        <v/>
      </c>
      <c r="Z17" s="3" t="str">
        <f>IF($A17="ADD",IF(NOT(ISBLANK(Y17)),_xlfn.XLOOKUP(Y17,ud_barrier_rail_make[lookupValue],ud_barrier_rail_make[lookupKey],"ERROR"),""), "")</f>
        <v/>
      </c>
      <c r="AB17" s="3" t="str">
        <f>IF($A17="ADD",IF(NOT(ISBLANK(AA17)),_xlfn.XLOOKUP(AA17,barrier_rail_material[lookupValue],barrier_rail_material[lookupKey],"ERROR"),""), "")</f>
        <v/>
      </c>
      <c r="AD17" s="3" t="str">
        <f>IF($A17="ADD",IF(NOT(ISBLANK(AC17)),_xlfn.XLOOKUP(AC17,barrier_post_material[lookupValue],barrier_post_material[lookupKey],"ERROR"),""), "")</f>
        <v/>
      </c>
      <c r="AE17" s="6"/>
      <c r="AH17" s="3" t="str">
        <f>IF($A17="ADD",IF(NOT(ISBLANK(AG17)),_xlfn.XLOOKUP(AG17,ud_barrier_ground_fix[lookupValue],ud_barrier_ground_fix[lookupKey],"ERROR"),""), "")</f>
        <v/>
      </c>
      <c r="AQ17" s="3" t="str">
        <f>IF($A17="ADD",IF(NOT(ISBLANK(AP17)),_xlfn.XLOOKUP(AP17,railing_attach[lookupValue],railing_attach[lookupKey],"ERROR"),""), "")</f>
        <v/>
      </c>
      <c r="AR17" s="5"/>
      <c r="AT17" s="3" t="str">
        <f>IF($A17="ADD",IF(NOT(ISBLANK(AS17)),_xlfn.XLOOKUP(AS17,post_condition[lookupValue],post_condition[lookupKey],"ERROR"),""), "")</f>
        <v/>
      </c>
      <c r="AU17" s="7"/>
      <c r="AV17" s="4" t="str">
        <f t="shared" ca="1" si="1"/>
        <v/>
      </c>
      <c r="AW17" s="4"/>
      <c r="AX17" s="3" t="str">
        <f t="shared" si="2"/>
        <v/>
      </c>
      <c r="AY17" s="3" t="str">
        <f>IF($A17="","",IF((AND($A17="ADD",OR(AX17="",AX17="In Use"))),"5",(_xlfn.XLOOKUP(AX17,ud_asset_status[lookupValue],ud_asset_status[lookupKey],""))))</f>
        <v/>
      </c>
      <c r="AZ17" s="7"/>
      <c r="BB17" s="3" t="str">
        <f>IF($A17="ADD",IF(NOT(ISBLANK(BA17)),_xlfn.XLOOKUP(BA17,ar_replace_reason[lookupValue],ar_replace_reason[lookupKey],"ERROR"),""), "")</f>
        <v/>
      </c>
      <c r="BC17" s="3" t="str">
        <f t="shared" si="3"/>
        <v/>
      </c>
      <c r="BD17" s="3" t="str">
        <f>IF($A17="","",IF((AND($A17="ADD",OR(BC17="",BC17="Queenstown-Lakes District Council"))),"70",(_xlfn.XLOOKUP(BC17,ud_organisation_owner[lookupValue],ud_organisation_owner[lookupKey],""))))</f>
        <v/>
      </c>
      <c r="BE17" s="3" t="str">
        <f t="shared" si="4"/>
        <v/>
      </c>
      <c r="BF17" s="3" t="str">
        <f>IF($A17="","",IF((AND($A17="ADD",OR(BE17="",BE17="Queenstown-Lakes District Council"))),"70",(_xlfn.XLOOKUP(BE17,ud_organisation_owner[lookupValue],ud_organisation_owner[lookupKey],""))))</f>
        <v/>
      </c>
      <c r="BG17" s="3" t="str">
        <f t="shared" si="5"/>
        <v/>
      </c>
      <c r="BH17" s="3" t="str">
        <f>IF($A17="","",IF((AND($A17="ADD",OR(BG17="",BG17="Local Authority"))),"17",(_xlfn.XLOOKUP(BG17,ud_sub_organisation[lookupValue],ud_sub_organisation[lookupKey],""))))</f>
        <v/>
      </c>
      <c r="BI17" s="3" t="str">
        <f t="shared" si="6"/>
        <v/>
      </c>
      <c r="BJ17" s="3" t="str">
        <f>IF($A17="","",IF((AND($A17="ADD",OR(BI17="",BI17="Vested assets"))),"12",(_xlfn.XLOOKUP(BI17,ud_work_origin[lookupValue],ud_work_origin[lookupKey],""))))</f>
        <v/>
      </c>
      <c r="BK17" s="8"/>
      <c r="BL17" s="2" t="str">
        <f t="shared" si="7"/>
        <v/>
      </c>
      <c r="BM17" s="3" t="str">
        <f t="shared" si="8"/>
        <v/>
      </c>
      <c r="BN17" s="3" t="str">
        <f>IF($A17="","",IF((AND($A17="ADD",OR(BM17="",BM17="Excellent"))),"1",(_xlfn.XLOOKUP(BM17,condition[lookupValue],condition[lookupKey],""))))</f>
        <v/>
      </c>
      <c r="BO17" s="7" t="str">
        <f t="shared" si="9"/>
        <v/>
      </c>
      <c r="BP17" s="5"/>
    </row>
    <row r="18" spans="2:68" x14ac:dyDescent="0.45">
      <c r="B18" s="4"/>
      <c r="C18" s="5"/>
      <c r="E18" s="3" t="str">
        <f>IF($A18="ADD",IF(NOT(ISBLANK(D18)),_xlfn.XLOOKUP(D18,roadnames[lookupValue],roadnames[lookupKey],"ERROR"),""), "")</f>
        <v/>
      </c>
      <c r="F18" s="4"/>
      <c r="G18" s="4"/>
      <c r="H18" s="6"/>
      <c r="I18" s="6"/>
      <c r="K18" s="3" t="str">
        <f>IF($A18="ADD",IF(NOT(ISBLANK(J18)),_xlfn.XLOOKUP(J18,side[lookupValue],side[lookupKey],"ERROR"),""), "")</f>
        <v/>
      </c>
      <c r="M18" s="3" t="str">
        <f>IF($A18="ADD",IF(NOT(ISBLANK(L18)),_xlfn.XLOOKUP(L18,ud_lane_location[lookupValue],ud_lane_location[lookupKey],"ERROR"),""), "")</f>
        <v/>
      </c>
      <c r="N18" s="6"/>
      <c r="O18" s="6" t="str">
        <f t="shared" si="0"/>
        <v/>
      </c>
      <c r="P18" s="4"/>
      <c r="R18" s="3" t="str">
        <f>IF($A18="ADD",IF(NOT(ISBLANK(Q18)),_xlfn.XLOOKUP(Q18,len_adjust_rsn[lookupValue],len_adjust_rsn[lookupKey],"ERROR"),""), "")</f>
        <v/>
      </c>
      <c r="T18" s="3" t="str">
        <f>IF($A18="ADD",IF(NOT(ISBLANK(S18)),_xlfn.XLOOKUP(S18,ud_placement[lookupValue],ud_placement[lookupKey],"ERROR"),""), "")</f>
        <v/>
      </c>
      <c r="V18" s="3" t="str">
        <f>IF($A18="ADD",IF(NOT(ISBLANK(U18)),_xlfn.XLOOKUP(U18,ud_barrier_type[lookupValue],ud_barrier_type[lookupKey],"ERROR"),""), "")</f>
        <v/>
      </c>
      <c r="X18" s="3" t="str">
        <f>IF($A18="ADD",IF(NOT(ISBLANK(W18)),_xlfn.XLOOKUP(W18,ud_barrier_rail_style[lookupValue],ud_barrier_rail_style[lookupKey],"ERROR"),""), "")</f>
        <v/>
      </c>
      <c r="Z18" s="3" t="str">
        <f>IF($A18="ADD",IF(NOT(ISBLANK(Y18)),_xlfn.XLOOKUP(Y18,ud_barrier_rail_make[lookupValue],ud_barrier_rail_make[lookupKey],"ERROR"),""), "")</f>
        <v/>
      </c>
      <c r="AB18" s="3" t="str">
        <f>IF($A18="ADD",IF(NOT(ISBLANK(AA18)),_xlfn.XLOOKUP(AA18,barrier_rail_material[lookupValue],barrier_rail_material[lookupKey],"ERROR"),""), "")</f>
        <v/>
      </c>
      <c r="AD18" s="3" t="str">
        <f>IF($A18="ADD",IF(NOT(ISBLANK(AC18)),_xlfn.XLOOKUP(AC18,barrier_post_material[lookupValue],barrier_post_material[lookupKey],"ERROR"),""), "")</f>
        <v/>
      </c>
      <c r="AE18" s="6"/>
      <c r="AH18" s="3" t="str">
        <f>IF($A18="ADD",IF(NOT(ISBLANK(AG18)),_xlfn.XLOOKUP(AG18,ud_barrier_ground_fix[lookupValue],ud_barrier_ground_fix[lookupKey],"ERROR"),""), "")</f>
        <v/>
      </c>
      <c r="AQ18" s="3" t="str">
        <f>IF($A18="ADD",IF(NOT(ISBLANK(AP18)),_xlfn.XLOOKUP(AP18,railing_attach[lookupValue],railing_attach[lookupKey],"ERROR"),""), "")</f>
        <v/>
      </c>
      <c r="AR18" s="5"/>
      <c r="AT18" s="3" t="str">
        <f>IF($A18="ADD",IF(NOT(ISBLANK(AS18)),_xlfn.XLOOKUP(AS18,post_condition[lookupValue],post_condition[lookupKey],"ERROR"),""), "")</f>
        <v/>
      </c>
      <c r="AU18" s="7"/>
      <c r="AV18" s="4" t="str">
        <f t="shared" ca="1" si="1"/>
        <v/>
      </c>
      <c r="AW18" s="4"/>
      <c r="AX18" s="3" t="str">
        <f t="shared" si="2"/>
        <v/>
      </c>
      <c r="AY18" s="3" t="str">
        <f>IF($A18="","",IF((AND($A18="ADD",OR(AX18="",AX18="In Use"))),"5",(_xlfn.XLOOKUP(AX18,ud_asset_status[lookupValue],ud_asset_status[lookupKey],""))))</f>
        <v/>
      </c>
      <c r="AZ18" s="7"/>
      <c r="BB18" s="3" t="str">
        <f>IF($A18="ADD",IF(NOT(ISBLANK(BA18)),_xlfn.XLOOKUP(BA18,ar_replace_reason[lookupValue],ar_replace_reason[lookupKey],"ERROR"),""), "")</f>
        <v/>
      </c>
      <c r="BC18" s="3" t="str">
        <f t="shared" si="3"/>
        <v/>
      </c>
      <c r="BD18" s="3" t="str">
        <f>IF($A18="","",IF((AND($A18="ADD",OR(BC18="",BC18="Queenstown-Lakes District Council"))),"70",(_xlfn.XLOOKUP(BC18,ud_organisation_owner[lookupValue],ud_organisation_owner[lookupKey],""))))</f>
        <v/>
      </c>
      <c r="BE18" s="3" t="str">
        <f t="shared" si="4"/>
        <v/>
      </c>
      <c r="BF18" s="3" t="str">
        <f>IF($A18="","",IF((AND($A18="ADD",OR(BE18="",BE18="Queenstown-Lakes District Council"))),"70",(_xlfn.XLOOKUP(BE18,ud_organisation_owner[lookupValue],ud_organisation_owner[lookupKey],""))))</f>
        <v/>
      </c>
      <c r="BG18" s="3" t="str">
        <f t="shared" si="5"/>
        <v/>
      </c>
      <c r="BH18" s="3" t="str">
        <f>IF($A18="","",IF((AND($A18="ADD",OR(BG18="",BG18="Local Authority"))),"17",(_xlfn.XLOOKUP(BG18,ud_sub_organisation[lookupValue],ud_sub_organisation[lookupKey],""))))</f>
        <v/>
      </c>
      <c r="BI18" s="3" t="str">
        <f t="shared" si="6"/>
        <v/>
      </c>
      <c r="BJ18" s="3" t="str">
        <f>IF($A18="","",IF((AND($A18="ADD",OR(BI18="",BI18="Vested assets"))),"12",(_xlfn.XLOOKUP(BI18,ud_work_origin[lookupValue],ud_work_origin[lookupKey],""))))</f>
        <v/>
      </c>
      <c r="BK18" s="8"/>
      <c r="BL18" s="2" t="str">
        <f t="shared" si="7"/>
        <v/>
      </c>
      <c r="BM18" s="3" t="str">
        <f t="shared" si="8"/>
        <v/>
      </c>
      <c r="BN18" s="3" t="str">
        <f>IF($A18="","",IF((AND($A18="ADD",OR(BM18="",BM18="Excellent"))),"1",(_xlfn.XLOOKUP(BM18,condition[lookupValue],condition[lookupKey],""))))</f>
        <v/>
      </c>
      <c r="BO18" s="7" t="str">
        <f t="shared" si="9"/>
        <v/>
      </c>
      <c r="BP18" s="5"/>
    </row>
    <row r="19" spans="2:68" x14ac:dyDescent="0.45">
      <c r="B19" s="4"/>
      <c r="C19" s="5"/>
      <c r="E19" s="3" t="str">
        <f>IF($A19="ADD",IF(NOT(ISBLANK(D19)),_xlfn.XLOOKUP(D19,roadnames[lookupValue],roadnames[lookupKey],"ERROR"),""), "")</f>
        <v/>
      </c>
      <c r="F19" s="4"/>
      <c r="G19" s="4"/>
      <c r="H19" s="6"/>
      <c r="I19" s="6"/>
      <c r="K19" s="3" t="str">
        <f>IF($A19="ADD",IF(NOT(ISBLANK(J19)),_xlfn.XLOOKUP(J19,side[lookupValue],side[lookupKey],"ERROR"),""), "")</f>
        <v/>
      </c>
      <c r="M19" s="3" t="str">
        <f>IF($A19="ADD",IF(NOT(ISBLANK(L19)),_xlfn.XLOOKUP(L19,ud_lane_location[lookupValue],ud_lane_location[lookupKey],"ERROR"),""), "")</f>
        <v/>
      </c>
      <c r="N19" s="6"/>
      <c r="O19" s="6" t="str">
        <f t="shared" si="0"/>
        <v/>
      </c>
      <c r="P19" s="4"/>
      <c r="R19" s="3" t="str">
        <f>IF($A19="ADD",IF(NOT(ISBLANK(Q19)),_xlfn.XLOOKUP(Q19,len_adjust_rsn[lookupValue],len_adjust_rsn[lookupKey],"ERROR"),""), "")</f>
        <v/>
      </c>
      <c r="T19" s="3" t="str">
        <f>IF($A19="ADD",IF(NOT(ISBLANK(S19)),_xlfn.XLOOKUP(S19,ud_placement[lookupValue],ud_placement[lookupKey],"ERROR"),""), "")</f>
        <v/>
      </c>
      <c r="V19" s="3" t="str">
        <f>IF($A19="ADD",IF(NOT(ISBLANK(U19)),_xlfn.XLOOKUP(U19,ud_barrier_type[lookupValue],ud_barrier_type[lookupKey],"ERROR"),""), "")</f>
        <v/>
      </c>
      <c r="X19" s="3" t="str">
        <f>IF($A19="ADD",IF(NOT(ISBLANK(W19)),_xlfn.XLOOKUP(W19,ud_barrier_rail_style[lookupValue],ud_barrier_rail_style[lookupKey],"ERROR"),""), "")</f>
        <v/>
      </c>
      <c r="Z19" s="3" t="str">
        <f>IF($A19="ADD",IF(NOT(ISBLANK(Y19)),_xlfn.XLOOKUP(Y19,ud_barrier_rail_make[lookupValue],ud_barrier_rail_make[lookupKey],"ERROR"),""), "")</f>
        <v/>
      </c>
      <c r="AB19" s="3" t="str">
        <f>IF($A19="ADD",IF(NOT(ISBLANK(AA19)),_xlfn.XLOOKUP(AA19,barrier_rail_material[lookupValue],barrier_rail_material[lookupKey],"ERROR"),""), "")</f>
        <v/>
      </c>
      <c r="AD19" s="3" t="str">
        <f>IF($A19="ADD",IF(NOT(ISBLANK(AC19)),_xlfn.XLOOKUP(AC19,barrier_post_material[lookupValue],barrier_post_material[lookupKey],"ERROR"),""), "")</f>
        <v/>
      </c>
      <c r="AE19" s="6"/>
      <c r="AH19" s="3" t="str">
        <f>IF($A19="ADD",IF(NOT(ISBLANK(AG19)),_xlfn.XLOOKUP(AG19,ud_barrier_ground_fix[lookupValue],ud_barrier_ground_fix[lookupKey],"ERROR"),""), "")</f>
        <v/>
      </c>
      <c r="AQ19" s="3" t="str">
        <f>IF($A19="ADD",IF(NOT(ISBLANK(AP19)),_xlfn.XLOOKUP(AP19,railing_attach[lookupValue],railing_attach[lookupKey],"ERROR"),""), "")</f>
        <v/>
      </c>
      <c r="AR19" s="5"/>
      <c r="AT19" s="3" t="str">
        <f>IF($A19="ADD",IF(NOT(ISBLANK(AS19)),_xlfn.XLOOKUP(AS19,post_condition[lookupValue],post_condition[lookupKey],"ERROR"),""), "")</f>
        <v/>
      </c>
      <c r="AU19" s="7"/>
      <c r="AV19" s="4" t="str">
        <f t="shared" ca="1" si="1"/>
        <v/>
      </c>
      <c r="AW19" s="4"/>
      <c r="AX19" s="3" t="str">
        <f t="shared" si="2"/>
        <v/>
      </c>
      <c r="AY19" s="3" t="str">
        <f>IF($A19="","",IF((AND($A19="ADD",OR(AX19="",AX19="In Use"))),"5",(_xlfn.XLOOKUP(AX19,ud_asset_status[lookupValue],ud_asset_status[lookupKey],""))))</f>
        <v/>
      </c>
      <c r="AZ19" s="7"/>
      <c r="BB19" s="3" t="str">
        <f>IF($A19="ADD",IF(NOT(ISBLANK(BA19)),_xlfn.XLOOKUP(BA19,ar_replace_reason[lookupValue],ar_replace_reason[lookupKey],"ERROR"),""), "")</f>
        <v/>
      </c>
      <c r="BC19" s="3" t="str">
        <f t="shared" si="3"/>
        <v/>
      </c>
      <c r="BD19" s="3" t="str">
        <f>IF($A19="","",IF((AND($A19="ADD",OR(BC19="",BC19="Queenstown-Lakes District Council"))),"70",(_xlfn.XLOOKUP(BC19,ud_organisation_owner[lookupValue],ud_organisation_owner[lookupKey],""))))</f>
        <v/>
      </c>
      <c r="BE19" s="3" t="str">
        <f t="shared" si="4"/>
        <v/>
      </c>
      <c r="BF19" s="3" t="str">
        <f>IF($A19="","",IF((AND($A19="ADD",OR(BE19="",BE19="Queenstown-Lakes District Council"))),"70",(_xlfn.XLOOKUP(BE19,ud_organisation_owner[lookupValue],ud_organisation_owner[lookupKey],""))))</f>
        <v/>
      </c>
      <c r="BG19" s="3" t="str">
        <f t="shared" si="5"/>
        <v/>
      </c>
      <c r="BH19" s="3" t="str">
        <f>IF($A19="","",IF((AND($A19="ADD",OR(BG19="",BG19="Local Authority"))),"17",(_xlfn.XLOOKUP(BG19,ud_sub_organisation[lookupValue],ud_sub_organisation[lookupKey],""))))</f>
        <v/>
      </c>
      <c r="BI19" s="3" t="str">
        <f t="shared" si="6"/>
        <v/>
      </c>
      <c r="BJ19" s="3" t="str">
        <f>IF($A19="","",IF((AND($A19="ADD",OR(BI19="",BI19="Vested assets"))),"12",(_xlfn.XLOOKUP(BI19,ud_work_origin[lookupValue],ud_work_origin[lookupKey],""))))</f>
        <v/>
      </c>
      <c r="BK19" s="8"/>
      <c r="BL19" s="2" t="str">
        <f t="shared" si="7"/>
        <v/>
      </c>
      <c r="BM19" s="3" t="str">
        <f t="shared" si="8"/>
        <v/>
      </c>
      <c r="BN19" s="3" t="str">
        <f>IF($A19="","",IF((AND($A19="ADD",OR(BM19="",BM19="Excellent"))),"1",(_xlfn.XLOOKUP(BM19,condition[lookupValue],condition[lookupKey],""))))</f>
        <v/>
      </c>
      <c r="BO19" s="7" t="str">
        <f t="shared" si="9"/>
        <v/>
      </c>
      <c r="BP19" s="5"/>
    </row>
    <row r="20" spans="2:68" x14ac:dyDescent="0.45">
      <c r="B20" s="4"/>
      <c r="C20" s="5"/>
      <c r="E20" s="3" t="str">
        <f>IF($A20="ADD",IF(NOT(ISBLANK(D20)),_xlfn.XLOOKUP(D20,roadnames[lookupValue],roadnames[lookupKey],"ERROR"),""), "")</f>
        <v/>
      </c>
      <c r="F20" s="4"/>
      <c r="G20" s="4"/>
      <c r="H20" s="6"/>
      <c r="I20" s="6"/>
      <c r="K20" s="3" t="str">
        <f>IF($A20="ADD",IF(NOT(ISBLANK(J20)),_xlfn.XLOOKUP(J20,side[lookupValue],side[lookupKey],"ERROR"),""), "")</f>
        <v/>
      </c>
      <c r="M20" s="3" t="str">
        <f>IF($A20="ADD",IF(NOT(ISBLANK(L20)),_xlfn.XLOOKUP(L20,ud_lane_location[lookupValue],ud_lane_location[lookupKey],"ERROR"),""), "")</f>
        <v/>
      </c>
      <c r="N20" s="6"/>
      <c r="O20" s="6" t="str">
        <f t="shared" si="0"/>
        <v/>
      </c>
      <c r="P20" s="4"/>
      <c r="R20" s="3" t="str">
        <f>IF($A20="ADD",IF(NOT(ISBLANK(Q20)),_xlfn.XLOOKUP(Q20,len_adjust_rsn[lookupValue],len_adjust_rsn[lookupKey],"ERROR"),""), "")</f>
        <v/>
      </c>
      <c r="T20" s="3" t="str">
        <f>IF($A20="ADD",IF(NOT(ISBLANK(S20)),_xlfn.XLOOKUP(S20,ud_placement[lookupValue],ud_placement[lookupKey],"ERROR"),""), "")</f>
        <v/>
      </c>
      <c r="V20" s="3" t="str">
        <f>IF($A20="ADD",IF(NOT(ISBLANK(U20)),_xlfn.XLOOKUP(U20,ud_barrier_type[lookupValue],ud_barrier_type[lookupKey],"ERROR"),""), "")</f>
        <v/>
      </c>
      <c r="X20" s="3" t="str">
        <f>IF($A20="ADD",IF(NOT(ISBLANK(W20)),_xlfn.XLOOKUP(W20,ud_barrier_rail_style[lookupValue],ud_barrier_rail_style[lookupKey],"ERROR"),""), "")</f>
        <v/>
      </c>
      <c r="Z20" s="3" t="str">
        <f>IF($A20="ADD",IF(NOT(ISBLANK(Y20)),_xlfn.XLOOKUP(Y20,ud_barrier_rail_make[lookupValue],ud_barrier_rail_make[lookupKey],"ERROR"),""), "")</f>
        <v/>
      </c>
      <c r="AB20" s="3" t="str">
        <f>IF($A20="ADD",IF(NOT(ISBLANK(AA20)),_xlfn.XLOOKUP(AA20,barrier_rail_material[lookupValue],barrier_rail_material[lookupKey],"ERROR"),""), "")</f>
        <v/>
      </c>
      <c r="AD20" s="3" t="str">
        <f>IF($A20="ADD",IF(NOT(ISBLANK(AC20)),_xlfn.XLOOKUP(AC20,barrier_post_material[lookupValue],barrier_post_material[lookupKey],"ERROR"),""), "")</f>
        <v/>
      </c>
      <c r="AE20" s="6"/>
      <c r="AH20" s="3" t="str">
        <f>IF($A20="ADD",IF(NOT(ISBLANK(AG20)),_xlfn.XLOOKUP(AG20,ud_barrier_ground_fix[lookupValue],ud_barrier_ground_fix[lookupKey],"ERROR"),""), "")</f>
        <v/>
      </c>
      <c r="AQ20" s="3" t="str">
        <f>IF($A20="ADD",IF(NOT(ISBLANK(AP20)),_xlfn.XLOOKUP(AP20,railing_attach[lookupValue],railing_attach[lookupKey],"ERROR"),""), "")</f>
        <v/>
      </c>
      <c r="AR20" s="5"/>
      <c r="AT20" s="3" t="str">
        <f>IF($A20="ADD",IF(NOT(ISBLANK(AS20)),_xlfn.XLOOKUP(AS20,post_condition[lookupValue],post_condition[lookupKey],"ERROR"),""), "")</f>
        <v/>
      </c>
      <c r="AU20" s="7"/>
      <c r="AV20" s="4" t="str">
        <f t="shared" ca="1" si="1"/>
        <v/>
      </c>
      <c r="AW20" s="4"/>
      <c r="AX20" s="3" t="str">
        <f t="shared" si="2"/>
        <v/>
      </c>
      <c r="AY20" s="3" t="str">
        <f>IF($A20="","",IF((AND($A20="ADD",OR(AX20="",AX20="In Use"))),"5",(_xlfn.XLOOKUP(AX20,ud_asset_status[lookupValue],ud_asset_status[lookupKey],""))))</f>
        <v/>
      </c>
      <c r="AZ20" s="7"/>
      <c r="BB20" s="3" t="str">
        <f>IF($A20="ADD",IF(NOT(ISBLANK(BA20)),_xlfn.XLOOKUP(BA20,ar_replace_reason[lookupValue],ar_replace_reason[lookupKey],"ERROR"),""), "")</f>
        <v/>
      </c>
      <c r="BC20" s="3" t="str">
        <f t="shared" si="3"/>
        <v/>
      </c>
      <c r="BD20" s="3" t="str">
        <f>IF($A20="","",IF((AND($A20="ADD",OR(BC20="",BC20="Queenstown-Lakes District Council"))),"70",(_xlfn.XLOOKUP(BC20,ud_organisation_owner[lookupValue],ud_organisation_owner[lookupKey],""))))</f>
        <v/>
      </c>
      <c r="BE20" s="3" t="str">
        <f t="shared" si="4"/>
        <v/>
      </c>
      <c r="BF20" s="3" t="str">
        <f>IF($A20="","",IF((AND($A20="ADD",OR(BE20="",BE20="Queenstown-Lakes District Council"))),"70",(_xlfn.XLOOKUP(BE20,ud_organisation_owner[lookupValue],ud_organisation_owner[lookupKey],""))))</f>
        <v/>
      </c>
      <c r="BG20" s="3" t="str">
        <f t="shared" si="5"/>
        <v/>
      </c>
      <c r="BH20" s="3" t="str">
        <f>IF($A20="","",IF((AND($A20="ADD",OR(BG20="",BG20="Local Authority"))),"17",(_xlfn.XLOOKUP(BG20,ud_sub_organisation[lookupValue],ud_sub_organisation[lookupKey],""))))</f>
        <v/>
      </c>
      <c r="BI20" s="3" t="str">
        <f t="shared" si="6"/>
        <v/>
      </c>
      <c r="BJ20" s="3" t="str">
        <f>IF($A20="","",IF((AND($A20="ADD",OR(BI20="",BI20="Vested assets"))),"12",(_xlfn.XLOOKUP(BI20,ud_work_origin[lookupValue],ud_work_origin[lookupKey],""))))</f>
        <v/>
      </c>
      <c r="BK20" s="8"/>
      <c r="BL20" s="2" t="str">
        <f t="shared" si="7"/>
        <v/>
      </c>
      <c r="BM20" s="3" t="str">
        <f t="shared" si="8"/>
        <v/>
      </c>
      <c r="BN20" s="3" t="str">
        <f>IF($A20="","",IF((AND($A20="ADD",OR(BM20="",BM20="Excellent"))),"1",(_xlfn.XLOOKUP(BM20,condition[lookupValue],condition[lookupKey],""))))</f>
        <v/>
      </c>
      <c r="BO20" s="7" t="str">
        <f t="shared" si="9"/>
        <v/>
      </c>
      <c r="BP20" s="5"/>
    </row>
    <row r="21" spans="2:68" x14ac:dyDescent="0.45">
      <c r="B21" s="4"/>
      <c r="C21" s="5"/>
      <c r="E21" s="3" t="str">
        <f>IF($A21="ADD",IF(NOT(ISBLANK(D21)),_xlfn.XLOOKUP(D21,roadnames[lookupValue],roadnames[lookupKey],"ERROR"),""), "")</f>
        <v/>
      </c>
      <c r="F21" s="4"/>
      <c r="G21" s="4"/>
      <c r="H21" s="6"/>
      <c r="I21" s="6"/>
      <c r="K21" s="3" t="str">
        <f>IF($A21="ADD",IF(NOT(ISBLANK(J21)),_xlfn.XLOOKUP(J21,side[lookupValue],side[lookupKey],"ERROR"),""), "")</f>
        <v/>
      </c>
      <c r="M21" s="3" t="str">
        <f>IF($A21="ADD",IF(NOT(ISBLANK(L21)),_xlfn.XLOOKUP(L21,ud_lane_location[lookupValue],ud_lane_location[lookupKey],"ERROR"),""), "")</f>
        <v/>
      </c>
      <c r="N21" s="6"/>
      <c r="O21" s="6" t="str">
        <f t="shared" si="0"/>
        <v/>
      </c>
      <c r="P21" s="4"/>
      <c r="R21" s="3" t="str">
        <f>IF($A21="ADD",IF(NOT(ISBLANK(Q21)),_xlfn.XLOOKUP(Q21,len_adjust_rsn[lookupValue],len_adjust_rsn[lookupKey],"ERROR"),""), "")</f>
        <v/>
      </c>
      <c r="T21" s="3" t="str">
        <f>IF($A21="ADD",IF(NOT(ISBLANK(S21)),_xlfn.XLOOKUP(S21,ud_placement[lookupValue],ud_placement[lookupKey],"ERROR"),""), "")</f>
        <v/>
      </c>
      <c r="V21" s="3" t="str">
        <f>IF($A21="ADD",IF(NOT(ISBLANK(U21)),_xlfn.XLOOKUP(U21,ud_barrier_type[lookupValue],ud_barrier_type[lookupKey],"ERROR"),""), "")</f>
        <v/>
      </c>
      <c r="X21" s="3" t="str">
        <f>IF($A21="ADD",IF(NOT(ISBLANK(W21)),_xlfn.XLOOKUP(W21,ud_barrier_rail_style[lookupValue],ud_barrier_rail_style[lookupKey],"ERROR"),""), "")</f>
        <v/>
      </c>
      <c r="Z21" s="3" t="str">
        <f>IF($A21="ADD",IF(NOT(ISBLANK(Y21)),_xlfn.XLOOKUP(Y21,ud_barrier_rail_make[lookupValue],ud_barrier_rail_make[lookupKey],"ERROR"),""), "")</f>
        <v/>
      </c>
      <c r="AB21" s="3" t="str">
        <f>IF($A21="ADD",IF(NOT(ISBLANK(AA21)),_xlfn.XLOOKUP(AA21,barrier_rail_material[lookupValue],barrier_rail_material[lookupKey],"ERROR"),""), "")</f>
        <v/>
      </c>
      <c r="AD21" s="3" t="str">
        <f>IF($A21="ADD",IF(NOT(ISBLANK(AC21)),_xlfn.XLOOKUP(AC21,barrier_post_material[lookupValue],barrier_post_material[lookupKey],"ERROR"),""), "")</f>
        <v/>
      </c>
      <c r="AE21" s="6"/>
      <c r="AH21" s="3" t="str">
        <f>IF($A21="ADD",IF(NOT(ISBLANK(AG21)),_xlfn.XLOOKUP(AG21,ud_barrier_ground_fix[lookupValue],ud_barrier_ground_fix[lookupKey],"ERROR"),""), "")</f>
        <v/>
      </c>
      <c r="AQ21" s="3" t="str">
        <f>IF($A21="ADD",IF(NOT(ISBLANK(AP21)),_xlfn.XLOOKUP(AP21,railing_attach[lookupValue],railing_attach[lookupKey],"ERROR"),""), "")</f>
        <v/>
      </c>
      <c r="AR21" s="5"/>
      <c r="AT21" s="3" t="str">
        <f>IF($A21="ADD",IF(NOT(ISBLANK(AS21)),_xlfn.XLOOKUP(AS21,post_condition[lookupValue],post_condition[lookupKey],"ERROR"),""), "")</f>
        <v/>
      </c>
      <c r="AU21" s="7"/>
      <c r="AV21" s="4" t="str">
        <f t="shared" ca="1" si="1"/>
        <v/>
      </c>
      <c r="AW21" s="4"/>
      <c r="AX21" s="3" t="str">
        <f t="shared" si="2"/>
        <v/>
      </c>
      <c r="AY21" s="3" t="str">
        <f>IF($A21="","",IF((AND($A21="ADD",OR(AX21="",AX21="In Use"))),"5",(_xlfn.XLOOKUP(AX21,ud_asset_status[lookupValue],ud_asset_status[lookupKey],""))))</f>
        <v/>
      </c>
      <c r="AZ21" s="7"/>
      <c r="BB21" s="3" t="str">
        <f>IF($A21="ADD",IF(NOT(ISBLANK(BA21)),_xlfn.XLOOKUP(BA21,ar_replace_reason[lookupValue],ar_replace_reason[lookupKey],"ERROR"),""), "")</f>
        <v/>
      </c>
      <c r="BC21" s="3" t="str">
        <f t="shared" si="3"/>
        <v/>
      </c>
      <c r="BD21" s="3" t="str">
        <f>IF($A21="","",IF((AND($A21="ADD",OR(BC21="",BC21="Queenstown-Lakes District Council"))),"70",(_xlfn.XLOOKUP(BC21,ud_organisation_owner[lookupValue],ud_organisation_owner[lookupKey],""))))</f>
        <v/>
      </c>
      <c r="BE21" s="3" t="str">
        <f t="shared" si="4"/>
        <v/>
      </c>
      <c r="BF21" s="3" t="str">
        <f>IF($A21="","",IF((AND($A21="ADD",OR(BE21="",BE21="Queenstown-Lakes District Council"))),"70",(_xlfn.XLOOKUP(BE21,ud_organisation_owner[lookupValue],ud_organisation_owner[lookupKey],""))))</f>
        <v/>
      </c>
      <c r="BG21" s="3" t="str">
        <f t="shared" si="5"/>
        <v/>
      </c>
      <c r="BH21" s="3" t="str">
        <f>IF($A21="","",IF((AND($A21="ADD",OR(BG21="",BG21="Local Authority"))),"17",(_xlfn.XLOOKUP(BG21,ud_sub_organisation[lookupValue],ud_sub_organisation[lookupKey],""))))</f>
        <v/>
      </c>
      <c r="BI21" s="3" t="str">
        <f t="shared" si="6"/>
        <v/>
      </c>
      <c r="BJ21" s="3" t="str">
        <f>IF($A21="","",IF((AND($A21="ADD",OR(BI21="",BI21="Vested assets"))),"12",(_xlfn.XLOOKUP(BI21,ud_work_origin[lookupValue],ud_work_origin[lookupKey],""))))</f>
        <v/>
      </c>
      <c r="BK21" s="8"/>
      <c r="BL21" s="2" t="str">
        <f t="shared" si="7"/>
        <v/>
      </c>
      <c r="BM21" s="3" t="str">
        <f t="shared" si="8"/>
        <v/>
      </c>
      <c r="BN21" s="3" t="str">
        <f>IF($A21="","",IF((AND($A21="ADD",OR(BM21="",BM21="Excellent"))),"1",(_xlfn.XLOOKUP(BM21,condition[lookupValue],condition[lookupKey],""))))</f>
        <v/>
      </c>
      <c r="BO21" s="7" t="str">
        <f t="shared" si="9"/>
        <v/>
      </c>
      <c r="BP21" s="5"/>
    </row>
    <row r="22" spans="2:68" x14ac:dyDescent="0.45">
      <c r="B22" s="4"/>
      <c r="C22" s="5"/>
      <c r="E22" s="3" t="str">
        <f>IF($A22="ADD",IF(NOT(ISBLANK(D22)),_xlfn.XLOOKUP(D22,roadnames[lookupValue],roadnames[lookupKey],"ERROR"),""), "")</f>
        <v/>
      </c>
      <c r="F22" s="4"/>
      <c r="G22" s="4"/>
      <c r="H22" s="6"/>
      <c r="I22" s="6"/>
      <c r="K22" s="3" t="str">
        <f>IF($A22="ADD",IF(NOT(ISBLANK(J22)),_xlfn.XLOOKUP(J22,side[lookupValue],side[lookupKey],"ERROR"),""), "")</f>
        <v/>
      </c>
      <c r="M22" s="3" t="str">
        <f>IF($A22="ADD",IF(NOT(ISBLANK(L22)),_xlfn.XLOOKUP(L22,ud_lane_location[lookupValue],ud_lane_location[lookupKey],"ERROR"),""), "")</f>
        <v/>
      </c>
      <c r="N22" s="6"/>
      <c r="O22" s="6" t="str">
        <f t="shared" si="0"/>
        <v/>
      </c>
      <c r="P22" s="4"/>
      <c r="R22" s="3" t="str">
        <f>IF($A22="ADD",IF(NOT(ISBLANK(Q22)),_xlfn.XLOOKUP(Q22,len_adjust_rsn[lookupValue],len_adjust_rsn[lookupKey],"ERROR"),""), "")</f>
        <v/>
      </c>
      <c r="T22" s="3" t="str">
        <f>IF($A22="ADD",IF(NOT(ISBLANK(S22)),_xlfn.XLOOKUP(S22,ud_placement[lookupValue],ud_placement[lookupKey],"ERROR"),""), "")</f>
        <v/>
      </c>
      <c r="V22" s="3" t="str">
        <f>IF($A22="ADD",IF(NOT(ISBLANK(U22)),_xlfn.XLOOKUP(U22,ud_barrier_type[lookupValue],ud_barrier_type[lookupKey],"ERROR"),""), "")</f>
        <v/>
      </c>
      <c r="X22" s="3" t="str">
        <f>IF($A22="ADD",IF(NOT(ISBLANK(W22)),_xlfn.XLOOKUP(W22,ud_barrier_rail_style[lookupValue],ud_barrier_rail_style[lookupKey],"ERROR"),""), "")</f>
        <v/>
      </c>
      <c r="Z22" s="3" t="str">
        <f>IF($A22="ADD",IF(NOT(ISBLANK(Y22)),_xlfn.XLOOKUP(Y22,ud_barrier_rail_make[lookupValue],ud_barrier_rail_make[lookupKey],"ERROR"),""), "")</f>
        <v/>
      </c>
      <c r="AB22" s="3" t="str">
        <f>IF($A22="ADD",IF(NOT(ISBLANK(AA22)),_xlfn.XLOOKUP(AA22,barrier_rail_material[lookupValue],barrier_rail_material[lookupKey],"ERROR"),""), "")</f>
        <v/>
      </c>
      <c r="AD22" s="3" t="str">
        <f>IF($A22="ADD",IF(NOT(ISBLANK(AC22)),_xlfn.XLOOKUP(AC22,barrier_post_material[lookupValue],barrier_post_material[lookupKey],"ERROR"),""), "")</f>
        <v/>
      </c>
      <c r="AE22" s="6"/>
      <c r="AH22" s="3" t="str">
        <f>IF($A22="ADD",IF(NOT(ISBLANK(AG22)),_xlfn.XLOOKUP(AG22,ud_barrier_ground_fix[lookupValue],ud_barrier_ground_fix[lookupKey],"ERROR"),""), "")</f>
        <v/>
      </c>
      <c r="AQ22" s="3" t="str">
        <f>IF($A22="ADD",IF(NOT(ISBLANK(AP22)),_xlfn.XLOOKUP(AP22,railing_attach[lookupValue],railing_attach[lookupKey],"ERROR"),""), "")</f>
        <v/>
      </c>
      <c r="AR22" s="5"/>
      <c r="AT22" s="3" t="str">
        <f>IF($A22="ADD",IF(NOT(ISBLANK(AS22)),_xlfn.XLOOKUP(AS22,post_condition[lookupValue],post_condition[lookupKey],"ERROR"),""), "")</f>
        <v/>
      </c>
      <c r="AU22" s="7"/>
      <c r="AV22" s="4" t="str">
        <f t="shared" ca="1" si="1"/>
        <v/>
      </c>
      <c r="AW22" s="4"/>
      <c r="AX22" s="3" t="str">
        <f t="shared" si="2"/>
        <v/>
      </c>
      <c r="AY22" s="3" t="str">
        <f>IF($A22="","",IF((AND($A22="ADD",OR(AX22="",AX22="In Use"))),"5",(_xlfn.XLOOKUP(AX22,ud_asset_status[lookupValue],ud_asset_status[lookupKey],""))))</f>
        <v/>
      </c>
      <c r="AZ22" s="7"/>
      <c r="BB22" s="3" t="str">
        <f>IF($A22="ADD",IF(NOT(ISBLANK(BA22)),_xlfn.XLOOKUP(BA22,ar_replace_reason[lookupValue],ar_replace_reason[lookupKey],"ERROR"),""), "")</f>
        <v/>
      </c>
      <c r="BC22" s="3" t="str">
        <f t="shared" si="3"/>
        <v/>
      </c>
      <c r="BD22" s="3" t="str">
        <f>IF($A22="","",IF((AND($A22="ADD",OR(BC22="",BC22="Queenstown-Lakes District Council"))),"70",(_xlfn.XLOOKUP(BC22,ud_organisation_owner[lookupValue],ud_organisation_owner[lookupKey],""))))</f>
        <v/>
      </c>
      <c r="BE22" s="3" t="str">
        <f t="shared" si="4"/>
        <v/>
      </c>
      <c r="BF22" s="3" t="str">
        <f>IF($A22="","",IF((AND($A22="ADD",OR(BE22="",BE22="Queenstown-Lakes District Council"))),"70",(_xlfn.XLOOKUP(BE22,ud_organisation_owner[lookupValue],ud_organisation_owner[lookupKey],""))))</f>
        <v/>
      </c>
      <c r="BG22" s="3" t="str">
        <f t="shared" si="5"/>
        <v/>
      </c>
      <c r="BH22" s="3" t="str">
        <f>IF($A22="","",IF((AND($A22="ADD",OR(BG22="",BG22="Local Authority"))),"17",(_xlfn.XLOOKUP(BG22,ud_sub_organisation[lookupValue],ud_sub_organisation[lookupKey],""))))</f>
        <v/>
      </c>
      <c r="BI22" s="3" t="str">
        <f t="shared" si="6"/>
        <v/>
      </c>
      <c r="BJ22" s="3" t="str">
        <f>IF($A22="","",IF((AND($A22="ADD",OR(BI22="",BI22="Vested assets"))),"12",(_xlfn.XLOOKUP(BI22,ud_work_origin[lookupValue],ud_work_origin[lookupKey],""))))</f>
        <v/>
      </c>
      <c r="BK22" s="8"/>
      <c r="BL22" s="2" t="str">
        <f t="shared" si="7"/>
        <v/>
      </c>
      <c r="BM22" s="3" t="str">
        <f t="shared" si="8"/>
        <v/>
      </c>
      <c r="BN22" s="3" t="str">
        <f>IF($A22="","",IF((AND($A22="ADD",OR(BM22="",BM22="Excellent"))),"1",(_xlfn.XLOOKUP(BM22,condition[lookupValue],condition[lookupKey],""))))</f>
        <v/>
      </c>
      <c r="BO22" s="7" t="str">
        <f t="shared" si="9"/>
        <v/>
      </c>
      <c r="BP22" s="5"/>
    </row>
    <row r="23" spans="2:68" x14ac:dyDescent="0.45">
      <c r="B23" s="4"/>
      <c r="C23" s="5"/>
      <c r="E23" s="3" t="str">
        <f>IF($A23="ADD",IF(NOT(ISBLANK(D23)),_xlfn.XLOOKUP(D23,roadnames[lookupValue],roadnames[lookupKey],"ERROR"),""), "")</f>
        <v/>
      </c>
      <c r="F23" s="4"/>
      <c r="G23" s="4"/>
      <c r="H23" s="6"/>
      <c r="I23" s="6"/>
      <c r="K23" s="3" t="str">
        <f>IF($A23="ADD",IF(NOT(ISBLANK(J23)),_xlfn.XLOOKUP(J23,side[lookupValue],side[lookupKey],"ERROR"),""), "")</f>
        <v/>
      </c>
      <c r="M23" s="3" t="str">
        <f>IF($A23="ADD",IF(NOT(ISBLANK(L23)),_xlfn.XLOOKUP(L23,ud_lane_location[lookupValue],ud_lane_location[lookupKey],"ERROR"),""), "")</f>
        <v/>
      </c>
      <c r="N23" s="6"/>
      <c r="O23" s="6" t="str">
        <f t="shared" si="0"/>
        <v/>
      </c>
      <c r="P23" s="4"/>
      <c r="R23" s="3" t="str">
        <f>IF($A23="ADD",IF(NOT(ISBLANK(Q23)),_xlfn.XLOOKUP(Q23,len_adjust_rsn[lookupValue],len_adjust_rsn[lookupKey],"ERROR"),""), "")</f>
        <v/>
      </c>
      <c r="T23" s="3" t="str">
        <f>IF($A23="ADD",IF(NOT(ISBLANK(S23)),_xlfn.XLOOKUP(S23,ud_placement[lookupValue],ud_placement[lookupKey],"ERROR"),""), "")</f>
        <v/>
      </c>
      <c r="V23" s="3" t="str">
        <f>IF($A23="ADD",IF(NOT(ISBLANK(U23)),_xlfn.XLOOKUP(U23,ud_barrier_type[lookupValue],ud_barrier_type[lookupKey],"ERROR"),""), "")</f>
        <v/>
      </c>
      <c r="X23" s="3" t="str">
        <f>IF($A23="ADD",IF(NOT(ISBLANK(W23)),_xlfn.XLOOKUP(W23,ud_barrier_rail_style[lookupValue],ud_barrier_rail_style[lookupKey],"ERROR"),""), "")</f>
        <v/>
      </c>
      <c r="Z23" s="3" t="str">
        <f>IF($A23="ADD",IF(NOT(ISBLANK(Y23)),_xlfn.XLOOKUP(Y23,ud_barrier_rail_make[lookupValue],ud_barrier_rail_make[lookupKey],"ERROR"),""), "")</f>
        <v/>
      </c>
      <c r="AB23" s="3" t="str">
        <f>IF($A23="ADD",IF(NOT(ISBLANK(AA23)),_xlfn.XLOOKUP(AA23,barrier_rail_material[lookupValue],barrier_rail_material[lookupKey],"ERROR"),""), "")</f>
        <v/>
      </c>
      <c r="AD23" s="3" t="str">
        <f>IF($A23="ADD",IF(NOT(ISBLANK(AC23)),_xlfn.XLOOKUP(AC23,barrier_post_material[lookupValue],barrier_post_material[lookupKey],"ERROR"),""), "")</f>
        <v/>
      </c>
      <c r="AE23" s="6"/>
      <c r="AH23" s="3" t="str">
        <f>IF($A23="ADD",IF(NOT(ISBLANK(AG23)),_xlfn.XLOOKUP(AG23,ud_barrier_ground_fix[lookupValue],ud_barrier_ground_fix[lookupKey],"ERROR"),""), "")</f>
        <v/>
      </c>
      <c r="AQ23" s="3" t="str">
        <f>IF($A23="ADD",IF(NOT(ISBLANK(AP23)),_xlfn.XLOOKUP(AP23,railing_attach[lookupValue],railing_attach[lookupKey],"ERROR"),""), "")</f>
        <v/>
      </c>
      <c r="AR23" s="5"/>
      <c r="AT23" s="3" t="str">
        <f>IF($A23="ADD",IF(NOT(ISBLANK(AS23)),_xlfn.XLOOKUP(AS23,post_condition[lookupValue],post_condition[lookupKey],"ERROR"),""), "")</f>
        <v/>
      </c>
      <c r="AU23" s="7"/>
      <c r="AV23" s="4" t="str">
        <f t="shared" ca="1" si="1"/>
        <v/>
      </c>
      <c r="AW23" s="4"/>
      <c r="AX23" s="3" t="str">
        <f t="shared" si="2"/>
        <v/>
      </c>
      <c r="AY23" s="3" t="str">
        <f>IF($A23="","",IF((AND($A23="ADD",OR(AX23="",AX23="In Use"))),"5",(_xlfn.XLOOKUP(AX23,ud_asset_status[lookupValue],ud_asset_status[lookupKey],""))))</f>
        <v/>
      </c>
      <c r="AZ23" s="7"/>
      <c r="BB23" s="3" t="str">
        <f>IF($A23="ADD",IF(NOT(ISBLANK(BA23)),_xlfn.XLOOKUP(BA23,ar_replace_reason[lookupValue],ar_replace_reason[lookupKey],"ERROR"),""), "")</f>
        <v/>
      </c>
      <c r="BC23" s="3" t="str">
        <f t="shared" si="3"/>
        <v/>
      </c>
      <c r="BD23" s="3" t="str">
        <f>IF($A23="","",IF((AND($A23="ADD",OR(BC23="",BC23="Queenstown-Lakes District Council"))),"70",(_xlfn.XLOOKUP(BC23,ud_organisation_owner[lookupValue],ud_organisation_owner[lookupKey],""))))</f>
        <v/>
      </c>
      <c r="BE23" s="3" t="str">
        <f t="shared" si="4"/>
        <v/>
      </c>
      <c r="BF23" s="3" t="str">
        <f>IF($A23="","",IF((AND($A23="ADD",OR(BE23="",BE23="Queenstown-Lakes District Council"))),"70",(_xlfn.XLOOKUP(BE23,ud_organisation_owner[lookupValue],ud_organisation_owner[lookupKey],""))))</f>
        <v/>
      </c>
      <c r="BG23" s="3" t="str">
        <f t="shared" si="5"/>
        <v/>
      </c>
      <c r="BH23" s="3" t="str">
        <f>IF($A23="","",IF((AND($A23="ADD",OR(BG23="",BG23="Local Authority"))),"17",(_xlfn.XLOOKUP(BG23,ud_sub_organisation[lookupValue],ud_sub_organisation[lookupKey],""))))</f>
        <v/>
      </c>
      <c r="BI23" s="3" t="str">
        <f t="shared" si="6"/>
        <v/>
      </c>
      <c r="BJ23" s="3" t="str">
        <f>IF($A23="","",IF((AND($A23="ADD",OR(BI23="",BI23="Vested assets"))),"12",(_xlfn.XLOOKUP(BI23,ud_work_origin[lookupValue],ud_work_origin[lookupKey],""))))</f>
        <v/>
      </c>
      <c r="BK23" s="8"/>
      <c r="BL23" s="2" t="str">
        <f t="shared" si="7"/>
        <v/>
      </c>
      <c r="BM23" s="3" t="str">
        <f t="shared" si="8"/>
        <v/>
      </c>
      <c r="BN23" s="3" t="str">
        <f>IF($A23="","",IF((AND($A23="ADD",OR(BM23="",BM23="Excellent"))),"1",(_xlfn.XLOOKUP(BM23,condition[lookupValue],condition[lookupKey],""))))</f>
        <v/>
      </c>
      <c r="BO23" s="7" t="str">
        <f t="shared" si="9"/>
        <v/>
      </c>
      <c r="BP23" s="5"/>
    </row>
    <row r="24" spans="2:68" x14ac:dyDescent="0.45">
      <c r="B24" s="4"/>
      <c r="C24" s="5"/>
      <c r="E24" s="3" t="str">
        <f>IF($A24="ADD",IF(NOT(ISBLANK(D24)),_xlfn.XLOOKUP(D24,roadnames[lookupValue],roadnames[lookupKey],"ERROR"),""), "")</f>
        <v/>
      </c>
      <c r="F24" s="4"/>
      <c r="G24" s="4"/>
      <c r="H24" s="6"/>
      <c r="I24" s="6"/>
      <c r="K24" s="3" t="str">
        <f>IF($A24="ADD",IF(NOT(ISBLANK(J24)),_xlfn.XLOOKUP(J24,side[lookupValue],side[lookupKey],"ERROR"),""), "")</f>
        <v/>
      </c>
      <c r="M24" s="3" t="str">
        <f>IF($A24="ADD",IF(NOT(ISBLANK(L24)),_xlfn.XLOOKUP(L24,ud_lane_location[lookupValue],ud_lane_location[lookupKey],"ERROR"),""), "")</f>
        <v/>
      </c>
      <c r="N24" s="6"/>
      <c r="O24" s="6" t="str">
        <f t="shared" si="0"/>
        <v/>
      </c>
      <c r="P24" s="4"/>
      <c r="R24" s="3" t="str">
        <f>IF($A24="ADD",IF(NOT(ISBLANK(Q24)),_xlfn.XLOOKUP(Q24,len_adjust_rsn[lookupValue],len_adjust_rsn[lookupKey],"ERROR"),""), "")</f>
        <v/>
      </c>
      <c r="T24" s="3" t="str">
        <f>IF($A24="ADD",IF(NOT(ISBLANK(S24)),_xlfn.XLOOKUP(S24,ud_placement[lookupValue],ud_placement[lookupKey],"ERROR"),""), "")</f>
        <v/>
      </c>
      <c r="V24" s="3" t="str">
        <f>IF($A24="ADD",IF(NOT(ISBLANK(U24)),_xlfn.XLOOKUP(U24,ud_barrier_type[lookupValue],ud_barrier_type[lookupKey],"ERROR"),""), "")</f>
        <v/>
      </c>
      <c r="X24" s="3" t="str">
        <f>IF($A24="ADD",IF(NOT(ISBLANK(W24)),_xlfn.XLOOKUP(W24,ud_barrier_rail_style[lookupValue],ud_barrier_rail_style[lookupKey],"ERROR"),""), "")</f>
        <v/>
      </c>
      <c r="Z24" s="3" t="str">
        <f>IF($A24="ADD",IF(NOT(ISBLANK(Y24)),_xlfn.XLOOKUP(Y24,ud_barrier_rail_make[lookupValue],ud_barrier_rail_make[lookupKey],"ERROR"),""), "")</f>
        <v/>
      </c>
      <c r="AB24" s="3" t="str">
        <f>IF($A24="ADD",IF(NOT(ISBLANK(AA24)),_xlfn.XLOOKUP(AA24,barrier_rail_material[lookupValue],barrier_rail_material[lookupKey],"ERROR"),""), "")</f>
        <v/>
      </c>
      <c r="AD24" s="3" t="str">
        <f>IF($A24="ADD",IF(NOT(ISBLANK(AC24)),_xlfn.XLOOKUP(AC24,barrier_post_material[lookupValue],barrier_post_material[lookupKey],"ERROR"),""), "")</f>
        <v/>
      </c>
      <c r="AE24" s="6"/>
      <c r="AH24" s="3" t="str">
        <f>IF($A24="ADD",IF(NOT(ISBLANK(AG24)),_xlfn.XLOOKUP(AG24,ud_barrier_ground_fix[lookupValue],ud_barrier_ground_fix[lookupKey],"ERROR"),""), "")</f>
        <v/>
      </c>
      <c r="AQ24" s="3" t="str">
        <f>IF($A24="ADD",IF(NOT(ISBLANK(AP24)),_xlfn.XLOOKUP(AP24,railing_attach[lookupValue],railing_attach[lookupKey],"ERROR"),""), "")</f>
        <v/>
      </c>
      <c r="AR24" s="5"/>
      <c r="AT24" s="3" t="str">
        <f>IF($A24="ADD",IF(NOT(ISBLANK(AS24)),_xlfn.XLOOKUP(AS24,post_condition[lookupValue],post_condition[lookupKey],"ERROR"),""), "")</f>
        <v/>
      </c>
      <c r="AU24" s="7"/>
      <c r="AV24" s="4" t="str">
        <f t="shared" ca="1" si="1"/>
        <v/>
      </c>
      <c r="AW24" s="4"/>
      <c r="AX24" s="3" t="str">
        <f t="shared" si="2"/>
        <v/>
      </c>
      <c r="AY24" s="3" t="str">
        <f>IF($A24="","",IF((AND($A24="ADD",OR(AX24="",AX24="In Use"))),"5",(_xlfn.XLOOKUP(AX24,ud_asset_status[lookupValue],ud_asset_status[lookupKey],""))))</f>
        <v/>
      </c>
      <c r="AZ24" s="7"/>
      <c r="BB24" s="3" t="str">
        <f>IF($A24="ADD",IF(NOT(ISBLANK(BA24)),_xlfn.XLOOKUP(BA24,ar_replace_reason[lookupValue],ar_replace_reason[lookupKey],"ERROR"),""), "")</f>
        <v/>
      </c>
      <c r="BC24" s="3" t="str">
        <f t="shared" si="3"/>
        <v/>
      </c>
      <c r="BD24" s="3" t="str">
        <f>IF($A24="","",IF((AND($A24="ADD",OR(BC24="",BC24="Queenstown-Lakes District Council"))),"70",(_xlfn.XLOOKUP(BC24,ud_organisation_owner[lookupValue],ud_organisation_owner[lookupKey],""))))</f>
        <v/>
      </c>
      <c r="BE24" s="3" t="str">
        <f t="shared" si="4"/>
        <v/>
      </c>
      <c r="BF24" s="3" t="str">
        <f>IF($A24="","",IF((AND($A24="ADD",OR(BE24="",BE24="Queenstown-Lakes District Council"))),"70",(_xlfn.XLOOKUP(BE24,ud_organisation_owner[lookupValue],ud_organisation_owner[lookupKey],""))))</f>
        <v/>
      </c>
      <c r="BG24" s="3" t="str">
        <f t="shared" si="5"/>
        <v/>
      </c>
      <c r="BH24" s="3" t="str">
        <f>IF($A24="","",IF((AND($A24="ADD",OR(BG24="",BG24="Local Authority"))),"17",(_xlfn.XLOOKUP(BG24,ud_sub_organisation[lookupValue],ud_sub_organisation[lookupKey],""))))</f>
        <v/>
      </c>
      <c r="BI24" s="3" t="str">
        <f t="shared" si="6"/>
        <v/>
      </c>
      <c r="BJ24" s="3" t="str">
        <f>IF($A24="","",IF((AND($A24="ADD",OR(BI24="",BI24="Vested assets"))),"12",(_xlfn.XLOOKUP(BI24,ud_work_origin[lookupValue],ud_work_origin[lookupKey],""))))</f>
        <v/>
      </c>
      <c r="BK24" s="8"/>
      <c r="BL24" s="2" t="str">
        <f t="shared" si="7"/>
        <v/>
      </c>
      <c r="BM24" s="3" t="str">
        <f t="shared" si="8"/>
        <v/>
      </c>
      <c r="BN24" s="3" t="str">
        <f>IF($A24="","",IF((AND($A24="ADD",OR(BM24="",BM24="Excellent"))),"1",(_xlfn.XLOOKUP(BM24,condition[lookupValue],condition[lookupKey],""))))</f>
        <v/>
      </c>
      <c r="BO24" s="7" t="str">
        <f t="shared" si="9"/>
        <v/>
      </c>
      <c r="BP24" s="5"/>
    </row>
    <row r="25" spans="2:68" x14ac:dyDescent="0.45">
      <c r="B25" s="4"/>
      <c r="C25" s="5"/>
      <c r="E25" s="3" t="str">
        <f>IF($A25="ADD",IF(NOT(ISBLANK(D25)),_xlfn.XLOOKUP(D25,roadnames[lookupValue],roadnames[lookupKey],"ERROR"),""), "")</f>
        <v/>
      </c>
      <c r="F25" s="4"/>
      <c r="G25" s="4"/>
      <c r="H25" s="6"/>
      <c r="I25" s="6"/>
      <c r="K25" s="3" t="str">
        <f>IF($A25="ADD",IF(NOT(ISBLANK(J25)),_xlfn.XLOOKUP(J25,side[lookupValue],side[lookupKey],"ERROR"),""), "")</f>
        <v/>
      </c>
      <c r="M25" s="3" t="str">
        <f>IF($A25="ADD",IF(NOT(ISBLANK(L25)),_xlfn.XLOOKUP(L25,ud_lane_location[lookupValue],ud_lane_location[lookupKey],"ERROR"),""), "")</f>
        <v/>
      </c>
      <c r="N25" s="6"/>
      <c r="O25" s="6" t="str">
        <f t="shared" si="0"/>
        <v/>
      </c>
      <c r="P25" s="4"/>
      <c r="R25" s="3" t="str">
        <f>IF($A25="ADD",IF(NOT(ISBLANK(Q25)),_xlfn.XLOOKUP(Q25,len_adjust_rsn[lookupValue],len_adjust_rsn[lookupKey],"ERROR"),""), "")</f>
        <v/>
      </c>
      <c r="T25" s="3" t="str">
        <f>IF($A25="ADD",IF(NOT(ISBLANK(S25)),_xlfn.XLOOKUP(S25,ud_placement[lookupValue],ud_placement[lookupKey],"ERROR"),""), "")</f>
        <v/>
      </c>
      <c r="V25" s="3" t="str">
        <f>IF($A25="ADD",IF(NOT(ISBLANK(U25)),_xlfn.XLOOKUP(U25,ud_barrier_type[lookupValue],ud_barrier_type[lookupKey],"ERROR"),""), "")</f>
        <v/>
      </c>
      <c r="X25" s="3" t="str">
        <f>IF($A25="ADD",IF(NOT(ISBLANK(W25)),_xlfn.XLOOKUP(W25,ud_barrier_rail_style[lookupValue],ud_barrier_rail_style[lookupKey],"ERROR"),""), "")</f>
        <v/>
      </c>
      <c r="Z25" s="3" t="str">
        <f>IF($A25="ADD",IF(NOT(ISBLANK(Y25)),_xlfn.XLOOKUP(Y25,ud_barrier_rail_make[lookupValue],ud_barrier_rail_make[lookupKey],"ERROR"),""), "")</f>
        <v/>
      </c>
      <c r="AB25" s="3" t="str">
        <f>IF($A25="ADD",IF(NOT(ISBLANK(AA25)),_xlfn.XLOOKUP(AA25,barrier_rail_material[lookupValue],barrier_rail_material[lookupKey],"ERROR"),""), "")</f>
        <v/>
      </c>
      <c r="AD25" s="3" t="str">
        <f>IF($A25="ADD",IF(NOT(ISBLANK(AC25)),_xlfn.XLOOKUP(AC25,barrier_post_material[lookupValue],barrier_post_material[lookupKey],"ERROR"),""), "")</f>
        <v/>
      </c>
      <c r="AE25" s="6"/>
      <c r="AH25" s="3" t="str">
        <f>IF($A25="ADD",IF(NOT(ISBLANK(AG25)),_xlfn.XLOOKUP(AG25,ud_barrier_ground_fix[lookupValue],ud_barrier_ground_fix[lookupKey],"ERROR"),""), "")</f>
        <v/>
      </c>
      <c r="AQ25" s="3" t="str">
        <f>IF($A25="ADD",IF(NOT(ISBLANK(AP25)),_xlfn.XLOOKUP(AP25,railing_attach[lookupValue],railing_attach[lookupKey],"ERROR"),""), "")</f>
        <v/>
      </c>
      <c r="AR25" s="5"/>
      <c r="AT25" s="3" t="str">
        <f>IF($A25="ADD",IF(NOT(ISBLANK(AS25)),_xlfn.XLOOKUP(AS25,post_condition[lookupValue],post_condition[lookupKey],"ERROR"),""), "")</f>
        <v/>
      </c>
      <c r="AU25" s="7"/>
      <c r="AV25" s="4" t="str">
        <f t="shared" ca="1" si="1"/>
        <v/>
      </c>
      <c r="AW25" s="4"/>
      <c r="AX25" s="3" t="str">
        <f t="shared" si="2"/>
        <v/>
      </c>
      <c r="AY25" s="3" t="str">
        <f>IF($A25="","",IF((AND($A25="ADD",OR(AX25="",AX25="In Use"))),"5",(_xlfn.XLOOKUP(AX25,ud_asset_status[lookupValue],ud_asset_status[lookupKey],""))))</f>
        <v/>
      </c>
      <c r="AZ25" s="7"/>
      <c r="BB25" s="3" t="str">
        <f>IF($A25="ADD",IF(NOT(ISBLANK(BA25)),_xlfn.XLOOKUP(BA25,ar_replace_reason[lookupValue],ar_replace_reason[lookupKey],"ERROR"),""), "")</f>
        <v/>
      </c>
      <c r="BC25" s="3" t="str">
        <f t="shared" si="3"/>
        <v/>
      </c>
      <c r="BD25" s="3" t="str">
        <f>IF($A25="","",IF((AND($A25="ADD",OR(BC25="",BC25="Queenstown-Lakes District Council"))),"70",(_xlfn.XLOOKUP(BC25,ud_organisation_owner[lookupValue],ud_organisation_owner[lookupKey],""))))</f>
        <v/>
      </c>
      <c r="BE25" s="3" t="str">
        <f t="shared" si="4"/>
        <v/>
      </c>
      <c r="BF25" s="3" t="str">
        <f>IF($A25="","",IF((AND($A25="ADD",OR(BE25="",BE25="Queenstown-Lakes District Council"))),"70",(_xlfn.XLOOKUP(BE25,ud_organisation_owner[lookupValue],ud_organisation_owner[lookupKey],""))))</f>
        <v/>
      </c>
      <c r="BG25" s="3" t="str">
        <f t="shared" si="5"/>
        <v/>
      </c>
      <c r="BH25" s="3" t="str">
        <f>IF($A25="","",IF((AND($A25="ADD",OR(BG25="",BG25="Local Authority"))),"17",(_xlfn.XLOOKUP(BG25,ud_sub_organisation[lookupValue],ud_sub_organisation[lookupKey],""))))</f>
        <v/>
      </c>
      <c r="BI25" s="3" t="str">
        <f t="shared" si="6"/>
        <v/>
      </c>
      <c r="BJ25" s="3" t="str">
        <f>IF($A25="","",IF((AND($A25="ADD",OR(BI25="",BI25="Vested assets"))),"12",(_xlfn.XLOOKUP(BI25,ud_work_origin[lookupValue],ud_work_origin[lookupKey],""))))</f>
        <v/>
      </c>
      <c r="BK25" s="8"/>
      <c r="BL25" s="2" t="str">
        <f t="shared" si="7"/>
        <v/>
      </c>
      <c r="BM25" s="3" t="str">
        <f t="shared" si="8"/>
        <v/>
      </c>
      <c r="BN25" s="3" t="str">
        <f>IF($A25="","",IF((AND($A25="ADD",OR(BM25="",BM25="Excellent"))),"1",(_xlfn.XLOOKUP(BM25,condition[lookupValue],condition[lookupKey],""))))</f>
        <v/>
      </c>
      <c r="BO25" s="7" t="str">
        <f t="shared" si="9"/>
        <v/>
      </c>
      <c r="BP25" s="5"/>
    </row>
    <row r="26" spans="2:68" x14ac:dyDescent="0.45">
      <c r="B26" s="4"/>
      <c r="C26" s="5"/>
      <c r="E26" s="3" t="str">
        <f>IF($A26="ADD",IF(NOT(ISBLANK(D26)),_xlfn.XLOOKUP(D26,roadnames[lookupValue],roadnames[lookupKey],"ERROR"),""), "")</f>
        <v/>
      </c>
      <c r="F26" s="4"/>
      <c r="G26" s="4"/>
      <c r="H26" s="6"/>
      <c r="I26" s="6"/>
      <c r="K26" s="3" t="str">
        <f>IF($A26="ADD",IF(NOT(ISBLANK(J26)),_xlfn.XLOOKUP(J26,side[lookupValue],side[lookupKey],"ERROR"),""), "")</f>
        <v/>
      </c>
      <c r="M26" s="3" t="str">
        <f>IF($A26="ADD",IF(NOT(ISBLANK(L26)),_xlfn.XLOOKUP(L26,ud_lane_location[lookupValue],ud_lane_location[lookupKey],"ERROR"),""), "")</f>
        <v/>
      </c>
      <c r="N26" s="6"/>
      <c r="O26" s="6" t="str">
        <f t="shared" si="0"/>
        <v/>
      </c>
      <c r="P26" s="4"/>
      <c r="R26" s="3" t="str">
        <f>IF($A26="ADD",IF(NOT(ISBLANK(Q26)),_xlfn.XLOOKUP(Q26,len_adjust_rsn[lookupValue],len_adjust_rsn[lookupKey],"ERROR"),""), "")</f>
        <v/>
      </c>
      <c r="T26" s="3" t="str">
        <f>IF($A26="ADD",IF(NOT(ISBLANK(S26)),_xlfn.XLOOKUP(S26,ud_placement[lookupValue],ud_placement[lookupKey],"ERROR"),""), "")</f>
        <v/>
      </c>
      <c r="V26" s="3" t="str">
        <f>IF($A26="ADD",IF(NOT(ISBLANK(U26)),_xlfn.XLOOKUP(U26,ud_barrier_type[lookupValue],ud_barrier_type[lookupKey],"ERROR"),""), "")</f>
        <v/>
      </c>
      <c r="X26" s="3" t="str">
        <f>IF($A26="ADD",IF(NOT(ISBLANK(W26)),_xlfn.XLOOKUP(W26,ud_barrier_rail_style[lookupValue],ud_barrier_rail_style[lookupKey],"ERROR"),""), "")</f>
        <v/>
      </c>
      <c r="Z26" s="3" t="str">
        <f>IF($A26="ADD",IF(NOT(ISBLANK(Y26)),_xlfn.XLOOKUP(Y26,ud_barrier_rail_make[lookupValue],ud_barrier_rail_make[lookupKey],"ERROR"),""), "")</f>
        <v/>
      </c>
      <c r="AB26" s="3" t="str">
        <f>IF($A26="ADD",IF(NOT(ISBLANK(AA26)),_xlfn.XLOOKUP(AA26,barrier_rail_material[lookupValue],barrier_rail_material[lookupKey],"ERROR"),""), "")</f>
        <v/>
      </c>
      <c r="AD26" s="3" t="str">
        <f>IF($A26="ADD",IF(NOT(ISBLANK(AC26)),_xlfn.XLOOKUP(AC26,barrier_post_material[lookupValue],barrier_post_material[lookupKey],"ERROR"),""), "")</f>
        <v/>
      </c>
      <c r="AE26" s="6"/>
      <c r="AH26" s="3" t="str">
        <f>IF($A26="ADD",IF(NOT(ISBLANK(AG26)),_xlfn.XLOOKUP(AG26,ud_barrier_ground_fix[lookupValue],ud_barrier_ground_fix[lookupKey],"ERROR"),""), "")</f>
        <v/>
      </c>
      <c r="AQ26" s="3" t="str">
        <f>IF($A26="ADD",IF(NOT(ISBLANK(AP26)),_xlfn.XLOOKUP(AP26,railing_attach[lookupValue],railing_attach[lookupKey],"ERROR"),""), "")</f>
        <v/>
      </c>
      <c r="AR26" s="5"/>
      <c r="AT26" s="3" t="str">
        <f>IF($A26="ADD",IF(NOT(ISBLANK(AS26)),_xlfn.XLOOKUP(AS26,post_condition[lookupValue],post_condition[lookupKey],"ERROR"),""), "")</f>
        <v/>
      </c>
      <c r="AU26" s="7"/>
      <c r="AV26" s="4" t="str">
        <f t="shared" ca="1" si="1"/>
        <v/>
      </c>
      <c r="AW26" s="4"/>
      <c r="AX26" s="3" t="str">
        <f t="shared" si="2"/>
        <v/>
      </c>
      <c r="AY26" s="3" t="str">
        <f>IF($A26="","",IF((AND($A26="ADD",OR(AX26="",AX26="In Use"))),"5",(_xlfn.XLOOKUP(AX26,ud_asset_status[lookupValue],ud_asset_status[lookupKey],""))))</f>
        <v/>
      </c>
      <c r="AZ26" s="7"/>
      <c r="BB26" s="3" t="str">
        <f>IF($A26="ADD",IF(NOT(ISBLANK(BA26)),_xlfn.XLOOKUP(BA26,ar_replace_reason[lookupValue],ar_replace_reason[lookupKey],"ERROR"),""), "")</f>
        <v/>
      </c>
      <c r="BC26" s="3" t="str">
        <f t="shared" si="3"/>
        <v/>
      </c>
      <c r="BD26" s="3" t="str">
        <f>IF($A26="","",IF((AND($A26="ADD",OR(BC26="",BC26="Queenstown-Lakes District Council"))),"70",(_xlfn.XLOOKUP(BC26,ud_organisation_owner[lookupValue],ud_organisation_owner[lookupKey],""))))</f>
        <v/>
      </c>
      <c r="BE26" s="3" t="str">
        <f t="shared" si="4"/>
        <v/>
      </c>
      <c r="BF26" s="3" t="str">
        <f>IF($A26="","",IF((AND($A26="ADD",OR(BE26="",BE26="Queenstown-Lakes District Council"))),"70",(_xlfn.XLOOKUP(BE26,ud_organisation_owner[lookupValue],ud_organisation_owner[lookupKey],""))))</f>
        <v/>
      </c>
      <c r="BG26" s="3" t="str">
        <f t="shared" si="5"/>
        <v/>
      </c>
      <c r="BH26" s="3" t="str">
        <f>IF($A26="","",IF((AND($A26="ADD",OR(BG26="",BG26="Local Authority"))),"17",(_xlfn.XLOOKUP(BG26,ud_sub_organisation[lookupValue],ud_sub_organisation[lookupKey],""))))</f>
        <v/>
      </c>
      <c r="BI26" s="3" t="str">
        <f t="shared" si="6"/>
        <v/>
      </c>
      <c r="BJ26" s="3" t="str">
        <f>IF($A26="","",IF((AND($A26="ADD",OR(BI26="",BI26="Vested assets"))),"12",(_xlfn.XLOOKUP(BI26,ud_work_origin[lookupValue],ud_work_origin[lookupKey],""))))</f>
        <v/>
      </c>
      <c r="BK26" s="8"/>
      <c r="BL26" s="2" t="str">
        <f t="shared" si="7"/>
        <v/>
      </c>
      <c r="BM26" s="3" t="str">
        <f t="shared" si="8"/>
        <v/>
      </c>
      <c r="BN26" s="3" t="str">
        <f>IF($A26="","",IF((AND($A26="ADD",OR(BM26="",BM26="Excellent"))),"1",(_xlfn.XLOOKUP(BM26,condition[lookupValue],condition[lookupKey],""))))</f>
        <v/>
      </c>
      <c r="BO26" s="7" t="str">
        <f t="shared" si="9"/>
        <v/>
      </c>
      <c r="BP26" s="5"/>
    </row>
    <row r="27" spans="2:68" x14ac:dyDescent="0.45">
      <c r="B27" s="4"/>
      <c r="C27" s="5"/>
      <c r="E27" s="3" t="str">
        <f>IF($A27="ADD",IF(NOT(ISBLANK(D27)),_xlfn.XLOOKUP(D27,roadnames[lookupValue],roadnames[lookupKey],"ERROR"),""), "")</f>
        <v/>
      </c>
      <c r="F27" s="4"/>
      <c r="G27" s="4"/>
      <c r="H27" s="6"/>
      <c r="I27" s="6"/>
      <c r="K27" s="3" t="str">
        <f>IF($A27="ADD",IF(NOT(ISBLANK(J27)),_xlfn.XLOOKUP(J27,side[lookupValue],side[lookupKey],"ERROR"),""), "")</f>
        <v/>
      </c>
      <c r="M27" s="3" t="str">
        <f>IF($A27="ADD",IF(NOT(ISBLANK(L27)),_xlfn.XLOOKUP(L27,ud_lane_location[lookupValue],ud_lane_location[lookupKey],"ERROR"),""), "")</f>
        <v/>
      </c>
      <c r="N27" s="6"/>
      <c r="O27" s="6" t="str">
        <f t="shared" si="0"/>
        <v/>
      </c>
      <c r="P27" s="4"/>
      <c r="R27" s="3" t="str">
        <f>IF($A27="ADD",IF(NOT(ISBLANK(Q27)),_xlfn.XLOOKUP(Q27,len_adjust_rsn[lookupValue],len_adjust_rsn[lookupKey],"ERROR"),""), "")</f>
        <v/>
      </c>
      <c r="T27" s="3" t="str">
        <f>IF($A27="ADD",IF(NOT(ISBLANK(S27)),_xlfn.XLOOKUP(S27,ud_placement[lookupValue],ud_placement[lookupKey],"ERROR"),""), "")</f>
        <v/>
      </c>
      <c r="V27" s="3" t="str">
        <f>IF($A27="ADD",IF(NOT(ISBLANK(U27)),_xlfn.XLOOKUP(U27,ud_barrier_type[lookupValue],ud_barrier_type[lookupKey],"ERROR"),""), "")</f>
        <v/>
      </c>
      <c r="X27" s="3" t="str">
        <f>IF($A27="ADD",IF(NOT(ISBLANK(W27)),_xlfn.XLOOKUP(W27,ud_barrier_rail_style[lookupValue],ud_barrier_rail_style[lookupKey],"ERROR"),""), "")</f>
        <v/>
      </c>
      <c r="Z27" s="3" t="str">
        <f>IF($A27="ADD",IF(NOT(ISBLANK(Y27)),_xlfn.XLOOKUP(Y27,ud_barrier_rail_make[lookupValue],ud_barrier_rail_make[lookupKey],"ERROR"),""), "")</f>
        <v/>
      </c>
      <c r="AB27" s="3" t="str">
        <f>IF($A27="ADD",IF(NOT(ISBLANK(AA27)),_xlfn.XLOOKUP(AA27,barrier_rail_material[lookupValue],barrier_rail_material[lookupKey],"ERROR"),""), "")</f>
        <v/>
      </c>
      <c r="AD27" s="3" t="str">
        <f>IF($A27="ADD",IF(NOT(ISBLANK(AC27)),_xlfn.XLOOKUP(AC27,barrier_post_material[lookupValue],barrier_post_material[lookupKey],"ERROR"),""), "")</f>
        <v/>
      </c>
      <c r="AE27" s="6"/>
      <c r="AH27" s="3" t="str">
        <f>IF($A27="ADD",IF(NOT(ISBLANK(AG27)),_xlfn.XLOOKUP(AG27,ud_barrier_ground_fix[lookupValue],ud_barrier_ground_fix[lookupKey],"ERROR"),""), "")</f>
        <v/>
      </c>
      <c r="AQ27" s="3" t="str">
        <f>IF($A27="ADD",IF(NOT(ISBLANK(AP27)),_xlfn.XLOOKUP(AP27,railing_attach[lookupValue],railing_attach[lookupKey],"ERROR"),""), "")</f>
        <v/>
      </c>
      <c r="AR27" s="5"/>
      <c r="AT27" s="3" t="str">
        <f>IF($A27="ADD",IF(NOT(ISBLANK(AS27)),_xlfn.XLOOKUP(AS27,post_condition[lookupValue],post_condition[lookupKey],"ERROR"),""), "")</f>
        <v/>
      </c>
      <c r="AU27" s="7"/>
      <c r="AV27" s="4" t="str">
        <f t="shared" ca="1" si="1"/>
        <v/>
      </c>
      <c r="AW27" s="4"/>
      <c r="AX27" s="3" t="str">
        <f t="shared" si="2"/>
        <v/>
      </c>
      <c r="AY27" s="3" t="str">
        <f>IF($A27="","",IF((AND($A27="ADD",OR(AX27="",AX27="In Use"))),"5",(_xlfn.XLOOKUP(AX27,ud_asset_status[lookupValue],ud_asset_status[lookupKey],""))))</f>
        <v/>
      </c>
      <c r="AZ27" s="7"/>
      <c r="BB27" s="3" t="str">
        <f>IF($A27="ADD",IF(NOT(ISBLANK(BA27)),_xlfn.XLOOKUP(BA27,ar_replace_reason[lookupValue],ar_replace_reason[lookupKey],"ERROR"),""), "")</f>
        <v/>
      </c>
      <c r="BC27" s="3" t="str">
        <f t="shared" si="3"/>
        <v/>
      </c>
      <c r="BD27" s="3" t="str">
        <f>IF($A27="","",IF((AND($A27="ADD",OR(BC27="",BC27="Queenstown-Lakes District Council"))),"70",(_xlfn.XLOOKUP(BC27,ud_organisation_owner[lookupValue],ud_organisation_owner[lookupKey],""))))</f>
        <v/>
      </c>
      <c r="BE27" s="3" t="str">
        <f t="shared" si="4"/>
        <v/>
      </c>
      <c r="BF27" s="3" t="str">
        <f>IF($A27="","",IF((AND($A27="ADD",OR(BE27="",BE27="Queenstown-Lakes District Council"))),"70",(_xlfn.XLOOKUP(BE27,ud_organisation_owner[lookupValue],ud_organisation_owner[lookupKey],""))))</f>
        <v/>
      </c>
      <c r="BG27" s="3" t="str">
        <f t="shared" si="5"/>
        <v/>
      </c>
      <c r="BH27" s="3" t="str">
        <f>IF($A27="","",IF((AND($A27="ADD",OR(BG27="",BG27="Local Authority"))),"17",(_xlfn.XLOOKUP(BG27,ud_sub_organisation[lookupValue],ud_sub_organisation[lookupKey],""))))</f>
        <v/>
      </c>
      <c r="BI27" s="3" t="str">
        <f t="shared" si="6"/>
        <v/>
      </c>
      <c r="BJ27" s="3" t="str">
        <f>IF($A27="","",IF((AND($A27="ADD",OR(BI27="",BI27="Vested assets"))),"12",(_xlfn.XLOOKUP(BI27,ud_work_origin[lookupValue],ud_work_origin[lookupKey],""))))</f>
        <v/>
      </c>
      <c r="BK27" s="8"/>
      <c r="BL27" s="2" t="str">
        <f t="shared" si="7"/>
        <v/>
      </c>
      <c r="BM27" s="3" t="str">
        <f t="shared" si="8"/>
        <v/>
      </c>
      <c r="BN27" s="3" t="str">
        <f>IF($A27="","",IF((AND($A27="ADD",OR(BM27="",BM27="Excellent"))),"1",(_xlfn.XLOOKUP(BM27,condition[lookupValue],condition[lookupKey],""))))</f>
        <v/>
      </c>
      <c r="BO27" s="7" t="str">
        <f t="shared" si="9"/>
        <v/>
      </c>
      <c r="BP27" s="5"/>
    </row>
    <row r="28" spans="2:68" x14ac:dyDescent="0.45">
      <c r="B28" s="4"/>
      <c r="C28" s="5"/>
      <c r="E28" s="3" t="str">
        <f>IF($A28="ADD",IF(NOT(ISBLANK(D28)),_xlfn.XLOOKUP(D28,roadnames[lookupValue],roadnames[lookupKey],"ERROR"),""), "")</f>
        <v/>
      </c>
      <c r="F28" s="4"/>
      <c r="G28" s="4"/>
      <c r="H28" s="6"/>
      <c r="I28" s="6"/>
      <c r="K28" s="3" t="str">
        <f>IF($A28="ADD",IF(NOT(ISBLANK(J28)),_xlfn.XLOOKUP(J28,side[lookupValue],side[lookupKey],"ERROR"),""), "")</f>
        <v/>
      </c>
      <c r="M28" s="3" t="str">
        <f>IF($A28="ADD",IF(NOT(ISBLANK(L28)),_xlfn.XLOOKUP(L28,ud_lane_location[lookupValue],ud_lane_location[lookupKey],"ERROR"),""), "")</f>
        <v/>
      </c>
      <c r="N28" s="6"/>
      <c r="O28" s="6" t="str">
        <f t="shared" si="0"/>
        <v/>
      </c>
      <c r="P28" s="4"/>
      <c r="R28" s="3" t="str">
        <f>IF($A28="ADD",IF(NOT(ISBLANK(Q28)),_xlfn.XLOOKUP(Q28,len_adjust_rsn[lookupValue],len_adjust_rsn[lookupKey],"ERROR"),""), "")</f>
        <v/>
      </c>
      <c r="T28" s="3" t="str">
        <f>IF($A28="ADD",IF(NOT(ISBLANK(S28)),_xlfn.XLOOKUP(S28,ud_placement[lookupValue],ud_placement[lookupKey],"ERROR"),""), "")</f>
        <v/>
      </c>
      <c r="V28" s="3" t="str">
        <f>IF($A28="ADD",IF(NOT(ISBLANK(U28)),_xlfn.XLOOKUP(U28,ud_barrier_type[lookupValue],ud_barrier_type[lookupKey],"ERROR"),""), "")</f>
        <v/>
      </c>
      <c r="X28" s="3" t="str">
        <f>IF($A28="ADD",IF(NOT(ISBLANK(W28)),_xlfn.XLOOKUP(W28,ud_barrier_rail_style[lookupValue],ud_barrier_rail_style[lookupKey],"ERROR"),""), "")</f>
        <v/>
      </c>
      <c r="Z28" s="3" t="str">
        <f>IF($A28="ADD",IF(NOT(ISBLANK(Y28)),_xlfn.XLOOKUP(Y28,ud_barrier_rail_make[lookupValue],ud_barrier_rail_make[lookupKey],"ERROR"),""), "")</f>
        <v/>
      </c>
      <c r="AB28" s="3" t="str">
        <f>IF($A28="ADD",IF(NOT(ISBLANK(AA28)),_xlfn.XLOOKUP(AA28,barrier_rail_material[lookupValue],barrier_rail_material[lookupKey],"ERROR"),""), "")</f>
        <v/>
      </c>
      <c r="AD28" s="3" t="str">
        <f>IF($A28="ADD",IF(NOT(ISBLANK(AC28)),_xlfn.XLOOKUP(AC28,barrier_post_material[lookupValue],barrier_post_material[lookupKey],"ERROR"),""), "")</f>
        <v/>
      </c>
      <c r="AE28" s="6"/>
      <c r="AH28" s="3" t="str">
        <f>IF($A28="ADD",IF(NOT(ISBLANK(AG28)),_xlfn.XLOOKUP(AG28,ud_barrier_ground_fix[lookupValue],ud_barrier_ground_fix[lookupKey],"ERROR"),""), "")</f>
        <v/>
      </c>
      <c r="AQ28" s="3" t="str">
        <f>IF($A28="ADD",IF(NOT(ISBLANK(AP28)),_xlfn.XLOOKUP(AP28,railing_attach[lookupValue],railing_attach[lookupKey],"ERROR"),""), "")</f>
        <v/>
      </c>
      <c r="AR28" s="5"/>
      <c r="AT28" s="3" t="str">
        <f>IF($A28="ADD",IF(NOT(ISBLANK(AS28)),_xlfn.XLOOKUP(AS28,post_condition[lookupValue],post_condition[lookupKey],"ERROR"),""), "")</f>
        <v/>
      </c>
      <c r="AU28" s="7"/>
      <c r="AV28" s="4" t="str">
        <f t="shared" ca="1" si="1"/>
        <v/>
      </c>
      <c r="AW28" s="4"/>
      <c r="AX28" s="3" t="str">
        <f t="shared" si="2"/>
        <v/>
      </c>
      <c r="AY28" s="3" t="str">
        <f>IF($A28="","",IF((AND($A28="ADD",OR(AX28="",AX28="In Use"))),"5",(_xlfn.XLOOKUP(AX28,ud_asset_status[lookupValue],ud_asset_status[lookupKey],""))))</f>
        <v/>
      </c>
      <c r="AZ28" s="7"/>
      <c r="BB28" s="3" t="str">
        <f>IF($A28="ADD",IF(NOT(ISBLANK(BA28)),_xlfn.XLOOKUP(BA28,ar_replace_reason[lookupValue],ar_replace_reason[lookupKey],"ERROR"),""), "")</f>
        <v/>
      </c>
      <c r="BC28" s="3" t="str">
        <f t="shared" si="3"/>
        <v/>
      </c>
      <c r="BD28" s="3" t="str">
        <f>IF($A28="","",IF((AND($A28="ADD",OR(BC28="",BC28="Queenstown-Lakes District Council"))),"70",(_xlfn.XLOOKUP(BC28,ud_organisation_owner[lookupValue],ud_organisation_owner[lookupKey],""))))</f>
        <v/>
      </c>
      <c r="BE28" s="3" t="str">
        <f t="shared" si="4"/>
        <v/>
      </c>
      <c r="BF28" s="3" t="str">
        <f>IF($A28="","",IF((AND($A28="ADD",OR(BE28="",BE28="Queenstown-Lakes District Council"))),"70",(_xlfn.XLOOKUP(BE28,ud_organisation_owner[lookupValue],ud_organisation_owner[lookupKey],""))))</f>
        <v/>
      </c>
      <c r="BG28" s="3" t="str">
        <f t="shared" si="5"/>
        <v/>
      </c>
      <c r="BH28" s="3" t="str">
        <f>IF($A28="","",IF((AND($A28="ADD",OR(BG28="",BG28="Local Authority"))),"17",(_xlfn.XLOOKUP(BG28,ud_sub_organisation[lookupValue],ud_sub_organisation[lookupKey],""))))</f>
        <v/>
      </c>
      <c r="BI28" s="3" t="str">
        <f t="shared" si="6"/>
        <v/>
      </c>
      <c r="BJ28" s="3" t="str">
        <f>IF($A28="","",IF((AND($A28="ADD",OR(BI28="",BI28="Vested assets"))),"12",(_xlfn.XLOOKUP(BI28,ud_work_origin[lookupValue],ud_work_origin[lookupKey],""))))</f>
        <v/>
      </c>
      <c r="BK28" s="8"/>
      <c r="BL28" s="2" t="str">
        <f t="shared" si="7"/>
        <v/>
      </c>
      <c r="BM28" s="3" t="str">
        <f t="shared" si="8"/>
        <v/>
      </c>
      <c r="BN28" s="3" t="str">
        <f>IF($A28="","",IF((AND($A28="ADD",OR(BM28="",BM28="Excellent"))),"1",(_xlfn.XLOOKUP(BM28,condition[lookupValue],condition[lookupKey],""))))</f>
        <v/>
      </c>
      <c r="BO28" s="7" t="str">
        <f t="shared" si="9"/>
        <v/>
      </c>
      <c r="BP28" s="5"/>
    </row>
    <row r="29" spans="2:68" x14ac:dyDescent="0.45">
      <c r="B29" s="4"/>
      <c r="C29" s="5"/>
      <c r="E29" s="3" t="str">
        <f>IF($A29="ADD",IF(NOT(ISBLANK(D29)),_xlfn.XLOOKUP(D29,roadnames[lookupValue],roadnames[lookupKey],"ERROR"),""), "")</f>
        <v/>
      </c>
      <c r="F29" s="4"/>
      <c r="G29" s="4"/>
      <c r="H29" s="6"/>
      <c r="I29" s="6"/>
      <c r="K29" s="3" t="str">
        <f>IF($A29="ADD",IF(NOT(ISBLANK(J29)),_xlfn.XLOOKUP(J29,side[lookupValue],side[lookupKey],"ERROR"),""), "")</f>
        <v/>
      </c>
      <c r="M29" s="3" t="str">
        <f>IF($A29="ADD",IF(NOT(ISBLANK(L29)),_xlfn.XLOOKUP(L29,ud_lane_location[lookupValue],ud_lane_location[lookupKey],"ERROR"),""), "")</f>
        <v/>
      </c>
      <c r="N29" s="6"/>
      <c r="O29" s="6" t="str">
        <f t="shared" si="0"/>
        <v/>
      </c>
      <c r="P29" s="4"/>
      <c r="R29" s="3" t="str">
        <f>IF($A29="ADD",IF(NOT(ISBLANK(Q29)),_xlfn.XLOOKUP(Q29,len_adjust_rsn[lookupValue],len_adjust_rsn[lookupKey],"ERROR"),""), "")</f>
        <v/>
      </c>
      <c r="T29" s="3" t="str">
        <f>IF($A29="ADD",IF(NOT(ISBLANK(S29)),_xlfn.XLOOKUP(S29,ud_placement[lookupValue],ud_placement[lookupKey],"ERROR"),""), "")</f>
        <v/>
      </c>
      <c r="V29" s="3" t="str">
        <f>IF($A29="ADD",IF(NOT(ISBLANK(U29)),_xlfn.XLOOKUP(U29,ud_barrier_type[lookupValue],ud_barrier_type[lookupKey],"ERROR"),""), "")</f>
        <v/>
      </c>
      <c r="X29" s="3" t="str">
        <f>IF($A29="ADD",IF(NOT(ISBLANK(W29)),_xlfn.XLOOKUP(W29,ud_barrier_rail_style[lookupValue],ud_barrier_rail_style[lookupKey],"ERROR"),""), "")</f>
        <v/>
      </c>
      <c r="Z29" s="3" t="str">
        <f>IF($A29="ADD",IF(NOT(ISBLANK(Y29)),_xlfn.XLOOKUP(Y29,ud_barrier_rail_make[lookupValue],ud_barrier_rail_make[lookupKey],"ERROR"),""), "")</f>
        <v/>
      </c>
      <c r="AB29" s="3" t="str">
        <f>IF($A29="ADD",IF(NOT(ISBLANK(AA29)),_xlfn.XLOOKUP(AA29,barrier_rail_material[lookupValue],barrier_rail_material[lookupKey],"ERROR"),""), "")</f>
        <v/>
      </c>
      <c r="AD29" s="3" t="str">
        <f>IF($A29="ADD",IF(NOT(ISBLANK(AC29)),_xlfn.XLOOKUP(AC29,barrier_post_material[lookupValue],barrier_post_material[lookupKey],"ERROR"),""), "")</f>
        <v/>
      </c>
      <c r="AE29" s="6"/>
      <c r="AH29" s="3" t="str">
        <f>IF($A29="ADD",IF(NOT(ISBLANK(AG29)),_xlfn.XLOOKUP(AG29,ud_barrier_ground_fix[lookupValue],ud_barrier_ground_fix[lookupKey],"ERROR"),""), "")</f>
        <v/>
      </c>
      <c r="AQ29" s="3" t="str">
        <f>IF($A29="ADD",IF(NOT(ISBLANK(AP29)),_xlfn.XLOOKUP(AP29,railing_attach[lookupValue],railing_attach[lookupKey],"ERROR"),""), "")</f>
        <v/>
      </c>
      <c r="AR29" s="5"/>
      <c r="AT29" s="3" t="str">
        <f>IF($A29="ADD",IF(NOT(ISBLANK(AS29)),_xlfn.XLOOKUP(AS29,post_condition[lookupValue],post_condition[lookupKey],"ERROR"),""), "")</f>
        <v/>
      </c>
      <c r="AU29" s="7"/>
      <c r="AV29" s="4" t="str">
        <f t="shared" ca="1" si="1"/>
        <v/>
      </c>
      <c r="AW29" s="4"/>
      <c r="AX29" s="3" t="str">
        <f t="shared" si="2"/>
        <v/>
      </c>
      <c r="AY29" s="3" t="str">
        <f>IF($A29="","",IF((AND($A29="ADD",OR(AX29="",AX29="In Use"))),"5",(_xlfn.XLOOKUP(AX29,ud_asset_status[lookupValue],ud_asset_status[lookupKey],""))))</f>
        <v/>
      </c>
      <c r="AZ29" s="7"/>
      <c r="BB29" s="3" t="str">
        <f>IF($A29="ADD",IF(NOT(ISBLANK(BA29)),_xlfn.XLOOKUP(BA29,ar_replace_reason[lookupValue],ar_replace_reason[lookupKey],"ERROR"),""), "")</f>
        <v/>
      </c>
      <c r="BC29" s="3" t="str">
        <f t="shared" si="3"/>
        <v/>
      </c>
      <c r="BD29" s="3" t="str">
        <f>IF($A29="","",IF((AND($A29="ADD",OR(BC29="",BC29="Queenstown-Lakes District Council"))),"70",(_xlfn.XLOOKUP(BC29,ud_organisation_owner[lookupValue],ud_organisation_owner[lookupKey],""))))</f>
        <v/>
      </c>
      <c r="BE29" s="3" t="str">
        <f t="shared" si="4"/>
        <v/>
      </c>
      <c r="BF29" s="3" t="str">
        <f>IF($A29="","",IF((AND($A29="ADD",OR(BE29="",BE29="Queenstown-Lakes District Council"))),"70",(_xlfn.XLOOKUP(BE29,ud_organisation_owner[lookupValue],ud_organisation_owner[lookupKey],""))))</f>
        <v/>
      </c>
      <c r="BG29" s="3" t="str">
        <f t="shared" si="5"/>
        <v/>
      </c>
      <c r="BH29" s="3" t="str">
        <f>IF($A29="","",IF((AND($A29="ADD",OR(BG29="",BG29="Local Authority"))),"17",(_xlfn.XLOOKUP(BG29,ud_sub_organisation[lookupValue],ud_sub_organisation[lookupKey],""))))</f>
        <v/>
      </c>
      <c r="BI29" s="3" t="str">
        <f t="shared" si="6"/>
        <v/>
      </c>
      <c r="BJ29" s="3" t="str">
        <f>IF($A29="","",IF((AND($A29="ADD",OR(BI29="",BI29="Vested assets"))),"12",(_xlfn.XLOOKUP(BI29,ud_work_origin[lookupValue],ud_work_origin[lookupKey],""))))</f>
        <v/>
      </c>
      <c r="BK29" s="8"/>
      <c r="BL29" s="2" t="str">
        <f t="shared" si="7"/>
        <v/>
      </c>
      <c r="BM29" s="3" t="str">
        <f t="shared" si="8"/>
        <v/>
      </c>
      <c r="BN29" s="3" t="str">
        <f>IF($A29="","",IF((AND($A29="ADD",OR(BM29="",BM29="Excellent"))),"1",(_xlfn.XLOOKUP(BM29,condition[lookupValue],condition[lookupKey],""))))</f>
        <v/>
      </c>
      <c r="BO29" s="7" t="str">
        <f t="shared" si="9"/>
        <v/>
      </c>
      <c r="BP29" s="5"/>
    </row>
    <row r="30" spans="2:68" x14ac:dyDescent="0.45">
      <c r="B30" s="4"/>
      <c r="C30" s="5"/>
      <c r="E30" s="3" t="str">
        <f>IF($A30="ADD",IF(NOT(ISBLANK(D30)),_xlfn.XLOOKUP(D30,roadnames[lookupValue],roadnames[lookupKey],"ERROR"),""), "")</f>
        <v/>
      </c>
      <c r="F30" s="4"/>
      <c r="G30" s="4"/>
      <c r="H30" s="6"/>
      <c r="I30" s="6"/>
      <c r="K30" s="3" t="str">
        <f>IF($A30="ADD",IF(NOT(ISBLANK(J30)),_xlfn.XLOOKUP(J30,side[lookupValue],side[lookupKey],"ERROR"),""), "")</f>
        <v/>
      </c>
      <c r="M30" s="3" t="str">
        <f>IF($A30="ADD",IF(NOT(ISBLANK(L30)),_xlfn.XLOOKUP(L30,ud_lane_location[lookupValue],ud_lane_location[lookupKey],"ERROR"),""), "")</f>
        <v/>
      </c>
      <c r="N30" s="6"/>
      <c r="O30" s="6" t="str">
        <f t="shared" si="0"/>
        <v/>
      </c>
      <c r="P30" s="4"/>
      <c r="R30" s="3" t="str">
        <f>IF($A30="ADD",IF(NOT(ISBLANK(Q30)),_xlfn.XLOOKUP(Q30,len_adjust_rsn[lookupValue],len_adjust_rsn[lookupKey],"ERROR"),""), "")</f>
        <v/>
      </c>
      <c r="T30" s="3" t="str">
        <f>IF($A30="ADD",IF(NOT(ISBLANK(S30)),_xlfn.XLOOKUP(S30,ud_placement[lookupValue],ud_placement[lookupKey],"ERROR"),""), "")</f>
        <v/>
      </c>
      <c r="V30" s="3" t="str">
        <f>IF($A30="ADD",IF(NOT(ISBLANK(U30)),_xlfn.XLOOKUP(U30,ud_barrier_type[lookupValue],ud_barrier_type[lookupKey],"ERROR"),""), "")</f>
        <v/>
      </c>
      <c r="X30" s="3" t="str">
        <f>IF($A30="ADD",IF(NOT(ISBLANK(W30)),_xlfn.XLOOKUP(W30,ud_barrier_rail_style[lookupValue],ud_barrier_rail_style[lookupKey],"ERROR"),""), "")</f>
        <v/>
      </c>
      <c r="Z30" s="3" t="str">
        <f>IF($A30="ADD",IF(NOT(ISBLANK(Y30)),_xlfn.XLOOKUP(Y30,ud_barrier_rail_make[lookupValue],ud_barrier_rail_make[lookupKey],"ERROR"),""), "")</f>
        <v/>
      </c>
      <c r="AB30" s="3" t="str">
        <f>IF($A30="ADD",IF(NOT(ISBLANK(AA30)),_xlfn.XLOOKUP(AA30,barrier_rail_material[lookupValue],barrier_rail_material[lookupKey],"ERROR"),""), "")</f>
        <v/>
      </c>
      <c r="AD30" s="3" t="str">
        <f>IF($A30="ADD",IF(NOT(ISBLANK(AC30)),_xlfn.XLOOKUP(AC30,barrier_post_material[lookupValue],barrier_post_material[lookupKey],"ERROR"),""), "")</f>
        <v/>
      </c>
      <c r="AE30" s="6"/>
      <c r="AH30" s="3" t="str">
        <f>IF($A30="ADD",IF(NOT(ISBLANK(AG30)),_xlfn.XLOOKUP(AG30,ud_barrier_ground_fix[lookupValue],ud_barrier_ground_fix[lookupKey],"ERROR"),""), "")</f>
        <v/>
      </c>
      <c r="AQ30" s="3" t="str">
        <f>IF($A30="ADD",IF(NOT(ISBLANK(AP30)),_xlfn.XLOOKUP(AP30,railing_attach[lookupValue],railing_attach[lookupKey],"ERROR"),""), "")</f>
        <v/>
      </c>
      <c r="AR30" s="5"/>
      <c r="AT30" s="3" t="str">
        <f>IF($A30="ADD",IF(NOT(ISBLANK(AS30)),_xlfn.XLOOKUP(AS30,post_condition[lookupValue],post_condition[lookupKey],"ERROR"),""), "")</f>
        <v/>
      </c>
      <c r="AU30" s="7"/>
      <c r="AV30" s="4" t="str">
        <f t="shared" ca="1" si="1"/>
        <v/>
      </c>
      <c r="AW30" s="4"/>
      <c r="AX30" s="3" t="str">
        <f t="shared" si="2"/>
        <v/>
      </c>
      <c r="AY30" s="3" t="str">
        <f>IF($A30="","",IF((AND($A30="ADD",OR(AX30="",AX30="In Use"))),"5",(_xlfn.XLOOKUP(AX30,ud_asset_status[lookupValue],ud_asset_status[lookupKey],""))))</f>
        <v/>
      </c>
      <c r="AZ30" s="7"/>
      <c r="BB30" s="3" t="str">
        <f>IF($A30="ADD",IF(NOT(ISBLANK(BA30)),_xlfn.XLOOKUP(BA30,ar_replace_reason[lookupValue],ar_replace_reason[lookupKey],"ERROR"),""), "")</f>
        <v/>
      </c>
      <c r="BC30" s="3" t="str">
        <f t="shared" si="3"/>
        <v/>
      </c>
      <c r="BD30" s="3" t="str">
        <f>IF($A30="","",IF((AND($A30="ADD",OR(BC30="",BC30="Queenstown-Lakes District Council"))),"70",(_xlfn.XLOOKUP(BC30,ud_organisation_owner[lookupValue],ud_organisation_owner[lookupKey],""))))</f>
        <v/>
      </c>
      <c r="BE30" s="3" t="str">
        <f t="shared" si="4"/>
        <v/>
      </c>
      <c r="BF30" s="3" t="str">
        <f>IF($A30="","",IF((AND($A30="ADD",OR(BE30="",BE30="Queenstown-Lakes District Council"))),"70",(_xlfn.XLOOKUP(BE30,ud_organisation_owner[lookupValue],ud_organisation_owner[lookupKey],""))))</f>
        <v/>
      </c>
      <c r="BG30" s="3" t="str">
        <f t="shared" si="5"/>
        <v/>
      </c>
      <c r="BH30" s="3" t="str">
        <f>IF($A30="","",IF((AND($A30="ADD",OR(BG30="",BG30="Local Authority"))),"17",(_xlfn.XLOOKUP(BG30,ud_sub_organisation[lookupValue],ud_sub_organisation[lookupKey],""))))</f>
        <v/>
      </c>
      <c r="BI30" s="3" t="str">
        <f t="shared" si="6"/>
        <v/>
      </c>
      <c r="BJ30" s="3" t="str">
        <f>IF($A30="","",IF((AND($A30="ADD",OR(BI30="",BI30="Vested assets"))),"12",(_xlfn.XLOOKUP(BI30,ud_work_origin[lookupValue],ud_work_origin[lookupKey],""))))</f>
        <v/>
      </c>
      <c r="BK30" s="8"/>
      <c r="BL30" s="2" t="str">
        <f t="shared" si="7"/>
        <v/>
      </c>
      <c r="BM30" s="3" t="str">
        <f t="shared" si="8"/>
        <v/>
      </c>
      <c r="BN30" s="3" t="str">
        <f>IF($A30="","",IF((AND($A30="ADD",OR(BM30="",BM30="Excellent"))),"1",(_xlfn.XLOOKUP(BM30,condition[lookupValue],condition[lookupKey],""))))</f>
        <v/>
      </c>
      <c r="BO30" s="7" t="str">
        <f t="shared" si="9"/>
        <v/>
      </c>
      <c r="BP30" s="5"/>
    </row>
    <row r="31" spans="2:68" x14ac:dyDescent="0.45">
      <c r="B31" s="4"/>
      <c r="C31" s="5"/>
      <c r="E31" s="3" t="str">
        <f>IF($A31="ADD",IF(NOT(ISBLANK(D31)),_xlfn.XLOOKUP(D31,roadnames[lookupValue],roadnames[lookupKey],"ERROR"),""), "")</f>
        <v/>
      </c>
      <c r="F31" s="4"/>
      <c r="G31" s="4"/>
      <c r="H31" s="6"/>
      <c r="I31" s="6"/>
      <c r="K31" s="3" t="str">
        <f>IF($A31="ADD",IF(NOT(ISBLANK(J31)),_xlfn.XLOOKUP(J31,side[lookupValue],side[lookupKey],"ERROR"),""), "")</f>
        <v/>
      </c>
      <c r="M31" s="3" t="str">
        <f>IF($A31="ADD",IF(NOT(ISBLANK(L31)),_xlfn.XLOOKUP(L31,ud_lane_location[lookupValue],ud_lane_location[lookupKey],"ERROR"),""), "")</f>
        <v/>
      </c>
      <c r="N31" s="6"/>
      <c r="O31" s="6" t="str">
        <f t="shared" si="0"/>
        <v/>
      </c>
      <c r="P31" s="4"/>
      <c r="R31" s="3" t="str">
        <f>IF($A31="ADD",IF(NOT(ISBLANK(Q31)),_xlfn.XLOOKUP(Q31,len_adjust_rsn[lookupValue],len_adjust_rsn[lookupKey],"ERROR"),""), "")</f>
        <v/>
      </c>
      <c r="T31" s="3" t="str">
        <f>IF($A31="ADD",IF(NOT(ISBLANK(S31)),_xlfn.XLOOKUP(S31,ud_placement[lookupValue],ud_placement[lookupKey],"ERROR"),""), "")</f>
        <v/>
      </c>
      <c r="V31" s="3" t="str">
        <f>IF($A31="ADD",IF(NOT(ISBLANK(U31)),_xlfn.XLOOKUP(U31,ud_barrier_type[lookupValue],ud_barrier_type[lookupKey],"ERROR"),""), "")</f>
        <v/>
      </c>
      <c r="X31" s="3" t="str">
        <f>IF($A31="ADD",IF(NOT(ISBLANK(W31)),_xlfn.XLOOKUP(W31,ud_barrier_rail_style[lookupValue],ud_barrier_rail_style[lookupKey],"ERROR"),""), "")</f>
        <v/>
      </c>
      <c r="Z31" s="3" t="str">
        <f>IF($A31="ADD",IF(NOT(ISBLANK(Y31)),_xlfn.XLOOKUP(Y31,ud_barrier_rail_make[lookupValue],ud_barrier_rail_make[lookupKey],"ERROR"),""), "")</f>
        <v/>
      </c>
      <c r="AB31" s="3" t="str">
        <f>IF($A31="ADD",IF(NOT(ISBLANK(AA31)),_xlfn.XLOOKUP(AA31,barrier_rail_material[lookupValue],barrier_rail_material[lookupKey],"ERROR"),""), "")</f>
        <v/>
      </c>
      <c r="AD31" s="3" t="str">
        <f>IF($A31="ADD",IF(NOT(ISBLANK(AC31)),_xlfn.XLOOKUP(AC31,barrier_post_material[lookupValue],barrier_post_material[lookupKey],"ERROR"),""), "")</f>
        <v/>
      </c>
      <c r="AE31" s="6"/>
      <c r="AH31" s="3" t="str">
        <f>IF($A31="ADD",IF(NOT(ISBLANK(AG31)),_xlfn.XLOOKUP(AG31,ud_barrier_ground_fix[lookupValue],ud_barrier_ground_fix[lookupKey],"ERROR"),""), "")</f>
        <v/>
      </c>
      <c r="AQ31" s="3" t="str">
        <f>IF($A31="ADD",IF(NOT(ISBLANK(AP31)),_xlfn.XLOOKUP(AP31,railing_attach[lookupValue],railing_attach[lookupKey],"ERROR"),""), "")</f>
        <v/>
      </c>
      <c r="AR31" s="5"/>
      <c r="AT31" s="3" t="str">
        <f>IF($A31="ADD",IF(NOT(ISBLANK(AS31)),_xlfn.XLOOKUP(AS31,post_condition[lookupValue],post_condition[lookupKey],"ERROR"),""), "")</f>
        <v/>
      </c>
      <c r="AU31" s="7"/>
      <c r="AV31" s="4" t="str">
        <f t="shared" ca="1" si="1"/>
        <v/>
      </c>
      <c r="AW31" s="4"/>
      <c r="AX31" s="3" t="str">
        <f t="shared" si="2"/>
        <v/>
      </c>
      <c r="AY31" s="3" t="str">
        <f>IF($A31="","",IF((AND($A31="ADD",OR(AX31="",AX31="In Use"))),"5",(_xlfn.XLOOKUP(AX31,ud_asset_status[lookupValue],ud_asset_status[lookupKey],""))))</f>
        <v/>
      </c>
      <c r="AZ31" s="7"/>
      <c r="BB31" s="3" t="str">
        <f>IF($A31="ADD",IF(NOT(ISBLANK(BA31)),_xlfn.XLOOKUP(BA31,ar_replace_reason[lookupValue],ar_replace_reason[lookupKey],"ERROR"),""), "")</f>
        <v/>
      </c>
      <c r="BC31" s="3" t="str">
        <f t="shared" si="3"/>
        <v/>
      </c>
      <c r="BD31" s="3" t="str">
        <f>IF($A31="","",IF((AND($A31="ADD",OR(BC31="",BC31="Queenstown-Lakes District Council"))),"70",(_xlfn.XLOOKUP(BC31,ud_organisation_owner[lookupValue],ud_organisation_owner[lookupKey],""))))</f>
        <v/>
      </c>
      <c r="BE31" s="3" t="str">
        <f t="shared" si="4"/>
        <v/>
      </c>
      <c r="BF31" s="3" t="str">
        <f>IF($A31="","",IF((AND($A31="ADD",OR(BE31="",BE31="Queenstown-Lakes District Council"))),"70",(_xlfn.XLOOKUP(BE31,ud_organisation_owner[lookupValue],ud_organisation_owner[lookupKey],""))))</f>
        <v/>
      </c>
      <c r="BG31" s="3" t="str">
        <f t="shared" si="5"/>
        <v/>
      </c>
      <c r="BH31" s="3" t="str">
        <f>IF($A31="","",IF((AND($A31="ADD",OR(BG31="",BG31="Local Authority"))),"17",(_xlfn.XLOOKUP(BG31,ud_sub_organisation[lookupValue],ud_sub_organisation[lookupKey],""))))</f>
        <v/>
      </c>
      <c r="BI31" s="3" t="str">
        <f t="shared" si="6"/>
        <v/>
      </c>
      <c r="BJ31" s="3" t="str">
        <f>IF($A31="","",IF((AND($A31="ADD",OR(BI31="",BI31="Vested assets"))),"12",(_xlfn.XLOOKUP(BI31,ud_work_origin[lookupValue],ud_work_origin[lookupKey],""))))</f>
        <v/>
      </c>
      <c r="BK31" s="8"/>
      <c r="BL31" s="2" t="str">
        <f t="shared" si="7"/>
        <v/>
      </c>
      <c r="BM31" s="3" t="str">
        <f t="shared" si="8"/>
        <v/>
      </c>
      <c r="BN31" s="3" t="str">
        <f>IF($A31="","",IF((AND($A31="ADD",OR(BM31="",BM31="Excellent"))),"1",(_xlfn.XLOOKUP(BM31,condition[lookupValue],condition[lookupKey],""))))</f>
        <v/>
      </c>
      <c r="BO31" s="7" t="str">
        <f t="shared" si="9"/>
        <v/>
      </c>
      <c r="BP31" s="5"/>
    </row>
    <row r="32" spans="2:68" x14ac:dyDescent="0.45">
      <c r="B32" s="4"/>
      <c r="C32" s="5"/>
      <c r="E32" s="3" t="str">
        <f>IF($A32="ADD",IF(NOT(ISBLANK(D32)),_xlfn.XLOOKUP(D32,roadnames[lookupValue],roadnames[lookupKey],"ERROR"),""), "")</f>
        <v/>
      </c>
      <c r="F32" s="4"/>
      <c r="G32" s="4"/>
      <c r="H32" s="6"/>
      <c r="I32" s="6"/>
      <c r="K32" s="3" t="str">
        <f>IF($A32="ADD",IF(NOT(ISBLANK(J32)),_xlfn.XLOOKUP(J32,side[lookupValue],side[lookupKey],"ERROR"),""), "")</f>
        <v/>
      </c>
      <c r="M32" s="3" t="str">
        <f>IF($A32="ADD",IF(NOT(ISBLANK(L32)),_xlfn.XLOOKUP(L32,ud_lane_location[lookupValue],ud_lane_location[lookupKey],"ERROR"),""), "")</f>
        <v/>
      </c>
      <c r="N32" s="6"/>
      <c r="O32" s="6" t="str">
        <f t="shared" si="0"/>
        <v/>
      </c>
      <c r="P32" s="4"/>
      <c r="R32" s="3" t="str">
        <f>IF($A32="ADD",IF(NOT(ISBLANK(Q32)),_xlfn.XLOOKUP(Q32,len_adjust_rsn[lookupValue],len_adjust_rsn[lookupKey],"ERROR"),""), "")</f>
        <v/>
      </c>
      <c r="T32" s="3" t="str">
        <f>IF($A32="ADD",IF(NOT(ISBLANK(S32)),_xlfn.XLOOKUP(S32,ud_placement[lookupValue],ud_placement[lookupKey],"ERROR"),""), "")</f>
        <v/>
      </c>
      <c r="V32" s="3" t="str">
        <f>IF($A32="ADD",IF(NOT(ISBLANK(U32)),_xlfn.XLOOKUP(U32,ud_barrier_type[lookupValue],ud_barrier_type[lookupKey],"ERROR"),""), "")</f>
        <v/>
      </c>
      <c r="X32" s="3" t="str">
        <f>IF($A32="ADD",IF(NOT(ISBLANK(W32)),_xlfn.XLOOKUP(W32,ud_barrier_rail_style[lookupValue],ud_barrier_rail_style[lookupKey],"ERROR"),""), "")</f>
        <v/>
      </c>
      <c r="Z32" s="3" t="str">
        <f>IF($A32="ADD",IF(NOT(ISBLANK(Y32)),_xlfn.XLOOKUP(Y32,ud_barrier_rail_make[lookupValue],ud_barrier_rail_make[lookupKey],"ERROR"),""), "")</f>
        <v/>
      </c>
      <c r="AB32" s="3" t="str">
        <f>IF($A32="ADD",IF(NOT(ISBLANK(AA32)),_xlfn.XLOOKUP(AA32,barrier_rail_material[lookupValue],barrier_rail_material[lookupKey],"ERROR"),""), "")</f>
        <v/>
      </c>
      <c r="AD32" s="3" t="str">
        <f>IF($A32="ADD",IF(NOT(ISBLANK(AC32)),_xlfn.XLOOKUP(AC32,barrier_post_material[lookupValue],barrier_post_material[lookupKey],"ERROR"),""), "")</f>
        <v/>
      </c>
      <c r="AE32" s="6"/>
      <c r="AH32" s="3" t="str">
        <f>IF($A32="ADD",IF(NOT(ISBLANK(AG32)),_xlfn.XLOOKUP(AG32,ud_barrier_ground_fix[lookupValue],ud_barrier_ground_fix[lookupKey],"ERROR"),""), "")</f>
        <v/>
      </c>
      <c r="AQ32" s="3" t="str">
        <f>IF($A32="ADD",IF(NOT(ISBLANK(AP32)),_xlfn.XLOOKUP(AP32,railing_attach[lookupValue],railing_attach[lookupKey],"ERROR"),""), "")</f>
        <v/>
      </c>
      <c r="AR32" s="5"/>
      <c r="AT32" s="3" t="str">
        <f>IF($A32="ADD",IF(NOT(ISBLANK(AS32)),_xlfn.XLOOKUP(AS32,post_condition[lookupValue],post_condition[lookupKey],"ERROR"),""), "")</f>
        <v/>
      </c>
      <c r="AU32" s="7"/>
      <c r="AV32" s="4" t="str">
        <f t="shared" ca="1" si="1"/>
        <v/>
      </c>
      <c r="AW32" s="4"/>
      <c r="AX32" s="3" t="str">
        <f t="shared" si="2"/>
        <v/>
      </c>
      <c r="AY32" s="3" t="str">
        <f>IF($A32="","",IF((AND($A32="ADD",OR(AX32="",AX32="In Use"))),"5",(_xlfn.XLOOKUP(AX32,ud_asset_status[lookupValue],ud_asset_status[lookupKey],""))))</f>
        <v/>
      </c>
      <c r="AZ32" s="7"/>
      <c r="BB32" s="3" t="str">
        <f>IF($A32="ADD",IF(NOT(ISBLANK(BA32)),_xlfn.XLOOKUP(BA32,ar_replace_reason[lookupValue],ar_replace_reason[lookupKey],"ERROR"),""), "")</f>
        <v/>
      </c>
      <c r="BC32" s="3" t="str">
        <f t="shared" si="3"/>
        <v/>
      </c>
      <c r="BD32" s="3" t="str">
        <f>IF($A32="","",IF((AND($A32="ADD",OR(BC32="",BC32="Queenstown-Lakes District Council"))),"70",(_xlfn.XLOOKUP(BC32,ud_organisation_owner[lookupValue],ud_organisation_owner[lookupKey],""))))</f>
        <v/>
      </c>
      <c r="BE32" s="3" t="str">
        <f t="shared" si="4"/>
        <v/>
      </c>
      <c r="BF32" s="3" t="str">
        <f>IF($A32="","",IF((AND($A32="ADD",OR(BE32="",BE32="Queenstown-Lakes District Council"))),"70",(_xlfn.XLOOKUP(BE32,ud_organisation_owner[lookupValue],ud_organisation_owner[lookupKey],""))))</f>
        <v/>
      </c>
      <c r="BG32" s="3" t="str">
        <f t="shared" si="5"/>
        <v/>
      </c>
      <c r="BH32" s="3" t="str">
        <f>IF($A32="","",IF((AND($A32="ADD",OR(BG32="",BG32="Local Authority"))),"17",(_xlfn.XLOOKUP(BG32,ud_sub_organisation[lookupValue],ud_sub_organisation[lookupKey],""))))</f>
        <v/>
      </c>
      <c r="BI32" s="3" t="str">
        <f t="shared" si="6"/>
        <v/>
      </c>
      <c r="BJ32" s="3" t="str">
        <f>IF($A32="","",IF((AND($A32="ADD",OR(BI32="",BI32="Vested assets"))),"12",(_xlfn.XLOOKUP(BI32,ud_work_origin[lookupValue],ud_work_origin[lookupKey],""))))</f>
        <v/>
      </c>
      <c r="BK32" s="8"/>
      <c r="BL32" s="2" t="str">
        <f t="shared" si="7"/>
        <v/>
      </c>
      <c r="BM32" s="3" t="str">
        <f t="shared" si="8"/>
        <v/>
      </c>
      <c r="BN32" s="3" t="str">
        <f>IF($A32="","",IF((AND($A32="ADD",OR(BM32="",BM32="Excellent"))),"1",(_xlfn.XLOOKUP(BM32,condition[lookupValue],condition[lookupKey],""))))</f>
        <v/>
      </c>
      <c r="BO32" s="7" t="str">
        <f t="shared" si="9"/>
        <v/>
      </c>
      <c r="BP32" s="5"/>
    </row>
    <row r="33" spans="2:68" x14ac:dyDescent="0.45">
      <c r="B33" s="4"/>
      <c r="C33" s="5"/>
      <c r="E33" s="3" t="str">
        <f>IF($A33="ADD",IF(NOT(ISBLANK(D33)),_xlfn.XLOOKUP(D33,roadnames[lookupValue],roadnames[lookupKey],"ERROR"),""), "")</f>
        <v/>
      </c>
      <c r="F33" s="4"/>
      <c r="G33" s="4"/>
      <c r="H33" s="6"/>
      <c r="I33" s="6"/>
      <c r="K33" s="3" t="str">
        <f>IF($A33="ADD",IF(NOT(ISBLANK(J33)),_xlfn.XLOOKUP(J33,side[lookupValue],side[lookupKey],"ERROR"),""), "")</f>
        <v/>
      </c>
      <c r="M33" s="3" t="str">
        <f>IF($A33="ADD",IF(NOT(ISBLANK(L33)),_xlfn.XLOOKUP(L33,ud_lane_location[lookupValue],ud_lane_location[lookupKey],"ERROR"),""), "")</f>
        <v/>
      </c>
      <c r="N33" s="6"/>
      <c r="O33" s="6" t="str">
        <f t="shared" si="0"/>
        <v/>
      </c>
      <c r="P33" s="4"/>
      <c r="R33" s="3" t="str">
        <f>IF($A33="ADD",IF(NOT(ISBLANK(Q33)),_xlfn.XLOOKUP(Q33,len_adjust_rsn[lookupValue],len_adjust_rsn[lookupKey],"ERROR"),""), "")</f>
        <v/>
      </c>
      <c r="T33" s="3" t="str">
        <f>IF($A33="ADD",IF(NOT(ISBLANK(S33)),_xlfn.XLOOKUP(S33,ud_placement[lookupValue],ud_placement[lookupKey],"ERROR"),""), "")</f>
        <v/>
      </c>
      <c r="V33" s="3" t="str">
        <f>IF($A33="ADD",IF(NOT(ISBLANK(U33)),_xlfn.XLOOKUP(U33,ud_barrier_type[lookupValue],ud_barrier_type[lookupKey],"ERROR"),""), "")</f>
        <v/>
      </c>
      <c r="X33" s="3" t="str">
        <f>IF($A33="ADD",IF(NOT(ISBLANK(W33)),_xlfn.XLOOKUP(W33,ud_barrier_rail_style[lookupValue],ud_barrier_rail_style[lookupKey],"ERROR"),""), "")</f>
        <v/>
      </c>
      <c r="Z33" s="3" t="str">
        <f>IF($A33="ADD",IF(NOT(ISBLANK(Y33)),_xlfn.XLOOKUP(Y33,ud_barrier_rail_make[lookupValue],ud_barrier_rail_make[lookupKey],"ERROR"),""), "")</f>
        <v/>
      </c>
      <c r="AB33" s="3" t="str">
        <f>IF($A33="ADD",IF(NOT(ISBLANK(AA33)),_xlfn.XLOOKUP(AA33,barrier_rail_material[lookupValue],barrier_rail_material[lookupKey],"ERROR"),""), "")</f>
        <v/>
      </c>
      <c r="AD33" s="3" t="str">
        <f>IF($A33="ADD",IF(NOT(ISBLANK(AC33)),_xlfn.XLOOKUP(AC33,barrier_post_material[lookupValue],barrier_post_material[lookupKey],"ERROR"),""), "")</f>
        <v/>
      </c>
      <c r="AE33" s="6"/>
      <c r="AH33" s="3" t="str">
        <f>IF($A33="ADD",IF(NOT(ISBLANK(AG33)),_xlfn.XLOOKUP(AG33,ud_barrier_ground_fix[lookupValue],ud_barrier_ground_fix[lookupKey],"ERROR"),""), "")</f>
        <v/>
      </c>
      <c r="AQ33" s="3" t="str">
        <f>IF($A33="ADD",IF(NOT(ISBLANK(AP33)),_xlfn.XLOOKUP(AP33,railing_attach[lookupValue],railing_attach[lookupKey],"ERROR"),""), "")</f>
        <v/>
      </c>
      <c r="AR33" s="5"/>
      <c r="AT33" s="3" t="str">
        <f>IF($A33="ADD",IF(NOT(ISBLANK(AS33)),_xlfn.XLOOKUP(AS33,post_condition[lookupValue],post_condition[lookupKey],"ERROR"),""), "")</f>
        <v/>
      </c>
      <c r="AU33" s="7"/>
      <c r="AV33" s="4" t="str">
        <f t="shared" ca="1" si="1"/>
        <v/>
      </c>
      <c r="AW33" s="4"/>
      <c r="AX33" s="3" t="str">
        <f t="shared" si="2"/>
        <v/>
      </c>
      <c r="AY33" s="3" t="str">
        <f>IF($A33="","",IF((AND($A33="ADD",OR(AX33="",AX33="In Use"))),"5",(_xlfn.XLOOKUP(AX33,ud_asset_status[lookupValue],ud_asset_status[lookupKey],""))))</f>
        <v/>
      </c>
      <c r="AZ33" s="7"/>
      <c r="BB33" s="3" t="str">
        <f>IF($A33="ADD",IF(NOT(ISBLANK(BA33)),_xlfn.XLOOKUP(BA33,ar_replace_reason[lookupValue],ar_replace_reason[lookupKey],"ERROR"),""), "")</f>
        <v/>
      </c>
      <c r="BC33" s="3" t="str">
        <f t="shared" si="3"/>
        <v/>
      </c>
      <c r="BD33" s="3" t="str">
        <f>IF($A33="","",IF((AND($A33="ADD",OR(BC33="",BC33="Queenstown-Lakes District Council"))),"70",(_xlfn.XLOOKUP(BC33,ud_organisation_owner[lookupValue],ud_organisation_owner[lookupKey],""))))</f>
        <v/>
      </c>
      <c r="BE33" s="3" t="str">
        <f t="shared" si="4"/>
        <v/>
      </c>
      <c r="BF33" s="3" t="str">
        <f>IF($A33="","",IF((AND($A33="ADD",OR(BE33="",BE33="Queenstown-Lakes District Council"))),"70",(_xlfn.XLOOKUP(BE33,ud_organisation_owner[lookupValue],ud_organisation_owner[lookupKey],""))))</f>
        <v/>
      </c>
      <c r="BG33" s="3" t="str">
        <f t="shared" si="5"/>
        <v/>
      </c>
      <c r="BH33" s="3" t="str">
        <f>IF($A33="","",IF((AND($A33="ADD",OR(BG33="",BG33="Local Authority"))),"17",(_xlfn.XLOOKUP(BG33,ud_sub_organisation[lookupValue],ud_sub_organisation[lookupKey],""))))</f>
        <v/>
      </c>
      <c r="BI33" s="3" t="str">
        <f t="shared" si="6"/>
        <v/>
      </c>
      <c r="BJ33" s="3" t="str">
        <f>IF($A33="","",IF((AND($A33="ADD",OR(BI33="",BI33="Vested assets"))),"12",(_xlfn.XLOOKUP(BI33,ud_work_origin[lookupValue],ud_work_origin[lookupKey],""))))</f>
        <v/>
      </c>
      <c r="BK33" s="8"/>
      <c r="BL33" s="2" t="str">
        <f t="shared" si="7"/>
        <v/>
      </c>
      <c r="BM33" s="3" t="str">
        <f t="shared" si="8"/>
        <v/>
      </c>
      <c r="BN33" s="3" t="str">
        <f>IF($A33="","",IF((AND($A33="ADD",OR(BM33="",BM33="Excellent"))),"1",(_xlfn.XLOOKUP(BM33,condition[lookupValue],condition[lookupKey],""))))</f>
        <v/>
      </c>
      <c r="BO33" s="7" t="str">
        <f t="shared" si="9"/>
        <v/>
      </c>
      <c r="BP33" s="5"/>
    </row>
    <row r="34" spans="2:68" x14ac:dyDescent="0.45">
      <c r="B34" s="4"/>
      <c r="C34" s="5"/>
      <c r="E34" s="3" t="str">
        <f>IF($A34="ADD",IF(NOT(ISBLANK(D34)),_xlfn.XLOOKUP(D34,roadnames[lookupValue],roadnames[lookupKey],"ERROR"),""), "")</f>
        <v/>
      </c>
      <c r="F34" s="4"/>
      <c r="G34" s="4"/>
      <c r="H34" s="6"/>
      <c r="I34" s="6"/>
      <c r="K34" s="3" t="str">
        <f>IF($A34="ADD",IF(NOT(ISBLANK(J34)),_xlfn.XLOOKUP(J34,side[lookupValue],side[lookupKey],"ERROR"),""), "")</f>
        <v/>
      </c>
      <c r="M34" s="3" t="str">
        <f>IF($A34="ADD",IF(NOT(ISBLANK(L34)),_xlfn.XLOOKUP(L34,ud_lane_location[lookupValue],ud_lane_location[lookupKey],"ERROR"),""), "")</f>
        <v/>
      </c>
      <c r="N34" s="6"/>
      <c r="O34" s="6" t="str">
        <f t="shared" si="0"/>
        <v/>
      </c>
      <c r="P34" s="4"/>
      <c r="R34" s="3" t="str">
        <f>IF($A34="ADD",IF(NOT(ISBLANK(Q34)),_xlfn.XLOOKUP(Q34,len_adjust_rsn[lookupValue],len_adjust_rsn[lookupKey],"ERROR"),""), "")</f>
        <v/>
      </c>
      <c r="T34" s="3" t="str">
        <f>IF($A34="ADD",IF(NOT(ISBLANK(S34)),_xlfn.XLOOKUP(S34,ud_placement[lookupValue],ud_placement[lookupKey],"ERROR"),""), "")</f>
        <v/>
      </c>
      <c r="V34" s="3" t="str">
        <f>IF($A34="ADD",IF(NOT(ISBLANK(U34)),_xlfn.XLOOKUP(U34,ud_barrier_type[lookupValue],ud_barrier_type[lookupKey],"ERROR"),""), "")</f>
        <v/>
      </c>
      <c r="X34" s="3" t="str">
        <f>IF($A34="ADD",IF(NOT(ISBLANK(W34)),_xlfn.XLOOKUP(W34,ud_barrier_rail_style[lookupValue],ud_barrier_rail_style[lookupKey],"ERROR"),""), "")</f>
        <v/>
      </c>
      <c r="Z34" s="3" t="str">
        <f>IF($A34="ADD",IF(NOT(ISBLANK(Y34)),_xlfn.XLOOKUP(Y34,ud_barrier_rail_make[lookupValue],ud_barrier_rail_make[lookupKey],"ERROR"),""), "")</f>
        <v/>
      </c>
      <c r="AB34" s="3" t="str">
        <f>IF($A34="ADD",IF(NOT(ISBLANK(AA34)),_xlfn.XLOOKUP(AA34,barrier_rail_material[lookupValue],barrier_rail_material[lookupKey],"ERROR"),""), "")</f>
        <v/>
      </c>
      <c r="AD34" s="3" t="str">
        <f>IF($A34="ADD",IF(NOT(ISBLANK(AC34)),_xlfn.XLOOKUP(AC34,barrier_post_material[lookupValue],barrier_post_material[lookupKey],"ERROR"),""), "")</f>
        <v/>
      </c>
      <c r="AE34" s="6"/>
      <c r="AH34" s="3" t="str">
        <f>IF($A34="ADD",IF(NOT(ISBLANK(AG34)),_xlfn.XLOOKUP(AG34,ud_barrier_ground_fix[lookupValue],ud_barrier_ground_fix[lookupKey],"ERROR"),""), "")</f>
        <v/>
      </c>
      <c r="AQ34" s="3" t="str">
        <f>IF($A34="ADD",IF(NOT(ISBLANK(AP34)),_xlfn.XLOOKUP(AP34,railing_attach[lookupValue],railing_attach[lookupKey],"ERROR"),""), "")</f>
        <v/>
      </c>
      <c r="AR34" s="5"/>
      <c r="AT34" s="3" t="str">
        <f>IF($A34="ADD",IF(NOT(ISBLANK(AS34)),_xlfn.XLOOKUP(AS34,post_condition[lookupValue],post_condition[lookupKey],"ERROR"),""), "")</f>
        <v/>
      </c>
      <c r="AU34" s="7"/>
      <c r="AV34" s="4" t="str">
        <f t="shared" ca="1" si="1"/>
        <v/>
      </c>
      <c r="AW34" s="4"/>
      <c r="AX34" s="3" t="str">
        <f t="shared" si="2"/>
        <v/>
      </c>
      <c r="AY34" s="3" t="str">
        <f>IF($A34="","",IF((AND($A34="ADD",OR(AX34="",AX34="In Use"))),"5",(_xlfn.XLOOKUP(AX34,ud_asset_status[lookupValue],ud_asset_status[lookupKey],""))))</f>
        <v/>
      </c>
      <c r="AZ34" s="7"/>
      <c r="BB34" s="3" t="str">
        <f>IF($A34="ADD",IF(NOT(ISBLANK(BA34)),_xlfn.XLOOKUP(BA34,ar_replace_reason[lookupValue],ar_replace_reason[lookupKey],"ERROR"),""), "")</f>
        <v/>
      </c>
      <c r="BC34" s="3" t="str">
        <f t="shared" si="3"/>
        <v/>
      </c>
      <c r="BD34" s="3" t="str">
        <f>IF($A34="","",IF((AND($A34="ADD",OR(BC34="",BC34="Queenstown-Lakes District Council"))),"70",(_xlfn.XLOOKUP(BC34,ud_organisation_owner[lookupValue],ud_organisation_owner[lookupKey],""))))</f>
        <v/>
      </c>
      <c r="BE34" s="3" t="str">
        <f t="shared" si="4"/>
        <v/>
      </c>
      <c r="BF34" s="3" t="str">
        <f>IF($A34="","",IF((AND($A34="ADD",OR(BE34="",BE34="Queenstown-Lakes District Council"))),"70",(_xlfn.XLOOKUP(BE34,ud_organisation_owner[lookupValue],ud_organisation_owner[lookupKey],""))))</f>
        <v/>
      </c>
      <c r="BG34" s="3" t="str">
        <f t="shared" si="5"/>
        <v/>
      </c>
      <c r="BH34" s="3" t="str">
        <f>IF($A34="","",IF((AND($A34="ADD",OR(BG34="",BG34="Local Authority"))),"17",(_xlfn.XLOOKUP(BG34,ud_sub_organisation[lookupValue],ud_sub_organisation[lookupKey],""))))</f>
        <v/>
      </c>
      <c r="BI34" s="3" t="str">
        <f t="shared" si="6"/>
        <v/>
      </c>
      <c r="BJ34" s="3" t="str">
        <f>IF($A34="","",IF((AND($A34="ADD",OR(BI34="",BI34="Vested assets"))),"12",(_xlfn.XLOOKUP(BI34,ud_work_origin[lookupValue],ud_work_origin[lookupKey],""))))</f>
        <v/>
      </c>
      <c r="BK34" s="8"/>
      <c r="BL34" s="2" t="str">
        <f t="shared" si="7"/>
        <v/>
      </c>
      <c r="BM34" s="3" t="str">
        <f t="shared" si="8"/>
        <v/>
      </c>
      <c r="BN34" s="3" t="str">
        <f>IF($A34="","",IF((AND($A34="ADD",OR(BM34="",BM34="Excellent"))),"1",(_xlfn.XLOOKUP(BM34,condition[lookupValue],condition[lookupKey],""))))</f>
        <v/>
      </c>
      <c r="BO34" s="7" t="str">
        <f t="shared" si="9"/>
        <v/>
      </c>
      <c r="BP34" s="5"/>
    </row>
    <row r="35" spans="2:68" x14ac:dyDescent="0.45">
      <c r="B35" s="4"/>
      <c r="C35" s="5"/>
      <c r="E35" s="3" t="str">
        <f>IF($A35="ADD",IF(NOT(ISBLANK(D35)),_xlfn.XLOOKUP(D35,roadnames[lookupValue],roadnames[lookupKey],"ERROR"),""), "")</f>
        <v/>
      </c>
      <c r="F35" s="4"/>
      <c r="G35" s="4"/>
      <c r="H35" s="6"/>
      <c r="I35" s="6"/>
      <c r="K35" s="3" t="str">
        <f>IF($A35="ADD",IF(NOT(ISBLANK(J35)),_xlfn.XLOOKUP(J35,side[lookupValue],side[lookupKey],"ERROR"),""), "")</f>
        <v/>
      </c>
      <c r="M35" s="3" t="str">
        <f>IF($A35="ADD",IF(NOT(ISBLANK(L35)),_xlfn.XLOOKUP(L35,ud_lane_location[lookupValue],ud_lane_location[lookupKey],"ERROR"),""), "")</f>
        <v/>
      </c>
      <c r="N35" s="6"/>
      <c r="O35" s="6" t="str">
        <f t="shared" si="0"/>
        <v/>
      </c>
      <c r="P35" s="4"/>
      <c r="R35" s="3" t="str">
        <f>IF($A35="ADD",IF(NOT(ISBLANK(Q35)),_xlfn.XLOOKUP(Q35,len_adjust_rsn[lookupValue],len_adjust_rsn[lookupKey],"ERROR"),""), "")</f>
        <v/>
      </c>
      <c r="T35" s="3" t="str">
        <f>IF($A35="ADD",IF(NOT(ISBLANK(S35)),_xlfn.XLOOKUP(S35,ud_placement[lookupValue],ud_placement[lookupKey],"ERROR"),""), "")</f>
        <v/>
      </c>
      <c r="V35" s="3" t="str">
        <f>IF($A35="ADD",IF(NOT(ISBLANK(U35)),_xlfn.XLOOKUP(U35,ud_barrier_type[lookupValue],ud_barrier_type[lookupKey],"ERROR"),""), "")</f>
        <v/>
      </c>
      <c r="X35" s="3" t="str">
        <f>IF($A35="ADD",IF(NOT(ISBLANK(W35)),_xlfn.XLOOKUP(W35,ud_barrier_rail_style[lookupValue],ud_barrier_rail_style[lookupKey],"ERROR"),""), "")</f>
        <v/>
      </c>
      <c r="Z35" s="3" t="str">
        <f>IF($A35="ADD",IF(NOT(ISBLANK(Y35)),_xlfn.XLOOKUP(Y35,ud_barrier_rail_make[lookupValue],ud_barrier_rail_make[lookupKey],"ERROR"),""), "")</f>
        <v/>
      </c>
      <c r="AB35" s="3" t="str">
        <f>IF($A35="ADD",IF(NOT(ISBLANK(AA35)),_xlfn.XLOOKUP(AA35,barrier_rail_material[lookupValue],barrier_rail_material[lookupKey],"ERROR"),""), "")</f>
        <v/>
      </c>
      <c r="AD35" s="3" t="str">
        <f>IF($A35="ADD",IF(NOT(ISBLANK(AC35)),_xlfn.XLOOKUP(AC35,barrier_post_material[lookupValue],barrier_post_material[lookupKey],"ERROR"),""), "")</f>
        <v/>
      </c>
      <c r="AE35" s="6"/>
      <c r="AH35" s="3" t="str">
        <f>IF($A35="ADD",IF(NOT(ISBLANK(AG35)),_xlfn.XLOOKUP(AG35,ud_barrier_ground_fix[lookupValue],ud_barrier_ground_fix[lookupKey],"ERROR"),""), "")</f>
        <v/>
      </c>
      <c r="AQ35" s="3" t="str">
        <f>IF($A35="ADD",IF(NOT(ISBLANK(AP35)),_xlfn.XLOOKUP(AP35,railing_attach[lookupValue],railing_attach[lookupKey],"ERROR"),""), "")</f>
        <v/>
      </c>
      <c r="AR35" s="5"/>
      <c r="AT35" s="3" t="str">
        <f>IF($A35="ADD",IF(NOT(ISBLANK(AS35)),_xlfn.XLOOKUP(AS35,post_condition[lookupValue],post_condition[lookupKey],"ERROR"),""), "")</f>
        <v/>
      </c>
      <c r="AU35" s="7"/>
      <c r="AV35" s="4" t="str">
        <f t="shared" ca="1" si="1"/>
        <v/>
      </c>
      <c r="AW35" s="4"/>
      <c r="AX35" s="3" t="str">
        <f t="shared" si="2"/>
        <v/>
      </c>
      <c r="AY35" s="3" t="str">
        <f>IF($A35="","",IF((AND($A35="ADD",OR(AX35="",AX35="In Use"))),"5",(_xlfn.XLOOKUP(AX35,ud_asset_status[lookupValue],ud_asset_status[lookupKey],""))))</f>
        <v/>
      </c>
      <c r="AZ35" s="7"/>
      <c r="BB35" s="3" t="str">
        <f>IF($A35="ADD",IF(NOT(ISBLANK(BA35)),_xlfn.XLOOKUP(BA35,ar_replace_reason[lookupValue],ar_replace_reason[lookupKey],"ERROR"),""), "")</f>
        <v/>
      </c>
      <c r="BC35" s="3" t="str">
        <f t="shared" si="3"/>
        <v/>
      </c>
      <c r="BD35" s="3" t="str">
        <f>IF($A35="","",IF((AND($A35="ADD",OR(BC35="",BC35="Queenstown-Lakes District Council"))),"70",(_xlfn.XLOOKUP(BC35,ud_organisation_owner[lookupValue],ud_organisation_owner[lookupKey],""))))</f>
        <v/>
      </c>
      <c r="BE35" s="3" t="str">
        <f t="shared" si="4"/>
        <v/>
      </c>
      <c r="BF35" s="3" t="str">
        <f>IF($A35="","",IF((AND($A35="ADD",OR(BE35="",BE35="Queenstown-Lakes District Council"))),"70",(_xlfn.XLOOKUP(BE35,ud_organisation_owner[lookupValue],ud_organisation_owner[lookupKey],""))))</f>
        <v/>
      </c>
      <c r="BG35" s="3" t="str">
        <f t="shared" si="5"/>
        <v/>
      </c>
      <c r="BH35" s="3" t="str">
        <f>IF($A35="","",IF((AND($A35="ADD",OR(BG35="",BG35="Local Authority"))),"17",(_xlfn.XLOOKUP(BG35,ud_sub_organisation[lookupValue],ud_sub_organisation[lookupKey],""))))</f>
        <v/>
      </c>
      <c r="BI35" s="3" t="str">
        <f t="shared" si="6"/>
        <v/>
      </c>
      <c r="BJ35" s="3" t="str">
        <f>IF($A35="","",IF((AND($A35="ADD",OR(BI35="",BI35="Vested assets"))),"12",(_xlfn.XLOOKUP(BI35,ud_work_origin[lookupValue],ud_work_origin[lookupKey],""))))</f>
        <v/>
      </c>
      <c r="BK35" s="8"/>
      <c r="BL35" s="2" t="str">
        <f t="shared" si="7"/>
        <v/>
      </c>
      <c r="BM35" s="3" t="str">
        <f t="shared" si="8"/>
        <v/>
      </c>
      <c r="BN35" s="3" t="str">
        <f>IF($A35="","",IF((AND($A35="ADD",OR(BM35="",BM35="Excellent"))),"1",(_xlfn.XLOOKUP(BM35,condition[lookupValue],condition[lookupKey],""))))</f>
        <v/>
      </c>
      <c r="BO35" s="7" t="str">
        <f t="shared" si="9"/>
        <v/>
      </c>
      <c r="BP35" s="5"/>
    </row>
    <row r="36" spans="2:68" x14ac:dyDescent="0.45">
      <c r="B36" s="4"/>
      <c r="C36" s="5"/>
      <c r="E36" s="3" t="str">
        <f>IF($A36="ADD",IF(NOT(ISBLANK(D36)),_xlfn.XLOOKUP(D36,roadnames[lookupValue],roadnames[lookupKey],"ERROR"),""), "")</f>
        <v/>
      </c>
      <c r="F36" s="4"/>
      <c r="G36" s="4"/>
      <c r="H36" s="6"/>
      <c r="I36" s="6"/>
      <c r="K36" s="3" t="str">
        <f>IF($A36="ADD",IF(NOT(ISBLANK(J36)),_xlfn.XLOOKUP(J36,side[lookupValue],side[lookupKey],"ERROR"),""), "")</f>
        <v/>
      </c>
      <c r="M36" s="3" t="str">
        <f>IF($A36="ADD",IF(NOT(ISBLANK(L36)),_xlfn.XLOOKUP(L36,ud_lane_location[lookupValue],ud_lane_location[lookupKey],"ERROR"),""), "")</f>
        <v/>
      </c>
      <c r="N36" s="6"/>
      <c r="O36" s="6" t="str">
        <f t="shared" si="0"/>
        <v/>
      </c>
      <c r="P36" s="4"/>
      <c r="R36" s="3" t="str">
        <f>IF($A36="ADD",IF(NOT(ISBLANK(Q36)),_xlfn.XLOOKUP(Q36,len_adjust_rsn[lookupValue],len_adjust_rsn[lookupKey],"ERROR"),""), "")</f>
        <v/>
      </c>
      <c r="T36" s="3" t="str">
        <f>IF($A36="ADD",IF(NOT(ISBLANK(S36)),_xlfn.XLOOKUP(S36,ud_placement[lookupValue],ud_placement[lookupKey],"ERROR"),""), "")</f>
        <v/>
      </c>
      <c r="V36" s="3" t="str">
        <f>IF($A36="ADD",IF(NOT(ISBLANK(U36)),_xlfn.XLOOKUP(U36,ud_barrier_type[lookupValue],ud_barrier_type[lookupKey],"ERROR"),""), "")</f>
        <v/>
      </c>
      <c r="X36" s="3" t="str">
        <f>IF($A36="ADD",IF(NOT(ISBLANK(W36)),_xlfn.XLOOKUP(W36,ud_barrier_rail_style[lookupValue],ud_barrier_rail_style[lookupKey],"ERROR"),""), "")</f>
        <v/>
      </c>
      <c r="Z36" s="3" t="str">
        <f>IF($A36="ADD",IF(NOT(ISBLANK(Y36)),_xlfn.XLOOKUP(Y36,ud_barrier_rail_make[lookupValue],ud_barrier_rail_make[lookupKey],"ERROR"),""), "")</f>
        <v/>
      </c>
      <c r="AB36" s="3" t="str">
        <f>IF($A36="ADD",IF(NOT(ISBLANK(AA36)),_xlfn.XLOOKUP(AA36,barrier_rail_material[lookupValue],barrier_rail_material[lookupKey],"ERROR"),""), "")</f>
        <v/>
      </c>
      <c r="AD36" s="3" t="str">
        <f>IF($A36="ADD",IF(NOT(ISBLANK(AC36)),_xlfn.XLOOKUP(AC36,barrier_post_material[lookupValue],barrier_post_material[lookupKey],"ERROR"),""), "")</f>
        <v/>
      </c>
      <c r="AE36" s="6"/>
      <c r="AH36" s="3" t="str">
        <f>IF($A36="ADD",IF(NOT(ISBLANK(AG36)),_xlfn.XLOOKUP(AG36,ud_barrier_ground_fix[lookupValue],ud_barrier_ground_fix[lookupKey],"ERROR"),""), "")</f>
        <v/>
      </c>
      <c r="AQ36" s="3" t="str">
        <f>IF($A36="ADD",IF(NOT(ISBLANK(AP36)),_xlfn.XLOOKUP(AP36,railing_attach[lookupValue],railing_attach[lookupKey],"ERROR"),""), "")</f>
        <v/>
      </c>
      <c r="AR36" s="5"/>
      <c r="AT36" s="3" t="str">
        <f>IF($A36="ADD",IF(NOT(ISBLANK(AS36)),_xlfn.XLOOKUP(AS36,post_condition[lookupValue],post_condition[lookupKey],"ERROR"),""), "")</f>
        <v/>
      </c>
      <c r="AU36" s="7"/>
      <c r="AV36" s="4" t="str">
        <f t="shared" ca="1" si="1"/>
        <v/>
      </c>
      <c r="AW36" s="4"/>
      <c r="AX36" s="3" t="str">
        <f t="shared" si="2"/>
        <v/>
      </c>
      <c r="AY36" s="3" t="str">
        <f>IF($A36="","",IF((AND($A36="ADD",OR(AX36="",AX36="In Use"))),"5",(_xlfn.XLOOKUP(AX36,ud_asset_status[lookupValue],ud_asset_status[lookupKey],""))))</f>
        <v/>
      </c>
      <c r="AZ36" s="7"/>
      <c r="BB36" s="3" t="str">
        <f>IF($A36="ADD",IF(NOT(ISBLANK(BA36)),_xlfn.XLOOKUP(BA36,ar_replace_reason[lookupValue],ar_replace_reason[lookupKey],"ERROR"),""), "")</f>
        <v/>
      </c>
      <c r="BC36" s="3" t="str">
        <f t="shared" si="3"/>
        <v/>
      </c>
      <c r="BD36" s="3" t="str">
        <f>IF($A36="","",IF((AND($A36="ADD",OR(BC36="",BC36="Queenstown-Lakes District Council"))),"70",(_xlfn.XLOOKUP(BC36,ud_organisation_owner[lookupValue],ud_organisation_owner[lookupKey],""))))</f>
        <v/>
      </c>
      <c r="BE36" s="3" t="str">
        <f t="shared" si="4"/>
        <v/>
      </c>
      <c r="BF36" s="3" t="str">
        <f>IF($A36="","",IF((AND($A36="ADD",OR(BE36="",BE36="Queenstown-Lakes District Council"))),"70",(_xlfn.XLOOKUP(BE36,ud_organisation_owner[lookupValue],ud_organisation_owner[lookupKey],""))))</f>
        <v/>
      </c>
      <c r="BG36" s="3" t="str">
        <f t="shared" si="5"/>
        <v/>
      </c>
      <c r="BH36" s="3" t="str">
        <f>IF($A36="","",IF((AND($A36="ADD",OR(BG36="",BG36="Local Authority"))),"17",(_xlfn.XLOOKUP(BG36,ud_sub_organisation[lookupValue],ud_sub_organisation[lookupKey],""))))</f>
        <v/>
      </c>
      <c r="BI36" s="3" t="str">
        <f t="shared" si="6"/>
        <v/>
      </c>
      <c r="BJ36" s="3" t="str">
        <f>IF($A36="","",IF((AND($A36="ADD",OR(BI36="",BI36="Vested assets"))),"12",(_xlfn.XLOOKUP(BI36,ud_work_origin[lookupValue],ud_work_origin[lookupKey],""))))</f>
        <v/>
      </c>
      <c r="BK36" s="8"/>
      <c r="BL36" s="2" t="str">
        <f t="shared" si="7"/>
        <v/>
      </c>
      <c r="BM36" s="3" t="str">
        <f t="shared" si="8"/>
        <v/>
      </c>
      <c r="BN36" s="3" t="str">
        <f>IF($A36="","",IF((AND($A36="ADD",OR(BM36="",BM36="Excellent"))),"1",(_xlfn.XLOOKUP(BM36,condition[lookupValue],condition[lookupKey],""))))</f>
        <v/>
      </c>
      <c r="BO36" s="7" t="str">
        <f t="shared" si="9"/>
        <v/>
      </c>
      <c r="BP36" s="5"/>
    </row>
    <row r="37" spans="2:68" x14ac:dyDescent="0.45">
      <c r="B37" s="4"/>
      <c r="C37" s="5"/>
      <c r="E37" s="3" t="str">
        <f>IF($A37="ADD",IF(NOT(ISBLANK(D37)),_xlfn.XLOOKUP(D37,roadnames[lookupValue],roadnames[lookupKey],"ERROR"),""), "")</f>
        <v/>
      </c>
      <c r="F37" s="4"/>
      <c r="G37" s="4"/>
      <c r="H37" s="6"/>
      <c r="I37" s="6"/>
      <c r="K37" s="3" t="str">
        <f>IF($A37="ADD",IF(NOT(ISBLANK(J37)),_xlfn.XLOOKUP(J37,side[lookupValue],side[lookupKey],"ERROR"),""), "")</f>
        <v/>
      </c>
      <c r="M37" s="3" t="str">
        <f>IF($A37="ADD",IF(NOT(ISBLANK(L37)),_xlfn.XLOOKUP(L37,ud_lane_location[lookupValue],ud_lane_location[lookupKey],"ERROR"),""), "")</f>
        <v/>
      </c>
      <c r="N37" s="6"/>
      <c r="O37" s="6" t="str">
        <f t="shared" si="0"/>
        <v/>
      </c>
      <c r="P37" s="4"/>
      <c r="R37" s="3" t="str">
        <f>IF($A37="ADD",IF(NOT(ISBLANK(Q37)),_xlfn.XLOOKUP(Q37,len_adjust_rsn[lookupValue],len_adjust_rsn[lookupKey],"ERROR"),""), "")</f>
        <v/>
      </c>
      <c r="T37" s="3" t="str">
        <f>IF($A37="ADD",IF(NOT(ISBLANK(S37)),_xlfn.XLOOKUP(S37,ud_placement[lookupValue],ud_placement[lookupKey],"ERROR"),""), "")</f>
        <v/>
      </c>
      <c r="V37" s="3" t="str">
        <f>IF($A37="ADD",IF(NOT(ISBLANK(U37)),_xlfn.XLOOKUP(U37,ud_barrier_type[lookupValue],ud_barrier_type[lookupKey],"ERROR"),""), "")</f>
        <v/>
      </c>
      <c r="X37" s="3" t="str">
        <f>IF($A37="ADD",IF(NOT(ISBLANK(W37)),_xlfn.XLOOKUP(W37,ud_barrier_rail_style[lookupValue],ud_barrier_rail_style[lookupKey],"ERROR"),""), "")</f>
        <v/>
      </c>
      <c r="Z37" s="3" t="str">
        <f>IF($A37="ADD",IF(NOT(ISBLANK(Y37)),_xlfn.XLOOKUP(Y37,ud_barrier_rail_make[lookupValue],ud_barrier_rail_make[lookupKey],"ERROR"),""), "")</f>
        <v/>
      </c>
      <c r="AB37" s="3" t="str">
        <f>IF($A37="ADD",IF(NOT(ISBLANK(AA37)),_xlfn.XLOOKUP(AA37,barrier_rail_material[lookupValue],barrier_rail_material[lookupKey],"ERROR"),""), "")</f>
        <v/>
      </c>
      <c r="AD37" s="3" t="str">
        <f>IF($A37="ADD",IF(NOT(ISBLANK(AC37)),_xlfn.XLOOKUP(AC37,barrier_post_material[lookupValue],barrier_post_material[lookupKey],"ERROR"),""), "")</f>
        <v/>
      </c>
      <c r="AE37" s="6"/>
      <c r="AH37" s="3" t="str">
        <f>IF($A37="ADD",IF(NOT(ISBLANK(AG37)),_xlfn.XLOOKUP(AG37,ud_barrier_ground_fix[lookupValue],ud_barrier_ground_fix[lookupKey],"ERROR"),""), "")</f>
        <v/>
      </c>
      <c r="AQ37" s="3" t="str">
        <f>IF($A37="ADD",IF(NOT(ISBLANK(AP37)),_xlfn.XLOOKUP(AP37,railing_attach[lookupValue],railing_attach[lookupKey],"ERROR"),""), "")</f>
        <v/>
      </c>
      <c r="AR37" s="5"/>
      <c r="AT37" s="3" t="str">
        <f>IF($A37="ADD",IF(NOT(ISBLANK(AS37)),_xlfn.XLOOKUP(AS37,post_condition[lookupValue],post_condition[lookupKey],"ERROR"),""), "")</f>
        <v/>
      </c>
      <c r="AU37" s="7"/>
      <c r="AV37" s="4" t="str">
        <f t="shared" ca="1" si="1"/>
        <v/>
      </c>
      <c r="AW37" s="4"/>
      <c r="AX37" s="3" t="str">
        <f t="shared" si="2"/>
        <v/>
      </c>
      <c r="AY37" s="3" t="str">
        <f>IF($A37="","",IF((AND($A37="ADD",OR(AX37="",AX37="In Use"))),"5",(_xlfn.XLOOKUP(AX37,ud_asset_status[lookupValue],ud_asset_status[lookupKey],""))))</f>
        <v/>
      </c>
      <c r="AZ37" s="7"/>
      <c r="BB37" s="3" t="str">
        <f>IF($A37="ADD",IF(NOT(ISBLANK(BA37)),_xlfn.XLOOKUP(BA37,ar_replace_reason[lookupValue],ar_replace_reason[lookupKey],"ERROR"),""), "")</f>
        <v/>
      </c>
      <c r="BC37" s="3" t="str">
        <f t="shared" si="3"/>
        <v/>
      </c>
      <c r="BD37" s="3" t="str">
        <f>IF($A37="","",IF((AND($A37="ADD",OR(BC37="",BC37="Queenstown-Lakes District Council"))),"70",(_xlfn.XLOOKUP(BC37,ud_organisation_owner[lookupValue],ud_organisation_owner[lookupKey],""))))</f>
        <v/>
      </c>
      <c r="BE37" s="3" t="str">
        <f t="shared" si="4"/>
        <v/>
      </c>
      <c r="BF37" s="3" t="str">
        <f>IF($A37="","",IF((AND($A37="ADD",OR(BE37="",BE37="Queenstown-Lakes District Council"))),"70",(_xlfn.XLOOKUP(BE37,ud_organisation_owner[lookupValue],ud_organisation_owner[lookupKey],""))))</f>
        <v/>
      </c>
      <c r="BG37" s="3" t="str">
        <f t="shared" si="5"/>
        <v/>
      </c>
      <c r="BH37" s="3" t="str">
        <f>IF($A37="","",IF((AND($A37="ADD",OR(BG37="",BG37="Local Authority"))),"17",(_xlfn.XLOOKUP(BG37,ud_sub_organisation[lookupValue],ud_sub_organisation[lookupKey],""))))</f>
        <v/>
      </c>
      <c r="BI37" s="3" t="str">
        <f t="shared" si="6"/>
        <v/>
      </c>
      <c r="BJ37" s="3" t="str">
        <f>IF($A37="","",IF((AND($A37="ADD",OR(BI37="",BI37="Vested assets"))),"12",(_xlfn.XLOOKUP(BI37,ud_work_origin[lookupValue],ud_work_origin[lookupKey],""))))</f>
        <v/>
      </c>
      <c r="BK37" s="8"/>
      <c r="BL37" s="2" t="str">
        <f t="shared" si="7"/>
        <v/>
      </c>
      <c r="BM37" s="3" t="str">
        <f t="shared" si="8"/>
        <v/>
      </c>
      <c r="BN37" s="3" t="str">
        <f>IF($A37="","",IF((AND($A37="ADD",OR(BM37="",BM37="Excellent"))),"1",(_xlfn.XLOOKUP(BM37,condition[lookupValue],condition[lookupKey],""))))</f>
        <v/>
      </c>
      <c r="BO37" s="7" t="str">
        <f t="shared" si="9"/>
        <v/>
      </c>
      <c r="BP37" s="5"/>
    </row>
    <row r="38" spans="2:68" x14ac:dyDescent="0.45">
      <c r="B38" s="4"/>
      <c r="C38" s="5"/>
      <c r="E38" s="3" t="str">
        <f>IF($A38="ADD",IF(NOT(ISBLANK(D38)),_xlfn.XLOOKUP(D38,roadnames[lookupValue],roadnames[lookupKey],"ERROR"),""), "")</f>
        <v/>
      </c>
      <c r="F38" s="4"/>
      <c r="G38" s="4"/>
      <c r="H38" s="6"/>
      <c r="I38" s="6"/>
      <c r="K38" s="3" t="str">
        <f>IF($A38="ADD",IF(NOT(ISBLANK(J38)),_xlfn.XLOOKUP(J38,side[lookupValue],side[lookupKey],"ERROR"),""), "")</f>
        <v/>
      </c>
      <c r="M38" s="3" t="str">
        <f>IF($A38="ADD",IF(NOT(ISBLANK(L38)),_xlfn.XLOOKUP(L38,ud_lane_location[lookupValue],ud_lane_location[lookupKey],"ERROR"),""), "")</f>
        <v/>
      </c>
      <c r="N38" s="6"/>
      <c r="O38" s="6" t="str">
        <f t="shared" si="0"/>
        <v/>
      </c>
      <c r="P38" s="4"/>
      <c r="R38" s="3" t="str">
        <f>IF($A38="ADD",IF(NOT(ISBLANK(Q38)),_xlfn.XLOOKUP(Q38,len_adjust_rsn[lookupValue],len_adjust_rsn[lookupKey],"ERROR"),""), "")</f>
        <v/>
      </c>
      <c r="T38" s="3" t="str">
        <f>IF($A38="ADD",IF(NOT(ISBLANK(S38)),_xlfn.XLOOKUP(S38,ud_placement[lookupValue],ud_placement[lookupKey],"ERROR"),""), "")</f>
        <v/>
      </c>
      <c r="V38" s="3" t="str">
        <f>IF($A38="ADD",IF(NOT(ISBLANK(U38)),_xlfn.XLOOKUP(U38,ud_barrier_type[lookupValue],ud_barrier_type[lookupKey],"ERROR"),""), "")</f>
        <v/>
      </c>
      <c r="X38" s="3" t="str">
        <f>IF($A38="ADD",IF(NOT(ISBLANK(W38)),_xlfn.XLOOKUP(W38,ud_barrier_rail_style[lookupValue],ud_barrier_rail_style[lookupKey],"ERROR"),""), "")</f>
        <v/>
      </c>
      <c r="Z38" s="3" t="str">
        <f>IF($A38="ADD",IF(NOT(ISBLANK(Y38)),_xlfn.XLOOKUP(Y38,ud_barrier_rail_make[lookupValue],ud_barrier_rail_make[lookupKey],"ERROR"),""), "")</f>
        <v/>
      </c>
      <c r="AB38" s="3" t="str">
        <f>IF($A38="ADD",IF(NOT(ISBLANK(AA38)),_xlfn.XLOOKUP(AA38,barrier_rail_material[lookupValue],barrier_rail_material[lookupKey],"ERROR"),""), "")</f>
        <v/>
      </c>
      <c r="AD38" s="3" t="str">
        <f>IF($A38="ADD",IF(NOT(ISBLANK(AC38)),_xlfn.XLOOKUP(AC38,barrier_post_material[lookupValue],barrier_post_material[lookupKey],"ERROR"),""), "")</f>
        <v/>
      </c>
      <c r="AE38" s="6"/>
      <c r="AH38" s="3" t="str">
        <f>IF($A38="ADD",IF(NOT(ISBLANK(AG38)),_xlfn.XLOOKUP(AG38,ud_barrier_ground_fix[lookupValue],ud_barrier_ground_fix[lookupKey],"ERROR"),""), "")</f>
        <v/>
      </c>
      <c r="AQ38" s="3" t="str">
        <f>IF($A38="ADD",IF(NOT(ISBLANK(AP38)),_xlfn.XLOOKUP(AP38,railing_attach[lookupValue],railing_attach[lookupKey],"ERROR"),""), "")</f>
        <v/>
      </c>
      <c r="AR38" s="5"/>
      <c r="AT38" s="3" t="str">
        <f>IF($A38="ADD",IF(NOT(ISBLANK(AS38)),_xlfn.XLOOKUP(AS38,post_condition[lookupValue],post_condition[lookupKey],"ERROR"),""), "")</f>
        <v/>
      </c>
      <c r="AU38" s="7"/>
      <c r="AV38" s="4" t="str">
        <f t="shared" ca="1" si="1"/>
        <v/>
      </c>
      <c r="AW38" s="4"/>
      <c r="AX38" s="3" t="str">
        <f t="shared" si="2"/>
        <v/>
      </c>
      <c r="AY38" s="3" t="str">
        <f>IF($A38="","",IF((AND($A38="ADD",OR(AX38="",AX38="In Use"))),"5",(_xlfn.XLOOKUP(AX38,ud_asset_status[lookupValue],ud_asset_status[lookupKey],""))))</f>
        <v/>
      </c>
      <c r="AZ38" s="7"/>
      <c r="BB38" s="3" t="str">
        <f>IF($A38="ADD",IF(NOT(ISBLANK(BA38)),_xlfn.XLOOKUP(BA38,ar_replace_reason[lookupValue],ar_replace_reason[lookupKey],"ERROR"),""), "")</f>
        <v/>
      </c>
      <c r="BC38" s="3" t="str">
        <f t="shared" si="3"/>
        <v/>
      </c>
      <c r="BD38" s="3" t="str">
        <f>IF($A38="","",IF((AND($A38="ADD",OR(BC38="",BC38="Queenstown-Lakes District Council"))),"70",(_xlfn.XLOOKUP(BC38,ud_organisation_owner[lookupValue],ud_organisation_owner[lookupKey],""))))</f>
        <v/>
      </c>
      <c r="BE38" s="3" t="str">
        <f t="shared" si="4"/>
        <v/>
      </c>
      <c r="BF38" s="3" t="str">
        <f>IF($A38="","",IF((AND($A38="ADD",OR(BE38="",BE38="Queenstown-Lakes District Council"))),"70",(_xlfn.XLOOKUP(BE38,ud_organisation_owner[lookupValue],ud_organisation_owner[lookupKey],""))))</f>
        <v/>
      </c>
      <c r="BG38" s="3" t="str">
        <f t="shared" si="5"/>
        <v/>
      </c>
      <c r="BH38" s="3" t="str">
        <f>IF($A38="","",IF((AND($A38="ADD",OR(BG38="",BG38="Local Authority"))),"17",(_xlfn.XLOOKUP(BG38,ud_sub_organisation[lookupValue],ud_sub_organisation[lookupKey],""))))</f>
        <v/>
      </c>
      <c r="BI38" s="3" t="str">
        <f t="shared" si="6"/>
        <v/>
      </c>
      <c r="BJ38" s="3" t="str">
        <f>IF($A38="","",IF((AND($A38="ADD",OR(BI38="",BI38="Vested assets"))),"12",(_xlfn.XLOOKUP(BI38,ud_work_origin[lookupValue],ud_work_origin[lookupKey],""))))</f>
        <v/>
      </c>
      <c r="BK38" s="8"/>
      <c r="BL38" s="2" t="str">
        <f t="shared" si="7"/>
        <v/>
      </c>
      <c r="BM38" s="3" t="str">
        <f t="shared" si="8"/>
        <v/>
      </c>
      <c r="BN38" s="3" t="str">
        <f>IF($A38="","",IF((AND($A38="ADD",OR(BM38="",BM38="Excellent"))),"1",(_xlfn.XLOOKUP(BM38,condition[lookupValue],condition[lookupKey],""))))</f>
        <v/>
      </c>
      <c r="BO38" s="7" t="str">
        <f t="shared" si="9"/>
        <v/>
      </c>
      <c r="BP38" s="5"/>
    </row>
    <row r="39" spans="2:68" x14ac:dyDescent="0.45">
      <c r="B39" s="4"/>
      <c r="C39" s="5"/>
      <c r="E39" s="3" t="str">
        <f>IF($A39="ADD",IF(NOT(ISBLANK(D39)),_xlfn.XLOOKUP(D39,roadnames[lookupValue],roadnames[lookupKey],"ERROR"),""), "")</f>
        <v/>
      </c>
      <c r="F39" s="4"/>
      <c r="G39" s="4"/>
      <c r="H39" s="6"/>
      <c r="I39" s="6"/>
      <c r="K39" s="3" t="str">
        <f>IF($A39="ADD",IF(NOT(ISBLANK(J39)),_xlfn.XLOOKUP(J39,side[lookupValue],side[lookupKey],"ERROR"),""), "")</f>
        <v/>
      </c>
      <c r="M39" s="3" t="str">
        <f>IF($A39="ADD",IF(NOT(ISBLANK(L39)),_xlfn.XLOOKUP(L39,ud_lane_location[lookupValue],ud_lane_location[lookupKey],"ERROR"),""), "")</f>
        <v/>
      </c>
      <c r="N39" s="6"/>
      <c r="O39" s="6" t="str">
        <f t="shared" si="0"/>
        <v/>
      </c>
      <c r="P39" s="4"/>
      <c r="R39" s="3" t="str">
        <f>IF($A39="ADD",IF(NOT(ISBLANK(Q39)),_xlfn.XLOOKUP(Q39,len_adjust_rsn[lookupValue],len_adjust_rsn[lookupKey],"ERROR"),""), "")</f>
        <v/>
      </c>
      <c r="T39" s="3" t="str">
        <f>IF($A39="ADD",IF(NOT(ISBLANK(S39)),_xlfn.XLOOKUP(S39,ud_placement[lookupValue],ud_placement[lookupKey],"ERROR"),""), "")</f>
        <v/>
      </c>
      <c r="V39" s="3" t="str">
        <f>IF($A39="ADD",IF(NOT(ISBLANK(U39)),_xlfn.XLOOKUP(U39,ud_barrier_type[lookupValue],ud_barrier_type[lookupKey],"ERROR"),""), "")</f>
        <v/>
      </c>
      <c r="X39" s="3" t="str">
        <f>IF($A39="ADD",IF(NOT(ISBLANK(W39)),_xlfn.XLOOKUP(W39,ud_barrier_rail_style[lookupValue],ud_barrier_rail_style[lookupKey],"ERROR"),""), "")</f>
        <v/>
      </c>
      <c r="Z39" s="3" t="str">
        <f>IF($A39="ADD",IF(NOT(ISBLANK(Y39)),_xlfn.XLOOKUP(Y39,ud_barrier_rail_make[lookupValue],ud_barrier_rail_make[lookupKey],"ERROR"),""), "")</f>
        <v/>
      </c>
      <c r="AB39" s="3" t="str">
        <f>IF($A39="ADD",IF(NOT(ISBLANK(AA39)),_xlfn.XLOOKUP(AA39,barrier_rail_material[lookupValue],barrier_rail_material[lookupKey],"ERROR"),""), "")</f>
        <v/>
      </c>
      <c r="AD39" s="3" t="str">
        <f>IF($A39="ADD",IF(NOT(ISBLANK(AC39)),_xlfn.XLOOKUP(AC39,barrier_post_material[lookupValue],barrier_post_material[lookupKey],"ERROR"),""), "")</f>
        <v/>
      </c>
      <c r="AE39" s="6"/>
      <c r="AH39" s="3" t="str">
        <f>IF($A39="ADD",IF(NOT(ISBLANK(AG39)),_xlfn.XLOOKUP(AG39,ud_barrier_ground_fix[lookupValue],ud_barrier_ground_fix[lookupKey],"ERROR"),""), "")</f>
        <v/>
      </c>
      <c r="AQ39" s="3" t="str">
        <f>IF($A39="ADD",IF(NOT(ISBLANK(AP39)),_xlfn.XLOOKUP(AP39,railing_attach[lookupValue],railing_attach[lookupKey],"ERROR"),""), "")</f>
        <v/>
      </c>
      <c r="AR39" s="5"/>
      <c r="AT39" s="3" t="str">
        <f>IF($A39="ADD",IF(NOT(ISBLANK(AS39)),_xlfn.XLOOKUP(AS39,post_condition[lookupValue],post_condition[lookupKey],"ERROR"),""), "")</f>
        <v/>
      </c>
      <c r="AU39" s="7"/>
      <c r="AV39" s="4" t="str">
        <f t="shared" ca="1" si="1"/>
        <v/>
      </c>
      <c r="AW39" s="4"/>
      <c r="AX39" s="3" t="str">
        <f t="shared" si="2"/>
        <v/>
      </c>
      <c r="AY39" s="3" t="str">
        <f>IF($A39="","",IF((AND($A39="ADD",OR(AX39="",AX39="In Use"))),"5",(_xlfn.XLOOKUP(AX39,ud_asset_status[lookupValue],ud_asset_status[lookupKey],""))))</f>
        <v/>
      </c>
      <c r="AZ39" s="7"/>
      <c r="BB39" s="3" t="str">
        <f>IF($A39="ADD",IF(NOT(ISBLANK(BA39)),_xlfn.XLOOKUP(BA39,ar_replace_reason[lookupValue],ar_replace_reason[lookupKey],"ERROR"),""), "")</f>
        <v/>
      </c>
      <c r="BC39" s="3" t="str">
        <f t="shared" si="3"/>
        <v/>
      </c>
      <c r="BD39" s="3" t="str">
        <f>IF($A39="","",IF((AND($A39="ADD",OR(BC39="",BC39="Queenstown-Lakes District Council"))),"70",(_xlfn.XLOOKUP(BC39,ud_organisation_owner[lookupValue],ud_organisation_owner[lookupKey],""))))</f>
        <v/>
      </c>
      <c r="BE39" s="3" t="str">
        <f t="shared" si="4"/>
        <v/>
      </c>
      <c r="BF39" s="3" t="str">
        <f>IF($A39="","",IF((AND($A39="ADD",OR(BE39="",BE39="Queenstown-Lakes District Council"))),"70",(_xlfn.XLOOKUP(BE39,ud_organisation_owner[lookupValue],ud_organisation_owner[lookupKey],""))))</f>
        <v/>
      </c>
      <c r="BG39" s="3" t="str">
        <f t="shared" si="5"/>
        <v/>
      </c>
      <c r="BH39" s="3" t="str">
        <f>IF($A39="","",IF((AND($A39="ADD",OR(BG39="",BG39="Local Authority"))),"17",(_xlfn.XLOOKUP(BG39,ud_sub_organisation[lookupValue],ud_sub_organisation[lookupKey],""))))</f>
        <v/>
      </c>
      <c r="BI39" s="3" t="str">
        <f t="shared" si="6"/>
        <v/>
      </c>
      <c r="BJ39" s="3" t="str">
        <f>IF($A39="","",IF((AND($A39="ADD",OR(BI39="",BI39="Vested assets"))),"12",(_xlfn.XLOOKUP(BI39,ud_work_origin[lookupValue],ud_work_origin[lookupKey],""))))</f>
        <v/>
      </c>
      <c r="BK39" s="8"/>
      <c r="BL39" s="2" t="str">
        <f t="shared" si="7"/>
        <v/>
      </c>
      <c r="BM39" s="3" t="str">
        <f t="shared" si="8"/>
        <v/>
      </c>
      <c r="BN39" s="3" t="str">
        <f>IF($A39="","",IF((AND($A39="ADD",OR(BM39="",BM39="Excellent"))),"1",(_xlfn.XLOOKUP(BM39,condition[lookupValue],condition[lookupKey],""))))</f>
        <v/>
      </c>
      <c r="BO39" s="7" t="str">
        <f t="shared" si="9"/>
        <v/>
      </c>
      <c r="BP39" s="5"/>
    </row>
    <row r="40" spans="2:68" x14ac:dyDescent="0.45">
      <c r="B40" s="4"/>
      <c r="C40" s="5"/>
      <c r="E40" s="3" t="str">
        <f>IF($A40="ADD",IF(NOT(ISBLANK(D40)),_xlfn.XLOOKUP(D40,roadnames[lookupValue],roadnames[lookupKey],"ERROR"),""), "")</f>
        <v/>
      </c>
      <c r="F40" s="4"/>
      <c r="G40" s="4"/>
      <c r="H40" s="6"/>
      <c r="I40" s="6"/>
      <c r="K40" s="3" t="str">
        <f>IF($A40="ADD",IF(NOT(ISBLANK(J40)),_xlfn.XLOOKUP(J40,side[lookupValue],side[lookupKey],"ERROR"),""), "")</f>
        <v/>
      </c>
      <c r="M40" s="3" t="str">
        <f>IF($A40="ADD",IF(NOT(ISBLANK(L40)),_xlfn.XLOOKUP(L40,ud_lane_location[lookupValue],ud_lane_location[lookupKey],"ERROR"),""), "")</f>
        <v/>
      </c>
      <c r="N40" s="6"/>
      <c r="O40" s="6" t="str">
        <f t="shared" si="0"/>
        <v/>
      </c>
      <c r="P40" s="4"/>
      <c r="R40" s="3" t="str">
        <f>IF($A40="ADD",IF(NOT(ISBLANK(Q40)),_xlfn.XLOOKUP(Q40,len_adjust_rsn[lookupValue],len_adjust_rsn[lookupKey],"ERROR"),""), "")</f>
        <v/>
      </c>
      <c r="T40" s="3" t="str">
        <f>IF($A40="ADD",IF(NOT(ISBLANK(S40)),_xlfn.XLOOKUP(S40,ud_placement[lookupValue],ud_placement[lookupKey],"ERROR"),""), "")</f>
        <v/>
      </c>
      <c r="V40" s="3" t="str">
        <f>IF($A40="ADD",IF(NOT(ISBLANK(U40)),_xlfn.XLOOKUP(U40,ud_barrier_type[lookupValue],ud_barrier_type[lookupKey],"ERROR"),""), "")</f>
        <v/>
      </c>
      <c r="X40" s="3" t="str">
        <f>IF($A40="ADD",IF(NOT(ISBLANK(W40)),_xlfn.XLOOKUP(W40,ud_barrier_rail_style[lookupValue],ud_barrier_rail_style[lookupKey],"ERROR"),""), "")</f>
        <v/>
      </c>
      <c r="Z40" s="3" t="str">
        <f>IF($A40="ADD",IF(NOT(ISBLANK(Y40)),_xlfn.XLOOKUP(Y40,ud_barrier_rail_make[lookupValue],ud_barrier_rail_make[lookupKey],"ERROR"),""), "")</f>
        <v/>
      </c>
      <c r="AB40" s="3" t="str">
        <f>IF($A40="ADD",IF(NOT(ISBLANK(AA40)),_xlfn.XLOOKUP(AA40,barrier_rail_material[lookupValue],barrier_rail_material[lookupKey],"ERROR"),""), "")</f>
        <v/>
      </c>
      <c r="AD40" s="3" t="str">
        <f>IF($A40="ADD",IF(NOT(ISBLANK(AC40)),_xlfn.XLOOKUP(AC40,barrier_post_material[lookupValue],barrier_post_material[lookupKey],"ERROR"),""), "")</f>
        <v/>
      </c>
      <c r="AE40" s="6"/>
      <c r="AH40" s="3" t="str">
        <f>IF($A40="ADD",IF(NOT(ISBLANK(AG40)),_xlfn.XLOOKUP(AG40,ud_barrier_ground_fix[lookupValue],ud_barrier_ground_fix[lookupKey],"ERROR"),""), "")</f>
        <v/>
      </c>
      <c r="AQ40" s="3" t="str">
        <f>IF($A40="ADD",IF(NOT(ISBLANK(AP40)),_xlfn.XLOOKUP(AP40,railing_attach[lookupValue],railing_attach[lookupKey],"ERROR"),""), "")</f>
        <v/>
      </c>
      <c r="AR40" s="5"/>
      <c r="AT40" s="3" t="str">
        <f>IF($A40="ADD",IF(NOT(ISBLANK(AS40)),_xlfn.XLOOKUP(AS40,post_condition[lookupValue],post_condition[lookupKey],"ERROR"),""), "")</f>
        <v/>
      </c>
      <c r="AU40" s="7"/>
      <c r="AV40" s="4" t="str">
        <f t="shared" ca="1" si="1"/>
        <v/>
      </c>
      <c r="AW40" s="4"/>
      <c r="AX40" s="3" t="str">
        <f t="shared" si="2"/>
        <v/>
      </c>
      <c r="AY40" s="3" t="str">
        <f>IF($A40="","",IF((AND($A40="ADD",OR(AX40="",AX40="In Use"))),"5",(_xlfn.XLOOKUP(AX40,ud_asset_status[lookupValue],ud_asset_status[lookupKey],""))))</f>
        <v/>
      </c>
      <c r="AZ40" s="7"/>
      <c r="BB40" s="3" t="str">
        <f>IF($A40="ADD",IF(NOT(ISBLANK(BA40)),_xlfn.XLOOKUP(BA40,ar_replace_reason[lookupValue],ar_replace_reason[lookupKey],"ERROR"),""), "")</f>
        <v/>
      </c>
      <c r="BC40" s="3" t="str">
        <f t="shared" si="3"/>
        <v/>
      </c>
      <c r="BD40" s="3" t="str">
        <f>IF($A40="","",IF((AND($A40="ADD",OR(BC40="",BC40="Queenstown-Lakes District Council"))),"70",(_xlfn.XLOOKUP(BC40,ud_organisation_owner[lookupValue],ud_organisation_owner[lookupKey],""))))</f>
        <v/>
      </c>
      <c r="BE40" s="3" t="str">
        <f t="shared" si="4"/>
        <v/>
      </c>
      <c r="BF40" s="3" t="str">
        <f>IF($A40="","",IF((AND($A40="ADD",OR(BE40="",BE40="Queenstown-Lakes District Council"))),"70",(_xlfn.XLOOKUP(BE40,ud_organisation_owner[lookupValue],ud_organisation_owner[lookupKey],""))))</f>
        <v/>
      </c>
      <c r="BG40" s="3" t="str">
        <f t="shared" si="5"/>
        <v/>
      </c>
      <c r="BH40" s="3" t="str">
        <f>IF($A40="","",IF((AND($A40="ADD",OR(BG40="",BG40="Local Authority"))),"17",(_xlfn.XLOOKUP(BG40,ud_sub_organisation[lookupValue],ud_sub_organisation[lookupKey],""))))</f>
        <v/>
      </c>
      <c r="BI40" s="3" t="str">
        <f t="shared" si="6"/>
        <v/>
      </c>
      <c r="BJ40" s="3" t="str">
        <f>IF($A40="","",IF((AND($A40="ADD",OR(BI40="",BI40="Vested assets"))),"12",(_xlfn.XLOOKUP(BI40,ud_work_origin[lookupValue],ud_work_origin[lookupKey],""))))</f>
        <v/>
      </c>
      <c r="BK40" s="8"/>
      <c r="BL40" s="2" t="str">
        <f t="shared" si="7"/>
        <v/>
      </c>
      <c r="BM40" s="3" t="str">
        <f t="shared" si="8"/>
        <v/>
      </c>
      <c r="BN40" s="3" t="str">
        <f>IF($A40="","",IF((AND($A40="ADD",OR(BM40="",BM40="Excellent"))),"1",(_xlfn.XLOOKUP(BM40,condition[lookupValue],condition[lookupKey],""))))</f>
        <v/>
      </c>
      <c r="BO40" s="7" t="str">
        <f t="shared" si="9"/>
        <v/>
      </c>
      <c r="BP40" s="5"/>
    </row>
    <row r="41" spans="2:68" x14ac:dyDescent="0.45">
      <c r="B41" s="4"/>
      <c r="C41" s="5"/>
      <c r="E41" s="3" t="str">
        <f>IF($A41="ADD",IF(NOT(ISBLANK(D41)),_xlfn.XLOOKUP(D41,roadnames[lookupValue],roadnames[lookupKey],"ERROR"),""), "")</f>
        <v/>
      </c>
      <c r="F41" s="4"/>
      <c r="G41" s="4"/>
      <c r="H41" s="6"/>
      <c r="I41" s="6"/>
      <c r="K41" s="3" t="str">
        <f>IF($A41="ADD",IF(NOT(ISBLANK(J41)),_xlfn.XLOOKUP(J41,side[lookupValue],side[lookupKey],"ERROR"),""), "")</f>
        <v/>
      </c>
      <c r="M41" s="3" t="str">
        <f>IF($A41="ADD",IF(NOT(ISBLANK(L41)),_xlfn.XLOOKUP(L41,ud_lane_location[lookupValue],ud_lane_location[lookupKey],"ERROR"),""), "")</f>
        <v/>
      </c>
      <c r="N41" s="6"/>
      <c r="O41" s="6" t="str">
        <f t="shared" si="0"/>
        <v/>
      </c>
      <c r="P41" s="4"/>
      <c r="R41" s="3" t="str">
        <f>IF($A41="ADD",IF(NOT(ISBLANK(Q41)),_xlfn.XLOOKUP(Q41,len_adjust_rsn[lookupValue],len_adjust_rsn[lookupKey],"ERROR"),""), "")</f>
        <v/>
      </c>
      <c r="T41" s="3" t="str">
        <f>IF($A41="ADD",IF(NOT(ISBLANK(S41)),_xlfn.XLOOKUP(S41,ud_placement[lookupValue],ud_placement[lookupKey],"ERROR"),""), "")</f>
        <v/>
      </c>
      <c r="V41" s="3" t="str">
        <f>IF($A41="ADD",IF(NOT(ISBLANK(U41)),_xlfn.XLOOKUP(U41,ud_barrier_type[lookupValue],ud_barrier_type[lookupKey],"ERROR"),""), "")</f>
        <v/>
      </c>
      <c r="X41" s="3" t="str">
        <f>IF($A41="ADD",IF(NOT(ISBLANK(W41)),_xlfn.XLOOKUP(W41,ud_barrier_rail_style[lookupValue],ud_barrier_rail_style[lookupKey],"ERROR"),""), "")</f>
        <v/>
      </c>
      <c r="Z41" s="3" t="str">
        <f>IF($A41="ADD",IF(NOT(ISBLANK(Y41)),_xlfn.XLOOKUP(Y41,ud_barrier_rail_make[lookupValue],ud_barrier_rail_make[lookupKey],"ERROR"),""), "")</f>
        <v/>
      </c>
      <c r="AB41" s="3" t="str">
        <f>IF($A41="ADD",IF(NOT(ISBLANK(AA41)),_xlfn.XLOOKUP(AA41,barrier_rail_material[lookupValue],barrier_rail_material[lookupKey],"ERROR"),""), "")</f>
        <v/>
      </c>
      <c r="AD41" s="3" t="str">
        <f>IF($A41="ADD",IF(NOT(ISBLANK(AC41)),_xlfn.XLOOKUP(AC41,barrier_post_material[lookupValue],barrier_post_material[lookupKey],"ERROR"),""), "")</f>
        <v/>
      </c>
      <c r="AE41" s="6"/>
      <c r="AH41" s="3" t="str">
        <f>IF($A41="ADD",IF(NOT(ISBLANK(AG41)),_xlfn.XLOOKUP(AG41,ud_barrier_ground_fix[lookupValue],ud_barrier_ground_fix[lookupKey],"ERROR"),""), "")</f>
        <v/>
      </c>
      <c r="AQ41" s="3" t="str">
        <f>IF($A41="ADD",IF(NOT(ISBLANK(AP41)),_xlfn.XLOOKUP(AP41,railing_attach[lookupValue],railing_attach[lookupKey],"ERROR"),""), "")</f>
        <v/>
      </c>
      <c r="AR41" s="5"/>
      <c r="AT41" s="3" t="str">
        <f>IF($A41="ADD",IF(NOT(ISBLANK(AS41)),_xlfn.XLOOKUP(AS41,post_condition[lookupValue],post_condition[lookupKey],"ERROR"),""), "")</f>
        <v/>
      </c>
      <c r="AU41" s="7"/>
      <c r="AV41" s="4" t="str">
        <f t="shared" ca="1" si="1"/>
        <v/>
      </c>
      <c r="AW41" s="4"/>
      <c r="AX41" s="3" t="str">
        <f t="shared" si="2"/>
        <v/>
      </c>
      <c r="AY41" s="3" t="str">
        <f>IF($A41="","",IF((AND($A41="ADD",OR(AX41="",AX41="In Use"))),"5",(_xlfn.XLOOKUP(AX41,ud_asset_status[lookupValue],ud_asset_status[lookupKey],""))))</f>
        <v/>
      </c>
      <c r="AZ41" s="7"/>
      <c r="BB41" s="3" t="str">
        <f>IF($A41="ADD",IF(NOT(ISBLANK(BA41)),_xlfn.XLOOKUP(BA41,ar_replace_reason[lookupValue],ar_replace_reason[lookupKey],"ERROR"),""), "")</f>
        <v/>
      </c>
      <c r="BC41" s="3" t="str">
        <f t="shared" si="3"/>
        <v/>
      </c>
      <c r="BD41" s="3" t="str">
        <f>IF($A41="","",IF((AND($A41="ADD",OR(BC41="",BC41="Queenstown-Lakes District Council"))),"70",(_xlfn.XLOOKUP(BC41,ud_organisation_owner[lookupValue],ud_organisation_owner[lookupKey],""))))</f>
        <v/>
      </c>
      <c r="BE41" s="3" t="str">
        <f t="shared" si="4"/>
        <v/>
      </c>
      <c r="BF41" s="3" t="str">
        <f>IF($A41="","",IF((AND($A41="ADD",OR(BE41="",BE41="Queenstown-Lakes District Council"))),"70",(_xlfn.XLOOKUP(BE41,ud_organisation_owner[lookupValue],ud_organisation_owner[lookupKey],""))))</f>
        <v/>
      </c>
      <c r="BG41" s="3" t="str">
        <f t="shared" si="5"/>
        <v/>
      </c>
      <c r="BH41" s="3" t="str">
        <f>IF($A41="","",IF((AND($A41="ADD",OR(BG41="",BG41="Local Authority"))),"17",(_xlfn.XLOOKUP(BG41,ud_sub_organisation[lookupValue],ud_sub_organisation[lookupKey],""))))</f>
        <v/>
      </c>
      <c r="BI41" s="3" t="str">
        <f t="shared" si="6"/>
        <v/>
      </c>
      <c r="BJ41" s="3" t="str">
        <f>IF($A41="","",IF((AND($A41="ADD",OR(BI41="",BI41="Vested assets"))),"12",(_xlfn.XLOOKUP(BI41,ud_work_origin[lookupValue],ud_work_origin[lookupKey],""))))</f>
        <v/>
      </c>
      <c r="BK41" s="8"/>
      <c r="BL41" s="2" t="str">
        <f t="shared" si="7"/>
        <v/>
      </c>
      <c r="BM41" s="3" t="str">
        <f t="shared" si="8"/>
        <v/>
      </c>
      <c r="BN41" s="3" t="str">
        <f>IF($A41="","",IF((AND($A41="ADD",OR(BM41="",BM41="Excellent"))),"1",(_xlfn.XLOOKUP(BM41,condition[lookupValue],condition[lookupKey],""))))</f>
        <v/>
      </c>
      <c r="BO41" s="7" t="str">
        <f t="shared" si="9"/>
        <v/>
      </c>
      <c r="BP41" s="5"/>
    </row>
    <row r="42" spans="2:68" x14ac:dyDescent="0.45">
      <c r="B42" s="4"/>
      <c r="C42" s="5"/>
      <c r="E42" s="3" t="str">
        <f>IF($A42="ADD",IF(NOT(ISBLANK(D42)),_xlfn.XLOOKUP(D42,roadnames[lookupValue],roadnames[lookupKey],"ERROR"),""), "")</f>
        <v/>
      </c>
      <c r="F42" s="4"/>
      <c r="G42" s="4"/>
      <c r="H42" s="6"/>
      <c r="I42" s="6"/>
      <c r="K42" s="3" t="str">
        <f>IF($A42="ADD",IF(NOT(ISBLANK(J42)),_xlfn.XLOOKUP(J42,side[lookupValue],side[lookupKey],"ERROR"),""), "")</f>
        <v/>
      </c>
      <c r="M42" s="3" t="str">
        <f>IF($A42="ADD",IF(NOT(ISBLANK(L42)),_xlfn.XLOOKUP(L42,ud_lane_location[lookupValue],ud_lane_location[lookupKey],"ERROR"),""), "")</f>
        <v/>
      </c>
      <c r="N42" s="6"/>
      <c r="O42" s="6" t="str">
        <f t="shared" si="0"/>
        <v/>
      </c>
      <c r="P42" s="4"/>
      <c r="R42" s="3" t="str">
        <f>IF($A42="ADD",IF(NOT(ISBLANK(Q42)),_xlfn.XLOOKUP(Q42,len_adjust_rsn[lookupValue],len_adjust_rsn[lookupKey],"ERROR"),""), "")</f>
        <v/>
      </c>
      <c r="T42" s="3" t="str">
        <f>IF($A42="ADD",IF(NOT(ISBLANK(S42)),_xlfn.XLOOKUP(S42,ud_placement[lookupValue],ud_placement[lookupKey],"ERROR"),""), "")</f>
        <v/>
      </c>
      <c r="V42" s="3" t="str">
        <f>IF($A42="ADD",IF(NOT(ISBLANK(U42)),_xlfn.XLOOKUP(U42,ud_barrier_type[lookupValue],ud_barrier_type[lookupKey],"ERROR"),""), "")</f>
        <v/>
      </c>
      <c r="X42" s="3" t="str">
        <f>IF($A42="ADD",IF(NOT(ISBLANK(W42)),_xlfn.XLOOKUP(W42,ud_barrier_rail_style[lookupValue],ud_barrier_rail_style[lookupKey],"ERROR"),""), "")</f>
        <v/>
      </c>
      <c r="Z42" s="3" t="str">
        <f>IF($A42="ADD",IF(NOT(ISBLANK(Y42)),_xlfn.XLOOKUP(Y42,ud_barrier_rail_make[lookupValue],ud_barrier_rail_make[lookupKey],"ERROR"),""), "")</f>
        <v/>
      </c>
      <c r="AB42" s="3" t="str">
        <f>IF($A42="ADD",IF(NOT(ISBLANK(AA42)),_xlfn.XLOOKUP(AA42,barrier_rail_material[lookupValue],barrier_rail_material[lookupKey],"ERROR"),""), "")</f>
        <v/>
      </c>
      <c r="AD42" s="3" t="str">
        <f>IF($A42="ADD",IF(NOT(ISBLANK(AC42)),_xlfn.XLOOKUP(AC42,barrier_post_material[lookupValue],barrier_post_material[lookupKey],"ERROR"),""), "")</f>
        <v/>
      </c>
      <c r="AE42" s="6"/>
      <c r="AH42" s="3" t="str">
        <f>IF($A42="ADD",IF(NOT(ISBLANK(AG42)),_xlfn.XLOOKUP(AG42,ud_barrier_ground_fix[lookupValue],ud_barrier_ground_fix[lookupKey],"ERROR"),""), "")</f>
        <v/>
      </c>
      <c r="AQ42" s="3" t="str">
        <f>IF($A42="ADD",IF(NOT(ISBLANK(AP42)),_xlfn.XLOOKUP(AP42,railing_attach[lookupValue],railing_attach[lookupKey],"ERROR"),""), "")</f>
        <v/>
      </c>
      <c r="AR42" s="5"/>
      <c r="AT42" s="3" t="str">
        <f>IF($A42="ADD",IF(NOT(ISBLANK(AS42)),_xlfn.XLOOKUP(AS42,post_condition[lookupValue],post_condition[lookupKey],"ERROR"),""), "")</f>
        <v/>
      </c>
      <c r="AU42" s="7"/>
      <c r="AV42" s="4" t="str">
        <f t="shared" ca="1" si="1"/>
        <v/>
      </c>
      <c r="AW42" s="4"/>
      <c r="AX42" s="3" t="str">
        <f t="shared" si="2"/>
        <v/>
      </c>
      <c r="AY42" s="3" t="str">
        <f>IF($A42="","",IF((AND($A42="ADD",OR(AX42="",AX42="In Use"))),"5",(_xlfn.XLOOKUP(AX42,ud_asset_status[lookupValue],ud_asset_status[lookupKey],""))))</f>
        <v/>
      </c>
      <c r="AZ42" s="7"/>
      <c r="BB42" s="3" t="str">
        <f>IF($A42="ADD",IF(NOT(ISBLANK(BA42)),_xlfn.XLOOKUP(BA42,ar_replace_reason[lookupValue],ar_replace_reason[lookupKey],"ERROR"),""), "")</f>
        <v/>
      </c>
      <c r="BC42" s="3" t="str">
        <f t="shared" si="3"/>
        <v/>
      </c>
      <c r="BD42" s="3" t="str">
        <f>IF($A42="","",IF((AND($A42="ADD",OR(BC42="",BC42="Queenstown-Lakes District Council"))),"70",(_xlfn.XLOOKUP(BC42,ud_organisation_owner[lookupValue],ud_organisation_owner[lookupKey],""))))</f>
        <v/>
      </c>
      <c r="BE42" s="3" t="str">
        <f t="shared" si="4"/>
        <v/>
      </c>
      <c r="BF42" s="3" t="str">
        <f>IF($A42="","",IF((AND($A42="ADD",OR(BE42="",BE42="Queenstown-Lakes District Council"))),"70",(_xlfn.XLOOKUP(BE42,ud_organisation_owner[lookupValue],ud_organisation_owner[lookupKey],""))))</f>
        <v/>
      </c>
      <c r="BG42" s="3" t="str">
        <f t="shared" si="5"/>
        <v/>
      </c>
      <c r="BH42" s="3" t="str">
        <f>IF($A42="","",IF((AND($A42="ADD",OR(BG42="",BG42="Local Authority"))),"17",(_xlfn.XLOOKUP(BG42,ud_sub_organisation[lookupValue],ud_sub_organisation[lookupKey],""))))</f>
        <v/>
      </c>
      <c r="BI42" s="3" t="str">
        <f t="shared" si="6"/>
        <v/>
      </c>
      <c r="BJ42" s="3" t="str">
        <f>IF($A42="","",IF((AND($A42="ADD",OR(BI42="",BI42="Vested assets"))),"12",(_xlfn.XLOOKUP(BI42,ud_work_origin[lookupValue],ud_work_origin[lookupKey],""))))</f>
        <v/>
      </c>
      <c r="BK42" s="8"/>
      <c r="BL42" s="2" t="str">
        <f t="shared" si="7"/>
        <v/>
      </c>
      <c r="BM42" s="3" t="str">
        <f t="shared" si="8"/>
        <v/>
      </c>
      <c r="BN42" s="3" t="str">
        <f>IF($A42="","",IF((AND($A42="ADD",OR(BM42="",BM42="Excellent"))),"1",(_xlfn.XLOOKUP(BM42,condition[lookupValue],condition[lookupKey],""))))</f>
        <v/>
      </c>
      <c r="BO42" s="7" t="str">
        <f t="shared" si="9"/>
        <v/>
      </c>
      <c r="BP42" s="5"/>
    </row>
    <row r="43" spans="2:68" x14ac:dyDescent="0.45">
      <c r="B43" s="4"/>
      <c r="C43" s="5"/>
      <c r="E43" s="3" t="str">
        <f>IF($A43="ADD",IF(NOT(ISBLANK(D43)),_xlfn.XLOOKUP(D43,roadnames[lookupValue],roadnames[lookupKey],"ERROR"),""), "")</f>
        <v/>
      </c>
      <c r="F43" s="4"/>
      <c r="G43" s="4"/>
      <c r="H43" s="6"/>
      <c r="I43" s="6"/>
      <c r="K43" s="3" t="str">
        <f>IF($A43="ADD",IF(NOT(ISBLANK(J43)),_xlfn.XLOOKUP(J43,side[lookupValue],side[lookupKey],"ERROR"),""), "")</f>
        <v/>
      </c>
      <c r="M43" s="3" t="str">
        <f>IF($A43="ADD",IF(NOT(ISBLANK(L43)),_xlfn.XLOOKUP(L43,ud_lane_location[lookupValue],ud_lane_location[lookupKey],"ERROR"),""), "")</f>
        <v/>
      </c>
      <c r="N43" s="6"/>
      <c r="O43" s="6" t="str">
        <f t="shared" si="0"/>
        <v/>
      </c>
      <c r="P43" s="4"/>
      <c r="R43" s="3" t="str">
        <f>IF($A43="ADD",IF(NOT(ISBLANK(Q43)),_xlfn.XLOOKUP(Q43,len_adjust_rsn[lookupValue],len_adjust_rsn[lookupKey],"ERROR"),""), "")</f>
        <v/>
      </c>
      <c r="T43" s="3" t="str">
        <f>IF($A43="ADD",IF(NOT(ISBLANK(S43)),_xlfn.XLOOKUP(S43,ud_placement[lookupValue],ud_placement[lookupKey],"ERROR"),""), "")</f>
        <v/>
      </c>
      <c r="V43" s="3" t="str">
        <f>IF($A43="ADD",IF(NOT(ISBLANK(U43)),_xlfn.XLOOKUP(U43,ud_barrier_type[lookupValue],ud_barrier_type[lookupKey],"ERROR"),""), "")</f>
        <v/>
      </c>
      <c r="X43" s="3" t="str">
        <f>IF($A43="ADD",IF(NOT(ISBLANK(W43)),_xlfn.XLOOKUP(W43,ud_barrier_rail_style[lookupValue],ud_barrier_rail_style[lookupKey],"ERROR"),""), "")</f>
        <v/>
      </c>
      <c r="Z43" s="3" t="str">
        <f>IF($A43="ADD",IF(NOT(ISBLANK(Y43)),_xlfn.XLOOKUP(Y43,ud_barrier_rail_make[lookupValue],ud_barrier_rail_make[lookupKey],"ERROR"),""), "")</f>
        <v/>
      </c>
      <c r="AB43" s="3" t="str">
        <f>IF($A43="ADD",IF(NOT(ISBLANK(AA43)),_xlfn.XLOOKUP(AA43,barrier_rail_material[lookupValue],barrier_rail_material[lookupKey],"ERROR"),""), "")</f>
        <v/>
      </c>
      <c r="AD43" s="3" t="str">
        <f>IF($A43="ADD",IF(NOT(ISBLANK(AC43)),_xlfn.XLOOKUP(AC43,barrier_post_material[lookupValue],barrier_post_material[lookupKey],"ERROR"),""), "")</f>
        <v/>
      </c>
      <c r="AE43" s="6"/>
      <c r="AH43" s="3" t="str">
        <f>IF($A43="ADD",IF(NOT(ISBLANK(AG43)),_xlfn.XLOOKUP(AG43,ud_barrier_ground_fix[lookupValue],ud_barrier_ground_fix[lookupKey],"ERROR"),""), "")</f>
        <v/>
      </c>
      <c r="AQ43" s="3" t="str">
        <f>IF($A43="ADD",IF(NOT(ISBLANK(AP43)),_xlfn.XLOOKUP(AP43,railing_attach[lookupValue],railing_attach[lookupKey],"ERROR"),""), "")</f>
        <v/>
      </c>
      <c r="AR43" s="5"/>
      <c r="AT43" s="3" t="str">
        <f>IF($A43="ADD",IF(NOT(ISBLANK(AS43)),_xlfn.XLOOKUP(AS43,post_condition[lookupValue],post_condition[lookupKey],"ERROR"),""), "")</f>
        <v/>
      </c>
      <c r="AU43" s="7"/>
      <c r="AV43" s="4" t="str">
        <f t="shared" ca="1" si="1"/>
        <v/>
      </c>
      <c r="AW43" s="4"/>
      <c r="AX43" s="3" t="str">
        <f t="shared" si="2"/>
        <v/>
      </c>
      <c r="AY43" s="3" t="str">
        <f>IF($A43="","",IF((AND($A43="ADD",OR(AX43="",AX43="In Use"))),"5",(_xlfn.XLOOKUP(AX43,ud_asset_status[lookupValue],ud_asset_status[lookupKey],""))))</f>
        <v/>
      </c>
      <c r="AZ43" s="7"/>
      <c r="BB43" s="3" t="str">
        <f>IF($A43="ADD",IF(NOT(ISBLANK(BA43)),_xlfn.XLOOKUP(BA43,ar_replace_reason[lookupValue],ar_replace_reason[lookupKey],"ERROR"),""), "")</f>
        <v/>
      </c>
      <c r="BC43" s="3" t="str">
        <f t="shared" si="3"/>
        <v/>
      </c>
      <c r="BD43" s="3" t="str">
        <f>IF($A43="","",IF((AND($A43="ADD",OR(BC43="",BC43="Queenstown-Lakes District Council"))),"70",(_xlfn.XLOOKUP(BC43,ud_organisation_owner[lookupValue],ud_organisation_owner[lookupKey],""))))</f>
        <v/>
      </c>
      <c r="BE43" s="3" t="str">
        <f t="shared" si="4"/>
        <v/>
      </c>
      <c r="BF43" s="3" t="str">
        <f>IF($A43="","",IF((AND($A43="ADD",OR(BE43="",BE43="Queenstown-Lakes District Council"))),"70",(_xlfn.XLOOKUP(BE43,ud_organisation_owner[lookupValue],ud_organisation_owner[lookupKey],""))))</f>
        <v/>
      </c>
      <c r="BG43" s="3" t="str">
        <f t="shared" si="5"/>
        <v/>
      </c>
      <c r="BH43" s="3" t="str">
        <f>IF($A43="","",IF((AND($A43="ADD",OR(BG43="",BG43="Local Authority"))),"17",(_xlfn.XLOOKUP(BG43,ud_sub_organisation[lookupValue],ud_sub_organisation[lookupKey],""))))</f>
        <v/>
      </c>
      <c r="BI43" s="3" t="str">
        <f t="shared" si="6"/>
        <v/>
      </c>
      <c r="BJ43" s="3" t="str">
        <f>IF($A43="","",IF((AND($A43="ADD",OR(BI43="",BI43="Vested assets"))),"12",(_xlfn.XLOOKUP(BI43,ud_work_origin[lookupValue],ud_work_origin[lookupKey],""))))</f>
        <v/>
      </c>
      <c r="BK43" s="8"/>
      <c r="BL43" s="2" t="str">
        <f t="shared" si="7"/>
        <v/>
      </c>
      <c r="BM43" s="3" t="str">
        <f t="shared" si="8"/>
        <v/>
      </c>
      <c r="BN43" s="3" t="str">
        <f>IF($A43="","",IF((AND($A43="ADD",OR(BM43="",BM43="Excellent"))),"1",(_xlfn.XLOOKUP(BM43,condition[lookupValue],condition[lookupKey],""))))</f>
        <v/>
      </c>
      <c r="BO43" s="7" t="str">
        <f t="shared" si="9"/>
        <v/>
      </c>
      <c r="BP43" s="5"/>
    </row>
    <row r="44" spans="2:68" x14ac:dyDescent="0.45">
      <c r="B44" s="4"/>
      <c r="C44" s="5"/>
      <c r="E44" s="3" t="str">
        <f>IF($A44="ADD",IF(NOT(ISBLANK(D44)),_xlfn.XLOOKUP(D44,roadnames[lookupValue],roadnames[lookupKey],"ERROR"),""), "")</f>
        <v/>
      </c>
      <c r="F44" s="4"/>
      <c r="G44" s="4"/>
      <c r="H44" s="6"/>
      <c r="I44" s="6"/>
      <c r="K44" s="3" t="str">
        <f>IF($A44="ADD",IF(NOT(ISBLANK(J44)),_xlfn.XLOOKUP(J44,side[lookupValue],side[lookupKey],"ERROR"),""), "")</f>
        <v/>
      </c>
      <c r="M44" s="3" t="str">
        <f>IF($A44="ADD",IF(NOT(ISBLANK(L44)),_xlfn.XLOOKUP(L44,ud_lane_location[lookupValue],ud_lane_location[lookupKey],"ERROR"),""), "")</f>
        <v/>
      </c>
      <c r="N44" s="6"/>
      <c r="O44" s="6" t="str">
        <f t="shared" si="0"/>
        <v/>
      </c>
      <c r="P44" s="4"/>
      <c r="R44" s="3" t="str">
        <f>IF($A44="ADD",IF(NOT(ISBLANK(Q44)),_xlfn.XLOOKUP(Q44,len_adjust_rsn[lookupValue],len_adjust_rsn[lookupKey],"ERROR"),""), "")</f>
        <v/>
      </c>
      <c r="T44" s="3" t="str">
        <f>IF($A44="ADD",IF(NOT(ISBLANK(S44)),_xlfn.XLOOKUP(S44,ud_placement[lookupValue],ud_placement[lookupKey],"ERROR"),""), "")</f>
        <v/>
      </c>
      <c r="V44" s="3" t="str">
        <f>IF($A44="ADD",IF(NOT(ISBLANK(U44)),_xlfn.XLOOKUP(U44,ud_barrier_type[lookupValue],ud_barrier_type[lookupKey],"ERROR"),""), "")</f>
        <v/>
      </c>
      <c r="X44" s="3" t="str">
        <f>IF($A44="ADD",IF(NOT(ISBLANK(W44)),_xlfn.XLOOKUP(W44,ud_barrier_rail_style[lookupValue],ud_barrier_rail_style[lookupKey],"ERROR"),""), "")</f>
        <v/>
      </c>
      <c r="Z44" s="3" t="str">
        <f>IF($A44="ADD",IF(NOT(ISBLANK(Y44)),_xlfn.XLOOKUP(Y44,ud_barrier_rail_make[lookupValue],ud_barrier_rail_make[lookupKey],"ERROR"),""), "")</f>
        <v/>
      </c>
      <c r="AB44" s="3" t="str">
        <f>IF($A44="ADD",IF(NOT(ISBLANK(AA44)),_xlfn.XLOOKUP(AA44,barrier_rail_material[lookupValue],barrier_rail_material[lookupKey],"ERROR"),""), "")</f>
        <v/>
      </c>
      <c r="AD44" s="3" t="str">
        <f>IF($A44="ADD",IF(NOT(ISBLANK(AC44)),_xlfn.XLOOKUP(AC44,barrier_post_material[lookupValue],barrier_post_material[lookupKey],"ERROR"),""), "")</f>
        <v/>
      </c>
      <c r="AE44" s="6"/>
      <c r="AH44" s="3" t="str">
        <f>IF($A44="ADD",IF(NOT(ISBLANK(AG44)),_xlfn.XLOOKUP(AG44,ud_barrier_ground_fix[lookupValue],ud_barrier_ground_fix[lookupKey],"ERROR"),""), "")</f>
        <v/>
      </c>
      <c r="AQ44" s="3" t="str">
        <f>IF($A44="ADD",IF(NOT(ISBLANK(AP44)),_xlfn.XLOOKUP(AP44,railing_attach[lookupValue],railing_attach[lookupKey],"ERROR"),""), "")</f>
        <v/>
      </c>
      <c r="AR44" s="5"/>
      <c r="AT44" s="3" t="str">
        <f>IF($A44="ADD",IF(NOT(ISBLANK(AS44)),_xlfn.XLOOKUP(AS44,post_condition[lookupValue],post_condition[lookupKey],"ERROR"),""), "")</f>
        <v/>
      </c>
      <c r="AU44" s="7"/>
      <c r="AV44" s="4" t="str">
        <f t="shared" ca="1" si="1"/>
        <v/>
      </c>
      <c r="AW44" s="4"/>
      <c r="AX44" s="3" t="str">
        <f t="shared" si="2"/>
        <v/>
      </c>
      <c r="AY44" s="3" t="str">
        <f>IF($A44="","",IF((AND($A44="ADD",OR(AX44="",AX44="In Use"))),"5",(_xlfn.XLOOKUP(AX44,ud_asset_status[lookupValue],ud_asset_status[lookupKey],""))))</f>
        <v/>
      </c>
      <c r="AZ44" s="7"/>
      <c r="BB44" s="3" t="str">
        <f>IF($A44="ADD",IF(NOT(ISBLANK(BA44)),_xlfn.XLOOKUP(BA44,ar_replace_reason[lookupValue],ar_replace_reason[lookupKey],"ERROR"),""), "")</f>
        <v/>
      </c>
      <c r="BC44" s="3" t="str">
        <f t="shared" si="3"/>
        <v/>
      </c>
      <c r="BD44" s="3" t="str">
        <f>IF($A44="","",IF((AND($A44="ADD",OR(BC44="",BC44="Queenstown-Lakes District Council"))),"70",(_xlfn.XLOOKUP(BC44,ud_organisation_owner[lookupValue],ud_organisation_owner[lookupKey],""))))</f>
        <v/>
      </c>
      <c r="BE44" s="3" t="str">
        <f t="shared" si="4"/>
        <v/>
      </c>
      <c r="BF44" s="3" t="str">
        <f>IF($A44="","",IF((AND($A44="ADD",OR(BE44="",BE44="Queenstown-Lakes District Council"))),"70",(_xlfn.XLOOKUP(BE44,ud_organisation_owner[lookupValue],ud_organisation_owner[lookupKey],""))))</f>
        <v/>
      </c>
      <c r="BG44" s="3" t="str">
        <f t="shared" si="5"/>
        <v/>
      </c>
      <c r="BH44" s="3" t="str">
        <f>IF($A44="","",IF((AND($A44="ADD",OR(BG44="",BG44="Local Authority"))),"17",(_xlfn.XLOOKUP(BG44,ud_sub_organisation[lookupValue],ud_sub_organisation[lookupKey],""))))</f>
        <v/>
      </c>
      <c r="BI44" s="3" t="str">
        <f t="shared" si="6"/>
        <v/>
      </c>
      <c r="BJ44" s="3" t="str">
        <f>IF($A44="","",IF((AND($A44="ADD",OR(BI44="",BI44="Vested assets"))),"12",(_xlfn.XLOOKUP(BI44,ud_work_origin[lookupValue],ud_work_origin[lookupKey],""))))</f>
        <v/>
      </c>
      <c r="BK44" s="8"/>
      <c r="BL44" s="2" t="str">
        <f t="shared" si="7"/>
        <v/>
      </c>
      <c r="BM44" s="3" t="str">
        <f t="shared" si="8"/>
        <v/>
      </c>
      <c r="BN44" s="3" t="str">
        <f>IF($A44="","",IF((AND($A44="ADD",OR(BM44="",BM44="Excellent"))),"1",(_xlfn.XLOOKUP(BM44,condition[lookupValue],condition[lookupKey],""))))</f>
        <v/>
      </c>
      <c r="BO44" s="7" t="str">
        <f t="shared" si="9"/>
        <v/>
      </c>
      <c r="BP44" s="5"/>
    </row>
    <row r="45" spans="2:68" x14ac:dyDescent="0.45">
      <c r="B45" s="4"/>
      <c r="C45" s="5"/>
      <c r="E45" s="3" t="str">
        <f>IF($A45="ADD",IF(NOT(ISBLANK(D45)),_xlfn.XLOOKUP(D45,roadnames[lookupValue],roadnames[lookupKey],"ERROR"),""), "")</f>
        <v/>
      </c>
      <c r="F45" s="4"/>
      <c r="G45" s="4"/>
      <c r="H45" s="6"/>
      <c r="I45" s="6"/>
      <c r="K45" s="3" t="str">
        <f>IF($A45="ADD",IF(NOT(ISBLANK(J45)),_xlfn.XLOOKUP(J45,side[lookupValue],side[lookupKey],"ERROR"),""), "")</f>
        <v/>
      </c>
      <c r="M45" s="3" t="str">
        <f>IF($A45="ADD",IF(NOT(ISBLANK(L45)),_xlfn.XLOOKUP(L45,ud_lane_location[lookupValue],ud_lane_location[lookupKey],"ERROR"),""), "")</f>
        <v/>
      </c>
      <c r="N45" s="6"/>
      <c r="O45" s="6" t="str">
        <f t="shared" si="0"/>
        <v/>
      </c>
      <c r="P45" s="4"/>
      <c r="R45" s="3" t="str">
        <f>IF($A45="ADD",IF(NOT(ISBLANK(Q45)),_xlfn.XLOOKUP(Q45,len_adjust_rsn[lookupValue],len_adjust_rsn[lookupKey],"ERROR"),""), "")</f>
        <v/>
      </c>
      <c r="T45" s="3" t="str">
        <f>IF($A45="ADD",IF(NOT(ISBLANK(S45)),_xlfn.XLOOKUP(S45,ud_placement[lookupValue],ud_placement[lookupKey],"ERROR"),""), "")</f>
        <v/>
      </c>
      <c r="V45" s="3" t="str">
        <f>IF($A45="ADD",IF(NOT(ISBLANK(U45)),_xlfn.XLOOKUP(U45,ud_barrier_type[lookupValue],ud_barrier_type[lookupKey],"ERROR"),""), "")</f>
        <v/>
      </c>
      <c r="X45" s="3" t="str">
        <f>IF($A45="ADD",IF(NOT(ISBLANK(W45)),_xlfn.XLOOKUP(W45,ud_barrier_rail_style[lookupValue],ud_barrier_rail_style[lookupKey],"ERROR"),""), "")</f>
        <v/>
      </c>
      <c r="Z45" s="3" t="str">
        <f>IF($A45="ADD",IF(NOT(ISBLANK(Y45)),_xlfn.XLOOKUP(Y45,ud_barrier_rail_make[lookupValue],ud_barrier_rail_make[lookupKey],"ERROR"),""), "")</f>
        <v/>
      </c>
      <c r="AB45" s="3" t="str">
        <f>IF($A45="ADD",IF(NOT(ISBLANK(AA45)),_xlfn.XLOOKUP(AA45,barrier_rail_material[lookupValue],barrier_rail_material[lookupKey],"ERROR"),""), "")</f>
        <v/>
      </c>
      <c r="AD45" s="3" t="str">
        <f>IF($A45="ADD",IF(NOT(ISBLANK(AC45)),_xlfn.XLOOKUP(AC45,barrier_post_material[lookupValue],barrier_post_material[lookupKey],"ERROR"),""), "")</f>
        <v/>
      </c>
      <c r="AE45" s="6"/>
      <c r="AH45" s="3" t="str">
        <f>IF($A45="ADD",IF(NOT(ISBLANK(AG45)),_xlfn.XLOOKUP(AG45,ud_barrier_ground_fix[lookupValue],ud_barrier_ground_fix[lookupKey],"ERROR"),""), "")</f>
        <v/>
      </c>
      <c r="AQ45" s="3" t="str">
        <f>IF($A45="ADD",IF(NOT(ISBLANK(AP45)),_xlfn.XLOOKUP(AP45,railing_attach[lookupValue],railing_attach[lookupKey],"ERROR"),""), "")</f>
        <v/>
      </c>
      <c r="AR45" s="5"/>
      <c r="AT45" s="3" t="str">
        <f>IF($A45="ADD",IF(NOT(ISBLANK(AS45)),_xlfn.XLOOKUP(AS45,post_condition[lookupValue],post_condition[lookupKey],"ERROR"),""), "")</f>
        <v/>
      </c>
      <c r="AU45" s="7"/>
      <c r="AV45" s="4" t="str">
        <f t="shared" ca="1" si="1"/>
        <v/>
      </c>
      <c r="AW45" s="4"/>
      <c r="AX45" s="3" t="str">
        <f t="shared" si="2"/>
        <v/>
      </c>
      <c r="AY45" s="3" t="str">
        <f>IF($A45="","",IF((AND($A45="ADD",OR(AX45="",AX45="In Use"))),"5",(_xlfn.XLOOKUP(AX45,ud_asset_status[lookupValue],ud_asset_status[lookupKey],""))))</f>
        <v/>
      </c>
      <c r="AZ45" s="7"/>
      <c r="BB45" s="3" t="str">
        <f>IF($A45="ADD",IF(NOT(ISBLANK(BA45)),_xlfn.XLOOKUP(BA45,ar_replace_reason[lookupValue],ar_replace_reason[lookupKey],"ERROR"),""), "")</f>
        <v/>
      </c>
      <c r="BC45" s="3" t="str">
        <f t="shared" si="3"/>
        <v/>
      </c>
      <c r="BD45" s="3" t="str">
        <f>IF($A45="","",IF((AND($A45="ADD",OR(BC45="",BC45="Queenstown-Lakes District Council"))),"70",(_xlfn.XLOOKUP(BC45,ud_organisation_owner[lookupValue],ud_organisation_owner[lookupKey],""))))</f>
        <v/>
      </c>
      <c r="BE45" s="3" t="str">
        <f t="shared" si="4"/>
        <v/>
      </c>
      <c r="BF45" s="3" t="str">
        <f>IF($A45="","",IF((AND($A45="ADD",OR(BE45="",BE45="Queenstown-Lakes District Council"))),"70",(_xlfn.XLOOKUP(BE45,ud_organisation_owner[lookupValue],ud_organisation_owner[lookupKey],""))))</f>
        <v/>
      </c>
      <c r="BG45" s="3" t="str">
        <f t="shared" si="5"/>
        <v/>
      </c>
      <c r="BH45" s="3" t="str">
        <f>IF($A45="","",IF((AND($A45="ADD",OR(BG45="",BG45="Local Authority"))),"17",(_xlfn.XLOOKUP(BG45,ud_sub_organisation[lookupValue],ud_sub_organisation[lookupKey],""))))</f>
        <v/>
      </c>
      <c r="BI45" s="3" t="str">
        <f t="shared" si="6"/>
        <v/>
      </c>
      <c r="BJ45" s="3" t="str">
        <f>IF($A45="","",IF((AND($A45="ADD",OR(BI45="",BI45="Vested assets"))),"12",(_xlfn.XLOOKUP(BI45,ud_work_origin[lookupValue],ud_work_origin[lookupKey],""))))</f>
        <v/>
      </c>
      <c r="BK45" s="8"/>
      <c r="BL45" s="2" t="str">
        <f t="shared" si="7"/>
        <v/>
      </c>
      <c r="BM45" s="3" t="str">
        <f t="shared" si="8"/>
        <v/>
      </c>
      <c r="BN45" s="3" t="str">
        <f>IF($A45="","",IF((AND($A45="ADD",OR(BM45="",BM45="Excellent"))),"1",(_xlfn.XLOOKUP(BM45,condition[lookupValue],condition[lookupKey],""))))</f>
        <v/>
      </c>
      <c r="BO45" s="7" t="str">
        <f t="shared" si="9"/>
        <v/>
      </c>
      <c r="BP45" s="5"/>
    </row>
    <row r="46" spans="2:68" x14ac:dyDescent="0.45">
      <c r="B46" s="4"/>
      <c r="C46" s="5"/>
      <c r="E46" s="3" t="str">
        <f>IF($A46="ADD",IF(NOT(ISBLANK(D46)),_xlfn.XLOOKUP(D46,roadnames[lookupValue],roadnames[lookupKey],"ERROR"),""), "")</f>
        <v/>
      </c>
      <c r="F46" s="4"/>
      <c r="G46" s="4"/>
      <c r="H46" s="6"/>
      <c r="I46" s="6"/>
      <c r="K46" s="3" t="str">
        <f>IF($A46="ADD",IF(NOT(ISBLANK(J46)),_xlfn.XLOOKUP(J46,side[lookupValue],side[lookupKey],"ERROR"),""), "")</f>
        <v/>
      </c>
      <c r="M46" s="3" t="str">
        <f>IF($A46="ADD",IF(NOT(ISBLANK(L46)),_xlfn.XLOOKUP(L46,ud_lane_location[lookupValue],ud_lane_location[lookupKey],"ERROR"),""), "")</f>
        <v/>
      </c>
      <c r="N46" s="6"/>
      <c r="O46" s="6" t="str">
        <f t="shared" si="0"/>
        <v/>
      </c>
      <c r="P46" s="4"/>
      <c r="R46" s="3" t="str">
        <f>IF($A46="ADD",IF(NOT(ISBLANK(Q46)),_xlfn.XLOOKUP(Q46,len_adjust_rsn[lookupValue],len_adjust_rsn[lookupKey],"ERROR"),""), "")</f>
        <v/>
      </c>
      <c r="T46" s="3" t="str">
        <f>IF($A46="ADD",IF(NOT(ISBLANK(S46)),_xlfn.XLOOKUP(S46,ud_placement[lookupValue],ud_placement[lookupKey],"ERROR"),""), "")</f>
        <v/>
      </c>
      <c r="V46" s="3" t="str">
        <f>IF($A46="ADD",IF(NOT(ISBLANK(U46)),_xlfn.XLOOKUP(U46,ud_barrier_type[lookupValue],ud_barrier_type[lookupKey],"ERROR"),""), "")</f>
        <v/>
      </c>
      <c r="X46" s="3" t="str">
        <f>IF($A46="ADD",IF(NOT(ISBLANK(W46)),_xlfn.XLOOKUP(W46,ud_barrier_rail_style[lookupValue],ud_barrier_rail_style[lookupKey],"ERROR"),""), "")</f>
        <v/>
      </c>
      <c r="Z46" s="3" t="str">
        <f>IF($A46="ADD",IF(NOT(ISBLANK(Y46)),_xlfn.XLOOKUP(Y46,ud_barrier_rail_make[lookupValue],ud_barrier_rail_make[lookupKey],"ERROR"),""), "")</f>
        <v/>
      </c>
      <c r="AB46" s="3" t="str">
        <f>IF($A46="ADD",IF(NOT(ISBLANK(AA46)),_xlfn.XLOOKUP(AA46,barrier_rail_material[lookupValue],barrier_rail_material[lookupKey],"ERROR"),""), "")</f>
        <v/>
      </c>
      <c r="AD46" s="3" t="str">
        <f>IF($A46="ADD",IF(NOT(ISBLANK(AC46)),_xlfn.XLOOKUP(AC46,barrier_post_material[lookupValue],barrier_post_material[lookupKey],"ERROR"),""), "")</f>
        <v/>
      </c>
      <c r="AE46" s="6"/>
      <c r="AH46" s="3" t="str">
        <f>IF($A46="ADD",IF(NOT(ISBLANK(AG46)),_xlfn.XLOOKUP(AG46,ud_barrier_ground_fix[lookupValue],ud_barrier_ground_fix[lookupKey],"ERROR"),""), "")</f>
        <v/>
      </c>
      <c r="AQ46" s="3" t="str">
        <f>IF($A46="ADD",IF(NOT(ISBLANK(AP46)),_xlfn.XLOOKUP(AP46,railing_attach[lookupValue],railing_attach[lookupKey],"ERROR"),""), "")</f>
        <v/>
      </c>
      <c r="AR46" s="5"/>
      <c r="AT46" s="3" t="str">
        <f>IF($A46="ADD",IF(NOT(ISBLANK(AS46)),_xlfn.XLOOKUP(AS46,post_condition[lookupValue],post_condition[lookupKey],"ERROR"),""), "")</f>
        <v/>
      </c>
      <c r="AU46" s="7"/>
      <c r="AV46" s="4" t="str">
        <f t="shared" ca="1" si="1"/>
        <v/>
      </c>
      <c r="AW46" s="4"/>
      <c r="AX46" s="3" t="str">
        <f t="shared" si="2"/>
        <v/>
      </c>
      <c r="AY46" s="3" t="str">
        <f>IF($A46="","",IF((AND($A46="ADD",OR(AX46="",AX46="In Use"))),"5",(_xlfn.XLOOKUP(AX46,ud_asset_status[lookupValue],ud_asset_status[lookupKey],""))))</f>
        <v/>
      </c>
      <c r="AZ46" s="7"/>
      <c r="BB46" s="3" t="str">
        <f>IF($A46="ADD",IF(NOT(ISBLANK(BA46)),_xlfn.XLOOKUP(BA46,ar_replace_reason[lookupValue],ar_replace_reason[lookupKey],"ERROR"),""), "")</f>
        <v/>
      </c>
      <c r="BC46" s="3" t="str">
        <f t="shared" si="3"/>
        <v/>
      </c>
      <c r="BD46" s="3" t="str">
        <f>IF($A46="","",IF((AND($A46="ADD",OR(BC46="",BC46="Queenstown-Lakes District Council"))),"70",(_xlfn.XLOOKUP(BC46,ud_organisation_owner[lookupValue],ud_organisation_owner[lookupKey],""))))</f>
        <v/>
      </c>
      <c r="BE46" s="3" t="str">
        <f t="shared" si="4"/>
        <v/>
      </c>
      <c r="BF46" s="3" t="str">
        <f>IF($A46="","",IF((AND($A46="ADD",OR(BE46="",BE46="Queenstown-Lakes District Council"))),"70",(_xlfn.XLOOKUP(BE46,ud_organisation_owner[lookupValue],ud_organisation_owner[lookupKey],""))))</f>
        <v/>
      </c>
      <c r="BG46" s="3" t="str">
        <f t="shared" si="5"/>
        <v/>
      </c>
      <c r="BH46" s="3" t="str">
        <f>IF($A46="","",IF((AND($A46="ADD",OR(BG46="",BG46="Local Authority"))),"17",(_xlfn.XLOOKUP(BG46,ud_sub_organisation[lookupValue],ud_sub_organisation[lookupKey],""))))</f>
        <v/>
      </c>
      <c r="BI46" s="3" t="str">
        <f t="shared" si="6"/>
        <v/>
      </c>
      <c r="BJ46" s="3" t="str">
        <f>IF($A46="","",IF((AND($A46="ADD",OR(BI46="",BI46="Vested assets"))),"12",(_xlfn.XLOOKUP(BI46,ud_work_origin[lookupValue],ud_work_origin[lookupKey],""))))</f>
        <v/>
      </c>
      <c r="BK46" s="8"/>
      <c r="BL46" s="2" t="str">
        <f t="shared" si="7"/>
        <v/>
      </c>
      <c r="BM46" s="3" t="str">
        <f t="shared" si="8"/>
        <v/>
      </c>
      <c r="BN46" s="3" t="str">
        <f>IF($A46="","",IF((AND($A46="ADD",OR(BM46="",BM46="Excellent"))),"1",(_xlfn.XLOOKUP(BM46,condition[lookupValue],condition[lookupKey],""))))</f>
        <v/>
      </c>
      <c r="BO46" s="7" t="str">
        <f t="shared" si="9"/>
        <v/>
      </c>
      <c r="BP46" s="5"/>
    </row>
    <row r="47" spans="2:68" x14ac:dyDescent="0.45">
      <c r="B47" s="4"/>
      <c r="C47" s="5"/>
      <c r="E47" s="3" t="str">
        <f>IF($A47="ADD",IF(NOT(ISBLANK(D47)),_xlfn.XLOOKUP(D47,roadnames[lookupValue],roadnames[lookupKey],"ERROR"),""), "")</f>
        <v/>
      </c>
      <c r="F47" s="4"/>
      <c r="G47" s="4"/>
      <c r="H47" s="6"/>
      <c r="I47" s="6"/>
      <c r="K47" s="3" t="str">
        <f>IF($A47="ADD",IF(NOT(ISBLANK(J47)),_xlfn.XLOOKUP(J47,side[lookupValue],side[lookupKey],"ERROR"),""), "")</f>
        <v/>
      </c>
      <c r="M47" s="3" t="str">
        <f>IF($A47="ADD",IF(NOT(ISBLANK(L47)),_xlfn.XLOOKUP(L47,ud_lane_location[lookupValue],ud_lane_location[lookupKey],"ERROR"),""), "")</f>
        <v/>
      </c>
      <c r="N47" s="6"/>
      <c r="O47" s="6" t="str">
        <f t="shared" si="0"/>
        <v/>
      </c>
      <c r="P47" s="4"/>
      <c r="R47" s="3" t="str">
        <f>IF($A47="ADD",IF(NOT(ISBLANK(Q47)),_xlfn.XLOOKUP(Q47,len_adjust_rsn[lookupValue],len_adjust_rsn[lookupKey],"ERROR"),""), "")</f>
        <v/>
      </c>
      <c r="T47" s="3" t="str">
        <f>IF($A47="ADD",IF(NOT(ISBLANK(S47)),_xlfn.XLOOKUP(S47,ud_placement[lookupValue],ud_placement[lookupKey],"ERROR"),""), "")</f>
        <v/>
      </c>
      <c r="V47" s="3" t="str">
        <f>IF($A47="ADD",IF(NOT(ISBLANK(U47)),_xlfn.XLOOKUP(U47,ud_barrier_type[lookupValue],ud_barrier_type[lookupKey],"ERROR"),""), "")</f>
        <v/>
      </c>
      <c r="X47" s="3" t="str">
        <f>IF($A47="ADD",IF(NOT(ISBLANK(W47)),_xlfn.XLOOKUP(W47,ud_barrier_rail_style[lookupValue],ud_barrier_rail_style[lookupKey],"ERROR"),""), "")</f>
        <v/>
      </c>
      <c r="Z47" s="3" t="str">
        <f>IF($A47="ADD",IF(NOT(ISBLANK(Y47)),_xlfn.XLOOKUP(Y47,ud_barrier_rail_make[lookupValue],ud_barrier_rail_make[lookupKey],"ERROR"),""), "")</f>
        <v/>
      </c>
      <c r="AB47" s="3" t="str">
        <f>IF($A47="ADD",IF(NOT(ISBLANK(AA47)),_xlfn.XLOOKUP(AA47,barrier_rail_material[lookupValue],barrier_rail_material[lookupKey],"ERROR"),""), "")</f>
        <v/>
      </c>
      <c r="AD47" s="3" t="str">
        <f>IF($A47="ADD",IF(NOT(ISBLANK(AC47)),_xlfn.XLOOKUP(AC47,barrier_post_material[lookupValue],barrier_post_material[lookupKey],"ERROR"),""), "")</f>
        <v/>
      </c>
      <c r="AE47" s="6"/>
      <c r="AH47" s="3" t="str">
        <f>IF($A47="ADD",IF(NOT(ISBLANK(AG47)),_xlfn.XLOOKUP(AG47,ud_barrier_ground_fix[lookupValue],ud_barrier_ground_fix[lookupKey],"ERROR"),""), "")</f>
        <v/>
      </c>
      <c r="AQ47" s="3" t="str">
        <f>IF($A47="ADD",IF(NOT(ISBLANK(AP47)),_xlfn.XLOOKUP(AP47,railing_attach[lookupValue],railing_attach[lookupKey],"ERROR"),""), "")</f>
        <v/>
      </c>
      <c r="AR47" s="5"/>
      <c r="AT47" s="3" t="str">
        <f>IF($A47="ADD",IF(NOT(ISBLANK(AS47)),_xlfn.XLOOKUP(AS47,post_condition[lookupValue],post_condition[lookupKey],"ERROR"),""), "")</f>
        <v/>
      </c>
      <c r="AU47" s="7"/>
      <c r="AV47" s="4" t="str">
        <f t="shared" ca="1" si="1"/>
        <v/>
      </c>
      <c r="AW47" s="4"/>
      <c r="AX47" s="3" t="str">
        <f t="shared" si="2"/>
        <v/>
      </c>
      <c r="AY47" s="3" t="str">
        <f>IF($A47="","",IF((AND($A47="ADD",OR(AX47="",AX47="In Use"))),"5",(_xlfn.XLOOKUP(AX47,ud_asset_status[lookupValue],ud_asset_status[lookupKey],""))))</f>
        <v/>
      </c>
      <c r="AZ47" s="7"/>
      <c r="BB47" s="3" t="str">
        <f>IF($A47="ADD",IF(NOT(ISBLANK(BA47)),_xlfn.XLOOKUP(BA47,ar_replace_reason[lookupValue],ar_replace_reason[lookupKey],"ERROR"),""), "")</f>
        <v/>
      </c>
      <c r="BC47" s="3" t="str">
        <f t="shared" si="3"/>
        <v/>
      </c>
      <c r="BD47" s="3" t="str">
        <f>IF($A47="","",IF((AND($A47="ADD",OR(BC47="",BC47="Queenstown-Lakes District Council"))),"70",(_xlfn.XLOOKUP(BC47,ud_organisation_owner[lookupValue],ud_organisation_owner[lookupKey],""))))</f>
        <v/>
      </c>
      <c r="BE47" s="3" t="str">
        <f t="shared" si="4"/>
        <v/>
      </c>
      <c r="BF47" s="3" t="str">
        <f>IF($A47="","",IF((AND($A47="ADD",OR(BE47="",BE47="Queenstown-Lakes District Council"))),"70",(_xlfn.XLOOKUP(BE47,ud_organisation_owner[lookupValue],ud_organisation_owner[lookupKey],""))))</f>
        <v/>
      </c>
      <c r="BG47" s="3" t="str">
        <f t="shared" si="5"/>
        <v/>
      </c>
      <c r="BH47" s="3" t="str">
        <f>IF($A47="","",IF((AND($A47="ADD",OR(BG47="",BG47="Local Authority"))),"17",(_xlfn.XLOOKUP(BG47,ud_sub_organisation[lookupValue],ud_sub_organisation[lookupKey],""))))</f>
        <v/>
      </c>
      <c r="BI47" s="3" t="str">
        <f t="shared" si="6"/>
        <v/>
      </c>
      <c r="BJ47" s="3" t="str">
        <f>IF($A47="","",IF((AND($A47="ADD",OR(BI47="",BI47="Vested assets"))),"12",(_xlfn.XLOOKUP(BI47,ud_work_origin[lookupValue],ud_work_origin[lookupKey],""))))</f>
        <v/>
      </c>
      <c r="BK47" s="8"/>
      <c r="BL47" s="2" t="str">
        <f t="shared" si="7"/>
        <v/>
      </c>
      <c r="BM47" s="3" t="str">
        <f t="shared" si="8"/>
        <v/>
      </c>
      <c r="BN47" s="3" t="str">
        <f>IF($A47="","",IF((AND($A47="ADD",OR(BM47="",BM47="Excellent"))),"1",(_xlfn.XLOOKUP(BM47,condition[lookupValue],condition[lookupKey],""))))</f>
        <v/>
      </c>
      <c r="BO47" s="7" t="str">
        <f t="shared" si="9"/>
        <v/>
      </c>
      <c r="BP47" s="5"/>
    </row>
    <row r="48" spans="2:68" x14ac:dyDescent="0.45">
      <c r="B48" s="4"/>
      <c r="C48" s="5"/>
      <c r="E48" s="3" t="str">
        <f>IF($A48="ADD",IF(NOT(ISBLANK(D48)),_xlfn.XLOOKUP(D48,roadnames[lookupValue],roadnames[lookupKey],"ERROR"),""), "")</f>
        <v/>
      </c>
      <c r="F48" s="4"/>
      <c r="G48" s="4"/>
      <c r="H48" s="6"/>
      <c r="I48" s="6"/>
      <c r="K48" s="3" t="str">
        <f>IF($A48="ADD",IF(NOT(ISBLANK(J48)),_xlfn.XLOOKUP(J48,side[lookupValue],side[lookupKey],"ERROR"),""), "")</f>
        <v/>
      </c>
      <c r="M48" s="3" t="str">
        <f>IF($A48="ADD",IF(NOT(ISBLANK(L48)),_xlfn.XLOOKUP(L48,ud_lane_location[lookupValue],ud_lane_location[lookupKey],"ERROR"),""), "")</f>
        <v/>
      </c>
      <c r="N48" s="6"/>
      <c r="O48" s="6" t="str">
        <f t="shared" si="0"/>
        <v/>
      </c>
      <c r="P48" s="4"/>
      <c r="R48" s="3" t="str">
        <f>IF($A48="ADD",IF(NOT(ISBLANK(Q48)),_xlfn.XLOOKUP(Q48,len_adjust_rsn[lookupValue],len_adjust_rsn[lookupKey],"ERROR"),""), "")</f>
        <v/>
      </c>
      <c r="T48" s="3" t="str">
        <f>IF($A48="ADD",IF(NOT(ISBLANK(S48)),_xlfn.XLOOKUP(S48,ud_placement[lookupValue],ud_placement[lookupKey],"ERROR"),""), "")</f>
        <v/>
      </c>
      <c r="V48" s="3" t="str">
        <f>IF($A48="ADD",IF(NOT(ISBLANK(U48)),_xlfn.XLOOKUP(U48,ud_barrier_type[lookupValue],ud_barrier_type[lookupKey],"ERROR"),""), "")</f>
        <v/>
      </c>
      <c r="X48" s="3" t="str">
        <f>IF($A48="ADD",IF(NOT(ISBLANK(W48)),_xlfn.XLOOKUP(W48,ud_barrier_rail_style[lookupValue],ud_barrier_rail_style[lookupKey],"ERROR"),""), "")</f>
        <v/>
      </c>
      <c r="Z48" s="3" t="str">
        <f>IF($A48="ADD",IF(NOT(ISBLANK(Y48)),_xlfn.XLOOKUP(Y48,ud_barrier_rail_make[lookupValue],ud_barrier_rail_make[lookupKey],"ERROR"),""), "")</f>
        <v/>
      </c>
      <c r="AB48" s="3" t="str">
        <f>IF($A48="ADD",IF(NOT(ISBLANK(AA48)),_xlfn.XLOOKUP(AA48,barrier_rail_material[lookupValue],barrier_rail_material[lookupKey],"ERROR"),""), "")</f>
        <v/>
      </c>
      <c r="AD48" s="3" t="str">
        <f>IF($A48="ADD",IF(NOT(ISBLANK(AC48)),_xlfn.XLOOKUP(AC48,barrier_post_material[lookupValue],barrier_post_material[lookupKey],"ERROR"),""), "")</f>
        <v/>
      </c>
      <c r="AE48" s="6"/>
      <c r="AH48" s="3" t="str">
        <f>IF($A48="ADD",IF(NOT(ISBLANK(AG48)),_xlfn.XLOOKUP(AG48,ud_barrier_ground_fix[lookupValue],ud_barrier_ground_fix[lookupKey],"ERROR"),""), "")</f>
        <v/>
      </c>
      <c r="AQ48" s="3" t="str">
        <f>IF($A48="ADD",IF(NOT(ISBLANK(AP48)),_xlfn.XLOOKUP(AP48,railing_attach[lookupValue],railing_attach[lookupKey],"ERROR"),""), "")</f>
        <v/>
      </c>
      <c r="AR48" s="5"/>
      <c r="AT48" s="3" t="str">
        <f>IF($A48="ADD",IF(NOT(ISBLANK(AS48)),_xlfn.XLOOKUP(AS48,post_condition[lookupValue],post_condition[lookupKey],"ERROR"),""), "")</f>
        <v/>
      </c>
      <c r="AU48" s="7"/>
      <c r="AV48" s="4" t="str">
        <f t="shared" ca="1" si="1"/>
        <v/>
      </c>
      <c r="AW48" s="4"/>
      <c r="AX48" s="3" t="str">
        <f t="shared" si="2"/>
        <v/>
      </c>
      <c r="AY48" s="3" t="str">
        <f>IF($A48="","",IF((AND($A48="ADD",OR(AX48="",AX48="In Use"))),"5",(_xlfn.XLOOKUP(AX48,ud_asset_status[lookupValue],ud_asset_status[lookupKey],""))))</f>
        <v/>
      </c>
      <c r="AZ48" s="7"/>
      <c r="BB48" s="3" t="str">
        <f>IF($A48="ADD",IF(NOT(ISBLANK(BA48)),_xlfn.XLOOKUP(BA48,ar_replace_reason[lookupValue],ar_replace_reason[lookupKey],"ERROR"),""), "")</f>
        <v/>
      </c>
      <c r="BC48" s="3" t="str">
        <f t="shared" si="3"/>
        <v/>
      </c>
      <c r="BD48" s="3" t="str">
        <f>IF($A48="","",IF((AND($A48="ADD",OR(BC48="",BC48="Queenstown-Lakes District Council"))),"70",(_xlfn.XLOOKUP(BC48,ud_organisation_owner[lookupValue],ud_organisation_owner[lookupKey],""))))</f>
        <v/>
      </c>
      <c r="BE48" s="3" t="str">
        <f t="shared" si="4"/>
        <v/>
      </c>
      <c r="BF48" s="3" t="str">
        <f>IF($A48="","",IF((AND($A48="ADD",OR(BE48="",BE48="Queenstown-Lakes District Council"))),"70",(_xlfn.XLOOKUP(BE48,ud_organisation_owner[lookupValue],ud_organisation_owner[lookupKey],""))))</f>
        <v/>
      </c>
      <c r="BG48" s="3" t="str">
        <f t="shared" si="5"/>
        <v/>
      </c>
      <c r="BH48" s="3" t="str">
        <f>IF($A48="","",IF((AND($A48="ADD",OR(BG48="",BG48="Local Authority"))),"17",(_xlfn.XLOOKUP(BG48,ud_sub_organisation[lookupValue],ud_sub_organisation[lookupKey],""))))</f>
        <v/>
      </c>
      <c r="BI48" s="3" t="str">
        <f t="shared" si="6"/>
        <v/>
      </c>
      <c r="BJ48" s="3" t="str">
        <f>IF($A48="","",IF((AND($A48="ADD",OR(BI48="",BI48="Vested assets"))),"12",(_xlfn.XLOOKUP(BI48,ud_work_origin[lookupValue],ud_work_origin[lookupKey],""))))</f>
        <v/>
      </c>
      <c r="BK48" s="8"/>
      <c r="BL48" s="2" t="str">
        <f t="shared" si="7"/>
        <v/>
      </c>
      <c r="BM48" s="3" t="str">
        <f t="shared" si="8"/>
        <v/>
      </c>
      <c r="BN48" s="3" t="str">
        <f>IF($A48="","",IF((AND($A48="ADD",OR(BM48="",BM48="Excellent"))),"1",(_xlfn.XLOOKUP(BM48,condition[lookupValue],condition[lookupKey],""))))</f>
        <v/>
      </c>
      <c r="BO48" s="7" t="str">
        <f t="shared" si="9"/>
        <v/>
      </c>
      <c r="BP48" s="5"/>
    </row>
    <row r="49" spans="2:68" x14ac:dyDescent="0.45">
      <c r="B49" s="4"/>
      <c r="C49" s="5"/>
      <c r="E49" s="3" t="str">
        <f>IF($A49="ADD",IF(NOT(ISBLANK(D49)),_xlfn.XLOOKUP(D49,roadnames[lookupValue],roadnames[lookupKey],"ERROR"),""), "")</f>
        <v/>
      </c>
      <c r="F49" s="4"/>
      <c r="G49" s="4"/>
      <c r="H49" s="6"/>
      <c r="I49" s="6"/>
      <c r="K49" s="3" t="str">
        <f>IF($A49="ADD",IF(NOT(ISBLANK(J49)),_xlfn.XLOOKUP(J49,side[lookupValue],side[lookupKey],"ERROR"),""), "")</f>
        <v/>
      </c>
      <c r="M49" s="3" t="str">
        <f>IF($A49="ADD",IF(NOT(ISBLANK(L49)),_xlfn.XLOOKUP(L49,ud_lane_location[lookupValue],ud_lane_location[lookupKey],"ERROR"),""), "")</f>
        <v/>
      </c>
      <c r="N49" s="6"/>
      <c r="O49" s="6" t="str">
        <f t="shared" si="0"/>
        <v/>
      </c>
      <c r="P49" s="4"/>
      <c r="R49" s="3" t="str">
        <f>IF($A49="ADD",IF(NOT(ISBLANK(Q49)),_xlfn.XLOOKUP(Q49,len_adjust_rsn[lookupValue],len_adjust_rsn[lookupKey],"ERROR"),""), "")</f>
        <v/>
      </c>
      <c r="T49" s="3" t="str">
        <f>IF($A49="ADD",IF(NOT(ISBLANK(S49)),_xlfn.XLOOKUP(S49,ud_placement[lookupValue],ud_placement[lookupKey],"ERROR"),""), "")</f>
        <v/>
      </c>
      <c r="V49" s="3" t="str">
        <f>IF($A49="ADD",IF(NOT(ISBLANK(U49)),_xlfn.XLOOKUP(U49,ud_barrier_type[lookupValue],ud_barrier_type[lookupKey],"ERROR"),""), "")</f>
        <v/>
      </c>
      <c r="X49" s="3" t="str">
        <f>IF($A49="ADD",IF(NOT(ISBLANK(W49)),_xlfn.XLOOKUP(W49,ud_barrier_rail_style[lookupValue],ud_barrier_rail_style[lookupKey],"ERROR"),""), "")</f>
        <v/>
      </c>
      <c r="Z49" s="3" t="str">
        <f>IF($A49="ADD",IF(NOT(ISBLANK(Y49)),_xlfn.XLOOKUP(Y49,ud_barrier_rail_make[lookupValue],ud_barrier_rail_make[lookupKey],"ERROR"),""), "")</f>
        <v/>
      </c>
      <c r="AB49" s="3" t="str">
        <f>IF($A49="ADD",IF(NOT(ISBLANK(AA49)),_xlfn.XLOOKUP(AA49,barrier_rail_material[lookupValue],barrier_rail_material[lookupKey],"ERROR"),""), "")</f>
        <v/>
      </c>
      <c r="AD49" s="3" t="str">
        <f>IF($A49="ADD",IF(NOT(ISBLANK(AC49)),_xlfn.XLOOKUP(AC49,barrier_post_material[lookupValue],barrier_post_material[lookupKey],"ERROR"),""), "")</f>
        <v/>
      </c>
      <c r="AE49" s="6"/>
      <c r="AH49" s="3" t="str">
        <f>IF($A49="ADD",IF(NOT(ISBLANK(AG49)),_xlfn.XLOOKUP(AG49,ud_barrier_ground_fix[lookupValue],ud_barrier_ground_fix[lookupKey],"ERROR"),""), "")</f>
        <v/>
      </c>
      <c r="AQ49" s="3" t="str">
        <f>IF($A49="ADD",IF(NOT(ISBLANK(AP49)),_xlfn.XLOOKUP(AP49,railing_attach[lookupValue],railing_attach[lookupKey],"ERROR"),""), "")</f>
        <v/>
      </c>
      <c r="AR49" s="5"/>
      <c r="AT49" s="3" t="str">
        <f>IF($A49="ADD",IF(NOT(ISBLANK(AS49)),_xlfn.XLOOKUP(AS49,post_condition[lookupValue],post_condition[lookupKey],"ERROR"),""), "")</f>
        <v/>
      </c>
      <c r="AU49" s="7"/>
      <c r="AV49" s="4" t="str">
        <f t="shared" ca="1" si="1"/>
        <v/>
      </c>
      <c r="AW49" s="4"/>
      <c r="AX49" s="3" t="str">
        <f t="shared" si="2"/>
        <v/>
      </c>
      <c r="AY49" s="3" t="str">
        <f>IF($A49="","",IF((AND($A49="ADD",OR(AX49="",AX49="In Use"))),"5",(_xlfn.XLOOKUP(AX49,ud_asset_status[lookupValue],ud_asset_status[lookupKey],""))))</f>
        <v/>
      </c>
      <c r="AZ49" s="7"/>
      <c r="BB49" s="3" t="str">
        <f>IF($A49="ADD",IF(NOT(ISBLANK(BA49)),_xlfn.XLOOKUP(BA49,ar_replace_reason[lookupValue],ar_replace_reason[lookupKey],"ERROR"),""), "")</f>
        <v/>
      </c>
      <c r="BC49" s="3" t="str">
        <f t="shared" si="3"/>
        <v/>
      </c>
      <c r="BD49" s="3" t="str">
        <f>IF($A49="","",IF((AND($A49="ADD",OR(BC49="",BC49="Queenstown-Lakes District Council"))),"70",(_xlfn.XLOOKUP(BC49,ud_organisation_owner[lookupValue],ud_organisation_owner[lookupKey],""))))</f>
        <v/>
      </c>
      <c r="BE49" s="3" t="str">
        <f t="shared" si="4"/>
        <v/>
      </c>
      <c r="BF49" s="3" t="str">
        <f>IF($A49="","",IF((AND($A49="ADD",OR(BE49="",BE49="Queenstown-Lakes District Council"))),"70",(_xlfn.XLOOKUP(BE49,ud_organisation_owner[lookupValue],ud_organisation_owner[lookupKey],""))))</f>
        <v/>
      </c>
      <c r="BG49" s="3" t="str">
        <f t="shared" si="5"/>
        <v/>
      </c>
      <c r="BH49" s="3" t="str">
        <f>IF($A49="","",IF((AND($A49="ADD",OR(BG49="",BG49="Local Authority"))),"17",(_xlfn.XLOOKUP(BG49,ud_sub_organisation[lookupValue],ud_sub_organisation[lookupKey],""))))</f>
        <v/>
      </c>
      <c r="BI49" s="3" t="str">
        <f t="shared" si="6"/>
        <v/>
      </c>
      <c r="BJ49" s="3" t="str">
        <f>IF($A49="","",IF((AND($A49="ADD",OR(BI49="",BI49="Vested assets"))),"12",(_xlfn.XLOOKUP(BI49,ud_work_origin[lookupValue],ud_work_origin[lookupKey],""))))</f>
        <v/>
      </c>
      <c r="BK49" s="8"/>
      <c r="BL49" s="2" t="str">
        <f t="shared" si="7"/>
        <v/>
      </c>
      <c r="BM49" s="3" t="str">
        <f t="shared" si="8"/>
        <v/>
      </c>
      <c r="BN49" s="3" t="str">
        <f>IF($A49="","",IF((AND($A49="ADD",OR(BM49="",BM49="Excellent"))),"1",(_xlfn.XLOOKUP(BM49,condition[lookupValue],condition[lookupKey],""))))</f>
        <v/>
      </c>
      <c r="BO49" s="7" t="str">
        <f t="shared" si="9"/>
        <v/>
      </c>
      <c r="BP49" s="5"/>
    </row>
    <row r="50" spans="2:68" x14ac:dyDescent="0.45">
      <c r="B50" s="4"/>
      <c r="C50" s="5"/>
      <c r="E50" s="3" t="str">
        <f>IF($A50="ADD",IF(NOT(ISBLANK(D50)),_xlfn.XLOOKUP(D50,roadnames[lookupValue],roadnames[lookupKey],"ERROR"),""), "")</f>
        <v/>
      </c>
      <c r="F50" s="4"/>
      <c r="G50" s="4"/>
      <c r="H50" s="6"/>
      <c r="I50" s="6"/>
      <c r="K50" s="3" t="str">
        <f>IF($A50="ADD",IF(NOT(ISBLANK(J50)),_xlfn.XLOOKUP(J50,side[lookupValue],side[lookupKey],"ERROR"),""), "")</f>
        <v/>
      </c>
      <c r="M50" s="3" t="str">
        <f>IF($A50="ADD",IF(NOT(ISBLANK(L50)),_xlfn.XLOOKUP(L50,ud_lane_location[lookupValue],ud_lane_location[lookupKey],"ERROR"),""), "")</f>
        <v/>
      </c>
      <c r="N50" s="6"/>
      <c r="O50" s="6" t="str">
        <f t="shared" si="0"/>
        <v/>
      </c>
      <c r="P50" s="4"/>
      <c r="R50" s="3" t="str">
        <f>IF($A50="ADD",IF(NOT(ISBLANK(Q50)),_xlfn.XLOOKUP(Q50,len_adjust_rsn[lookupValue],len_adjust_rsn[lookupKey],"ERROR"),""), "")</f>
        <v/>
      </c>
      <c r="T50" s="3" t="str">
        <f>IF($A50="ADD",IF(NOT(ISBLANK(S50)),_xlfn.XLOOKUP(S50,ud_placement[lookupValue],ud_placement[lookupKey],"ERROR"),""), "")</f>
        <v/>
      </c>
      <c r="V50" s="3" t="str">
        <f>IF($A50="ADD",IF(NOT(ISBLANK(U50)),_xlfn.XLOOKUP(U50,ud_barrier_type[lookupValue],ud_barrier_type[lookupKey],"ERROR"),""), "")</f>
        <v/>
      </c>
      <c r="X50" s="3" t="str">
        <f>IF($A50="ADD",IF(NOT(ISBLANK(W50)),_xlfn.XLOOKUP(W50,ud_barrier_rail_style[lookupValue],ud_barrier_rail_style[lookupKey],"ERROR"),""), "")</f>
        <v/>
      </c>
      <c r="Z50" s="3" t="str">
        <f>IF($A50="ADD",IF(NOT(ISBLANK(Y50)),_xlfn.XLOOKUP(Y50,ud_barrier_rail_make[lookupValue],ud_barrier_rail_make[lookupKey],"ERROR"),""), "")</f>
        <v/>
      </c>
      <c r="AB50" s="3" t="str">
        <f>IF($A50="ADD",IF(NOT(ISBLANK(AA50)),_xlfn.XLOOKUP(AA50,barrier_rail_material[lookupValue],barrier_rail_material[lookupKey],"ERROR"),""), "")</f>
        <v/>
      </c>
      <c r="AD50" s="3" t="str">
        <f>IF($A50="ADD",IF(NOT(ISBLANK(AC50)),_xlfn.XLOOKUP(AC50,barrier_post_material[lookupValue],barrier_post_material[lookupKey],"ERROR"),""), "")</f>
        <v/>
      </c>
      <c r="AE50" s="6"/>
      <c r="AH50" s="3" t="str">
        <f>IF($A50="ADD",IF(NOT(ISBLANK(AG50)),_xlfn.XLOOKUP(AG50,ud_barrier_ground_fix[lookupValue],ud_barrier_ground_fix[lookupKey],"ERROR"),""), "")</f>
        <v/>
      </c>
      <c r="AQ50" s="3" t="str">
        <f>IF($A50="ADD",IF(NOT(ISBLANK(AP50)),_xlfn.XLOOKUP(AP50,railing_attach[lookupValue],railing_attach[lookupKey],"ERROR"),""), "")</f>
        <v/>
      </c>
      <c r="AR50" s="5"/>
      <c r="AT50" s="3" t="str">
        <f>IF($A50="ADD",IF(NOT(ISBLANK(AS50)),_xlfn.XLOOKUP(AS50,post_condition[lookupValue],post_condition[lookupKey],"ERROR"),""), "")</f>
        <v/>
      </c>
      <c r="AU50" s="7"/>
      <c r="AV50" s="4" t="str">
        <f t="shared" ca="1" si="1"/>
        <v/>
      </c>
      <c r="AW50" s="4"/>
      <c r="AX50" s="3" t="str">
        <f t="shared" si="2"/>
        <v/>
      </c>
      <c r="AY50" s="3" t="str">
        <f>IF($A50="","",IF((AND($A50="ADD",OR(AX50="",AX50="In Use"))),"5",(_xlfn.XLOOKUP(AX50,ud_asset_status[lookupValue],ud_asset_status[lookupKey],""))))</f>
        <v/>
      </c>
      <c r="AZ50" s="7"/>
      <c r="BB50" s="3" t="str">
        <f>IF($A50="ADD",IF(NOT(ISBLANK(BA50)),_xlfn.XLOOKUP(BA50,ar_replace_reason[lookupValue],ar_replace_reason[lookupKey],"ERROR"),""), "")</f>
        <v/>
      </c>
      <c r="BC50" s="3" t="str">
        <f t="shared" si="3"/>
        <v/>
      </c>
      <c r="BD50" s="3" t="str">
        <f>IF($A50="","",IF((AND($A50="ADD",OR(BC50="",BC50="Queenstown-Lakes District Council"))),"70",(_xlfn.XLOOKUP(BC50,ud_organisation_owner[lookupValue],ud_organisation_owner[lookupKey],""))))</f>
        <v/>
      </c>
      <c r="BE50" s="3" t="str">
        <f t="shared" si="4"/>
        <v/>
      </c>
      <c r="BF50" s="3" t="str">
        <f>IF($A50="","",IF((AND($A50="ADD",OR(BE50="",BE50="Queenstown-Lakes District Council"))),"70",(_xlfn.XLOOKUP(BE50,ud_organisation_owner[lookupValue],ud_organisation_owner[lookupKey],""))))</f>
        <v/>
      </c>
      <c r="BG50" s="3" t="str">
        <f t="shared" si="5"/>
        <v/>
      </c>
      <c r="BH50" s="3" t="str">
        <f>IF($A50="","",IF((AND($A50="ADD",OR(BG50="",BG50="Local Authority"))),"17",(_xlfn.XLOOKUP(BG50,ud_sub_organisation[lookupValue],ud_sub_organisation[lookupKey],""))))</f>
        <v/>
      </c>
      <c r="BI50" s="3" t="str">
        <f t="shared" si="6"/>
        <v/>
      </c>
      <c r="BJ50" s="3" t="str">
        <f>IF($A50="","",IF((AND($A50="ADD",OR(BI50="",BI50="Vested assets"))),"12",(_xlfn.XLOOKUP(BI50,ud_work_origin[lookupValue],ud_work_origin[lookupKey],""))))</f>
        <v/>
      </c>
      <c r="BK50" s="8"/>
      <c r="BL50" s="2" t="str">
        <f t="shared" si="7"/>
        <v/>
      </c>
      <c r="BM50" s="3" t="str">
        <f t="shared" si="8"/>
        <v/>
      </c>
      <c r="BN50" s="3" t="str">
        <f>IF($A50="","",IF((AND($A50="ADD",OR(BM50="",BM50="Excellent"))),"1",(_xlfn.XLOOKUP(BM50,condition[lookupValue],condition[lookupKey],""))))</f>
        <v/>
      </c>
      <c r="BO50" s="7" t="str">
        <f t="shared" si="9"/>
        <v/>
      </c>
      <c r="BP50" s="5"/>
    </row>
    <row r="51" spans="2:68" x14ac:dyDescent="0.45">
      <c r="B51" s="4"/>
      <c r="C51" s="5"/>
      <c r="E51" s="3" t="str">
        <f>IF($A51="ADD",IF(NOT(ISBLANK(D51)),_xlfn.XLOOKUP(D51,roadnames[lookupValue],roadnames[lookupKey],"ERROR"),""), "")</f>
        <v/>
      </c>
      <c r="F51" s="4"/>
      <c r="G51" s="4"/>
      <c r="H51" s="6"/>
      <c r="I51" s="6"/>
      <c r="K51" s="3" t="str">
        <f>IF($A51="ADD",IF(NOT(ISBLANK(J51)),_xlfn.XLOOKUP(J51,side[lookupValue],side[lookupKey],"ERROR"),""), "")</f>
        <v/>
      </c>
      <c r="M51" s="3" t="str">
        <f>IF($A51="ADD",IF(NOT(ISBLANK(L51)),_xlfn.XLOOKUP(L51,ud_lane_location[lookupValue],ud_lane_location[lookupKey],"ERROR"),""), "")</f>
        <v/>
      </c>
      <c r="N51" s="6"/>
      <c r="O51" s="6" t="str">
        <f t="shared" si="0"/>
        <v/>
      </c>
      <c r="P51" s="4"/>
      <c r="R51" s="3" t="str">
        <f>IF($A51="ADD",IF(NOT(ISBLANK(Q51)),_xlfn.XLOOKUP(Q51,len_adjust_rsn[lookupValue],len_adjust_rsn[lookupKey],"ERROR"),""), "")</f>
        <v/>
      </c>
      <c r="T51" s="3" t="str">
        <f>IF($A51="ADD",IF(NOT(ISBLANK(S51)),_xlfn.XLOOKUP(S51,ud_placement[lookupValue],ud_placement[lookupKey],"ERROR"),""), "")</f>
        <v/>
      </c>
      <c r="V51" s="3" t="str">
        <f>IF($A51="ADD",IF(NOT(ISBLANK(U51)),_xlfn.XLOOKUP(U51,ud_barrier_type[lookupValue],ud_barrier_type[lookupKey],"ERROR"),""), "")</f>
        <v/>
      </c>
      <c r="X51" s="3" t="str">
        <f>IF($A51="ADD",IF(NOT(ISBLANK(W51)),_xlfn.XLOOKUP(W51,ud_barrier_rail_style[lookupValue],ud_barrier_rail_style[lookupKey],"ERROR"),""), "")</f>
        <v/>
      </c>
      <c r="Z51" s="3" t="str">
        <f>IF($A51="ADD",IF(NOT(ISBLANK(Y51)),_xlfn.XLOOKUP(Y51,ud_barrier_rail_make[lookupValue],ud_barrier_rail_make[lookupKey],"ERROR"),""), "")</f>
        <v/>
      </c>
      <c r="AB51" s="3" t="str">
        <f>IF($A51="ADD",IF(NOT(ISBLANK(AA51)),_xlfn.XLOOKUP(AA51,barrier_rail_material[lookupValue],barrier_rail_material[lookupKey],"ERROR"),""), "")</f>
        <v/>
      </c>
      <c r="AD51" s="3" t="str">
        <f>IF($A51="ADD",IF(NOT(ISBLANK(AC51)),_xlfn.XLOOKUP(AC51,barrier_post_material[lookupValue],barrier_post_material[lookupKey],"ERROR"),""), "")</f>
        <v/>
      </c>
      <c r="AE51" s="6"/>
      <c r="AH51" s="3" t="str">
        <f>IF($A51="ADD",IF(NOT(ISBLANK(AG51)),_xlfn.XLOOKUP(AG51,ud_barrier_ground_fix[lookupValue],ud_barrier_ground_fix[lookupKey],"ERROR"),""), "")</f>
        <v/>
      </c>
      <c r="AQ51" s="3" t="str">
        <f>IF($A51="ADD",IF(NOT(ISBLANK(AP51)),_xlfn.XLOOKUP(AP51,railing_attach[lookupValue],railing_attach[lookupKey],"ERROR"),""), "")</f>
        <v/>
      </c>
      <c r="AR51" s="5"/>
      <c r="AT51" s="3" t="str">
        <f>IF($A51="ADD",IF(NOT(ISBLANK(AS51)),_xlfn.XLOOKUP(AS51,post_condition[lookupValue],post_condition[lookupKey],"ERROR"),""), "")</f>
        <v/>
      </c>
      <c r="AU51" s="7"/>
      <c r="AV51" s="4" t="str">
        <f t="shared" ca="1" si="1"/>
        <v/>
      </c>
      <c r="AW51" s="4"/>
      <c r="AX51" s="3" t="str">
        <f t="shared" si="2"/>
        <v/>
      </c>
      <c r="AY51" s="3" t="str">
        <f>IF($A51="","",IF((AND($A51="ADD",OR(AX51="",AX51="In Use"))),"5",(_xlfn.XLOOKUP(AX51,ud_asset_status[lookupValue],ud_asset_status[lookupKey],""))))</f>
        <v/>
      </c>
      <c r="AZ51" s="7"/>
      <c r="BB51" s="3" t="str">
        <f>IF($A51="ADD",IF(NOT(ISBLANK(BA51)),_xlfn.XLOOKUP(BA51,ar_replace_reason[lookupValue],ar_replace_reason[lookupKey],"ERROR"),""), "")</f>
        <v/>
      </c>
      <c r="BC51" s="3" t="str">
        <f t="shared" si="3"/>
        <v/>
      </c>
      <c r="BD51" s="3" t="str">
        <f>IF($A51="","",IF((AND($A51="ADD",OR(BC51="",BC51="Queenstown-Lakes District Council"))),"70",(_xlfn.XLOOKUP(BC51,ud_organisation_owner[lookupValue],ud_organisation_owner[lookupKey],""))))</f>
        <v/>
      </c>
      <c r="BE51" s="3" t="str">
        <f t="shared" si="4"/>
        <v/>
      </c>
      <c r="BF51" s="3" t="str">
        <f>IF($A51="","",IF((AND($A51="ADD",OR(BE51="",BE51="Queenstown-Lakes District Council"))),"70",(_xlfn.XLOOKUP(BE51,ud_organisation_owner[lookupValue],ud_organisation_owner[lookupKey],""))))</f>
        <v/>
      </c>
      <c r="BG51" s="3" t="str">
        <f t="shared" si="5"/>
        <v/>
      </c>
      <c r="BH51" s="3" t="str">
        <f>IF($A51="","",IF((AND($A51="ADD",OR(BG51="",BG51="Local Authority"))),"17",(_xlfn.XLOOKUP(BG51,ud_sub_organisation[lookupValue],ud_sub_organisation[lookupKey],""))))</f>
        <v/>
      </c>
      <c r="BI51" s="3" t="str">
        <f t="shared" si="6"/>
        <v/>
      </c>
      <c r="BJ51" s="3" t="str">
        <f>IF($A51="","",IF((AND($A51="ADD",OR(BI51="",BI51="Vested assets"))),"12",(_xlfn.XLOOKUP(BI51,ud_work_origin[lookupValue],ud_work_origin[lookupKey],""))))</f>
        <v/>
      </c>
      <c r="BK51" s="8"/>
      <c r="BL51" s="2" t="str">
        <f t="shared" si="7"/>
        <v/>
      </c>
      <c r="BM51" s="3" t="str">
        <f t="shared" si="8"/>
        <v/>
      </c>
      <c r="BN51" s="3" t="str">
        <f>IF($A51="","",IF((AND($A51="ADD",OR(BM51="",BM51="Excellent"))),"1",(_xlfn.XLOOKUP(BM51,condition[lookupValue],condition[lookupKey],""))))</f>
        <v/>
      </c>
      <c r="BO51" s="7" t="str">
        <f t="shared" si="9"/>
        <v/>
      </c>
      <c r="BP51" s="5"/>
    </row>
    <row r="52" spans="2:68" x14ac:dyDescent="0.45">
      <c r="B52" s="4"/>
      <c r="C52" s="5"/>
      <c r="E52" s="3" t="str">
        <f>IF($A52="ADD",IF(NOT(ISBLANK(D52)),_xlfn.XLOOKUP(D52,roadnames[lookupValue],roadnames[lookupKey],"ERROR"),""), "")</f>
        <v/>
      </c>
      <c r="F52" s="4"/>
      <c r="G52" s="4"/>
      <c r="H52" s="6"/>
      <c r="I52" s="6"/>
      <c r="K52" s="3" t="str">
        <f>IF($A52="ADD",IF(NOT(ISBLANK(J52)),_xlfn.XLOOKUP(J52,side[lookupValue],side[lookupKey],"ERROR"),""), "")</f>
        <v/>
      </c>
      <c r="M52" s="3" t="str">
        <f>IF($A52="ADD",IF(NOT(ISBLANK(L52)),_xlfn.XLOOKUP(L52,ud_lane_location[lookupValue],ud_lane_location[lookupKey],"ERROR"),""), "")</f>
        <v/>
      </c>
      <c r="N52" s="6"/>
      <c r="O52" s="6" t="str">
        <f t="shared" si="0"/>
        <v/>
      </c>
      <c r="P52" s="4"/>
      <c r="R52" s="3" t="str">
        <f>IF($A52="ADD",IF(NOT(ISBLANK(Q52)),_xlfn.XLOOKUP(Q52,len_adjust_rsn[lookupValue],len_adjust_rsn[lookupKey],"ERROR"),""), "")</f>
        <v/>
      </c>
      <c r="T52" s="3" t="str">
        <f>IF($A52="ADD",IF(NOT(ISBLANK(S52)),_xlfn.XLOOKUP(S52,ud_placement[lookupValue],ud_placement[lookupKey],"ERROR"),""), "")</f>
        <v/>
      </c>
      <c r="V52" s="3" t="str">
        <f>IF($A52="ADD",IF(NOT(ISBLANK(U52)),_xlfn.XLOOKUP(U52,ud_barrier_type[lookupValue],ud_barrier_type[lookupKey],"ERROR"),""), "")</f>
        <v/>
      </c>
      <c r="X52" s="3" t="str">
        <f>IF($A52="ADD",IF(NOT(ISBLANK(W52)),_xlfn.XLOOKUP(W52,ud_barrier_rail_style[lookupValue],ud_barrier_rail_style[lookupKey],"ERROR"),""), "")</f>
        <v/>
      </c>
      <c r="Z52" s="3" t="str">
        <f>IF($A52="ADD",IF(NOT(ISBLANK(Y52)),_xlfn.XLOOKUP(Y52,ud_barrier_rail_make[lookupValue],ud_barrier_rail_make[lookupKey],"ERROR"),""), "")</f>
        <v/>
      </c>
      <c r="AB52" s="3" t="str">
        <f>IF($A52="ADD",IF(NOT(ISBLANK(AA52)),_xlfn.XLOOKUP(AA52,barrier_rail_material[lookupValue],barrier_rail_material[lookupKey],"ERROR"),""), "")</f>
        <v/>
      </c>
      <c r="AD52" s="3" t="str">
        <f>IF($A52="ADD",IF(NOT(ISBLANK(AC52)),_xlfn.XLOOKUP(AC52,barrier_post_material[lookupValue],barrier_post_material[lookupKey],"ERROR"),""), "")</f>
        <v/>
      </c>
      <c r="AE52" s="6"/>
      <c r="AH52" s="3" t="str">
        <f>IF($A52="ADD",IF(NOT(ISBLANK(AG52)),_xlfn.XLOOKUP(AG52,ud_barrier_ground_fix[lookupValue],ud_barrier_ground_fix[lookupKey],"ERROR"),""), "")</f>
        <v/>
      </c>
      <c r="AQ52" s="3" t="str">
        <f>IF($A52="ADD",IF(NOT(ISBLANK(AP52)),_xlfn.XLOOKUP(AP52,railing_attach[lookupValue],railing_attach[lookupKey],"ERROR"),""), "")</f>
        <v/>
      </c>
      <c r="AR52" s="5"/>
      <c r="AT52" s="3" t="str">
        <f>IF($A52="ADD",IF(NOT(ISBLANK(AS52)),_xlfn.XLOOKUP(AS52,post_condition[lookupValue],post_condition[lookupKey],"ERROR"),""), "")</f>
        <v/>
      </c>
      <c r="AU52" s="7"/>
      <c r="AV52" s="4" t="str">
        <f t="shared" ca="1" si="1"/>
        <v/>
      </c>
      <c r="AW52" s="4"/>
      <c r="AX52" s="3" t="str">
        <f t="shared" si="2"/>
        <v/>
      </c>
      <c r="AY52" s="3" t="str">
        <f>IF($A52="","",IF((AND($A52="ADD",OR(AX52="",AX52="In Use"))),"5",(_xlfn.XLOOKUP(AX52,ud_asset_status[lookupValue],ud_asset_status[lookupKey],""))))</f>
        <v/>
      </c>
      <c r="AZ52" s="7"/>
      <c r="BB52" s="3" t="str">
        <f>IF($A52="ADD",IF(NOT(ISBLANK(BA52)),_xlfn.XLOOKUP(BA52,ar_replace_reason[lookupValue],ar_replace_reason[lookupKey],"ERROR"),""), "")</f>
        <v/>
      </c>
      <c r="BC52" s="3" t="str">
        <f t="shared" si="3"/>
        <v/>
      </c>
      <c r="BD52" s="3" t="str">
        <f>IF($A52="","",IF((AND($A52="ADD",OR(BC52="",BC52="Queenstown-Lakes District Council"))),"70",(_xlfn.XLOOKUP(BC52,ud_organisation_owner[lookupValue],ud_organisation_owner[lookupKey],""))))</f>
        <v/>
      </c>
      <c r="BE52" s="3" t="str">
        <f t="shared" si="4"/>
        <v/>
      </c>
      <c r="BF52" s="3" t="str">
        <f>IF($A52="","",IF((AND($A52="ADD",OR(BE52="",BE52="Queenstown-Lakes District Council"))),"70",(_xlfn.XLOOKUP(BE52,ud_organisation_owner[lookupValue],ud_organisation_owner[lookupKey],""))))</f>
        <v/>
      </c>
      <c r="BG52" s="3" t="str">
        <f t="shared" si="5"/>
        <v/>
      </c>
      <c r="BH52" s="3" t="str">
        <f>IF($A52="","",IF((AND($A52="ADD",OR(BG52="",BG52="Local Authority"))),"17",(_xlfn.XLOOKUP(BG52,ud_sub_organisation[lookupValue],ud_sub_organisation[lookupKey],""))))</f>
        <v/>
      </c>
      <c r="BI52" s="3" t="str">
        <f t="shared" si="6"/>
        <v/>
      </c>
      <c r="BJ52" s="3" t="str">
        <f>IF($A52="","",IF((AND($A52="ADD",OR(BI52="",BI52="Vested assets"))),"12",(_xlfn.XLOOKUP(BI52,ud_work_origin[lookupValue],ud_work_origin[lookupKey],""))))</f>
        <v/>
      </c>
      <c r="BK52" s="8"/>
      <c r="BL52" s="2" t="str">
        <f t="shared" si="7"/>
        <v/>
      </c>
      <c r="BM52" s="3" t="str">
        <f t="shared" si="8"/>
        <v/>
      </c>
      <c r="BN52" s="3" t="str">
        <f>IF($A52="","",IF((AND($A52="ADD",OR(BM52="",BM52="Excellent"))),"1",(_xlfn.XLOOKUP(BM52,condition[lookupValue],condition[lookupKey],""))))</f>
        <v/>
      </c>
      <c r="BO52" s="7" t="str">
        <f t="shared" si="9"/>
        <v/>
      </c>
      <c r="BP52" s="5"/>
    </row>
    <row r="53" spans="2:68" x14ac:dyDescent="0.45">
      <c r="B53" s="4"/>
      <c r="C53" s="5"/>
      <c r="E53" s="3" t="str">
        <f>IF($A53="ADD",IF(NOT(ISBLANK(D53)),_xlfn.XLOOKUP(D53,roadnames[lookupValue],roadnames[lookupKey],"ERROR"),""), "")</f>
        <v/>
      </c>
      <c r="F53" s="4"/>
      <c r="G53" s="4"/>
      <c r="H53" s="6"/>
      <c r="I53" s="6"/>
      <c r="K53" s="3" t="str">
        <f>IF($A53="ADD",IF(NOT(ISBLANK(J53)),_xlfn.XLOOKUP(J53,side[lookupValue],side[lookupKey],"ERROR"),""), "")</f>
        <v/>
      </c>
      <c r="M53" s="3" t="str">
        <f>IF($A53="ADD",IF(NOT(ISBLANK(L53)),_xlfn.XLOOKUP(L53,ud_lane_location[lookupValue],ud_lane_location[lookupKey],"ERROR"),""), "")</f>
        <v/>
      </c>
      <c r="N53" s="6"/>
      <c r="O53" s="6" t="str">
        <f t="shared" si="0"/>
        <v/>
      </c>
      <c r="P53" s="4"/>
      <c r="R53" s="3" t="str">
        <f>IF($A53="ADD",IF(NOT(ISBLANK(Q53)),_xlfn.XLOOKUP(Q53,len_adjust_rsn[lookupValue],len_adjust_rsn[lookupKey],"ERROR"),""), "")</f>
        <v/>
      </c>
      <c r="T53" s="3" t="str">
        <f>IF($A53="ADD",IF(NOT(ISBLANK(S53)),_xlfn.XLOOKUP(S53,ud_placement[lookupValue],ud_placement[lookupKey],"ERROR"),""), "")</f>
        <v/>
      </c>
      <c r="V53" s="3" t="str">
        <f>IF($A53="ADD",IF(NOT(ISBLANK(U53)),_xlfn.XLOOKUP(U53,ud_barrier_type[lookupValue],ud_barrier_type[lookupKey],"ERROR"),""), "")</f>
        <v/>
      </c>
      <c r="X53" s="3" t="str">
        <f>IF($A53="ADD",IF(NOT(ISBLANK(W53)),_xlfn.XLOOKUP(W53,ud_barrier_rail_style[lookupValue],ud_barrier_rail_style[lookupKey],"ERROR"),""), "")</f>
        <v/>
      </c>
      <c r="Z53" s="3" t="str">
        <f>IF($A53="ADD",IF(NOT(ISBLANK(Y53)),_xlfn.XLOOKUP(Y53,ud_barrier_rail_make[lookupValue],ud_barrier_rail_make[lookupKey],"ERROR"),""), "")</f>
        <v/>
      </c>
      <c r="AB53" s="3" t="str">
        <f>IF($A53="ADD",IF(NOT(ISBLANK(AA53)),_xlfn.XLOOKUP(AA53,barrier_rail_material[lookupValue],barrier_rail_material[lookupKey],"ERROR"),""), "")</f>
        <v/>
      </c>
      <c r="AD53" s="3" t="str">
        <f>IF($A53="ADD",IF(NOT(ISBLANK(AC53)),_xlfn.XLOOKUP(AC53,barrier_post_material[lookupValue],barrier_post_material[lookupKey],"ERROR"),""), "")</f>
        <v/>
      </c>
      <c r="AE53" s="6"/>
      <c r="AH53" s="3" t="str">
        <f>IF($A53="ADD",IF(NOT(ISBLANK(AG53)),_xlfn.XLOOKUP(AG53,ud_barrier_ground_fix[lookupValue],ud_barrier_ground_fix[lookupKey],"ERROR"),""), "")</f>
        <v/>
      </c>
      <c r="AQ53" s="3" t="str">
        <f>IF($A53="ADD",IF(NOT(ISBLANK(AP53)),_xlfn.XLOOKUP(AP53,railing_attach[lookupValue],railing_attach[lookupKey],"ERROR"),""), "")</f>
        <v/>
      </c>
      <c r="AR53" s="5"/>
      <c r="AT53" s="3" t="str">
        <f>IF($A53="ADD",IF(NOT(ISBLANK(AS53)),_xlfn.XLOOKUP(AS53,post_condition[lookupValue],post_condition[lookupKey],"ERROR"),""), "")</f>
        <v/>
      </c>
      <c r="AU53" s="7"/>
      <c r="AV53" s="4" t="str">
        <f t="shared" ca="1" si="1"/>
        <v/>
      </c>
      <c r="AW53" s="4"/>
      <c r="AX53" s="3" t="str">
        <f t="shared" si="2"/>
        <v/>
      </c>
      <c r="AY53" s="3" t="str">
        <f>IF($A53="","",IF((AND($A53="ADD",OR(AX53="",AX53="In Use"))),"5",(_xlfn.XLOOKUP(AX53,ud_asset_status[lookupValue],ud_asset_status[lookupKey],""))))</f>
        <v/>
      </c>
      <c r="AZ53" s="7"/>
      <c r="BB53" s="3" t="str">
        <f>IF($A53="ADD",IF(NOT(ISBLANK(BA53)),_xlfn.XLOOKUP(BA53,ar_replace_reason[lookupValue],ar_replace_reason[lookupKey],"ERROR"),""), "")</f>
        <v/>
      </c>
      <c r="BC53" s="3" t="str">
        <f t="shared" si="3"/>
        <v/>
      </c>
      <c r="BD53" s="3" t="str">
        <f>IF($A53="","",IF((AND($A53="ADD",OR(BC53="",BC53="Queenstown-Lakes District Council"))),"70",(_xlfn.XLOOKUP(BC53,ud_organisation_owner[lookupValue],ud_organisation_owner[lookupKey],""))))</f>
        <v/>
      </c>
      <c r="BE53" s="3" t="str">
        <f t="shared" si="4"/>
        <v/>
      </c>
      <c r="BF53" s="3" t="str">
        <f>IF($A53="","",IF((AND($A53="ADD",OR(BE53="",BE53="Queenstown-Lakes District Council"))),"70",(_xlfn.XLOOKUP(BE53,ud_organisation_owner[lookupValue],ud_organisation_owner[lookupKey],""))))</f>
        <v/>
      </c>
      <c r="BG53" s="3" t="str">
        <f t="shared" si="5"/>
        <v/>
      </c>
      <c r="BH53" s="3" t="str">
        <f>IF($A53="","",IF((AND($A53="ADD",OR(BG53="",BG53="Local Authority"))),"17",(_xlfn.XLOOKUP(BG53,ud_sub_organisation[lookupValue],ud_sub_organisation[lookupKey],""))))</f>
        <v/>
      </c>
      <c r="BI53" s="3" t="str">
        <f t="shared" si="6"/>
        <v/>
      </c>
      <c r="BJ53" s="3" t="str">
        <f>IF($A53="","",IF((AND($A53="ADD",OR(BI53="",BI53="Vested assets"))),"12",(_xlfn.XLOOKUP(BI53,ud_work_origin[lookupValue],ud_work_origin[lookupKey],""))))</f>
        <v/>
      </c>
      <c r="BK53" s="8"/>
      <c r="BL53" s="2" t="str">
        <f t="shared" si="7"/>
        <v/>
      </c>
      <c r="BM53" s="3" t="str">
        <f t="shared" si="8"/>
        <v/>
      </c>
      <c r="BN53" s="3" t="str">
        <f>IF($A53="","",IF((AND($A53="ADD",OR(BM53="",BM53="Excellent"))),"1",(_xlfn.XLOOKUP(BM53,condition[lookupValue],condition[lookupKey],""))))</f>
        <v/>
      </c>
      <c r="BO53" s="7" t="str">
        <f t="shared" si="9"/>
        <v/>
      </c>
      <c r="BP53" s="5"/>
    </row>
    <row r="54" spans="2:68" x14ac:dyDescent="0.45">
      <c r="B54" s="4"/>
      <c r="C54" s="5"/>
      <c r="E54" s="3" t="str">
        <f>IF($A54="ADD",IF(NOT(ISBLANK(D54)),_xlfn.XLOOKUP(D54,roadnames[lookupValue],roadnames[lookupKey],"ERROR"),""), "")</f>
        <v/>
      </c>
      <c r="F54" s="4"/>
      <c r="G54" s="4"/>
      <c r="H54" s="6"/>
      <c r="I54" s="6"/>
      <c r="K54" s="3" t="str">
        <f>IF($A54="ADD",IF(NOT(ISBLANK(J54)),_xlfn.XLOOKUP(J54,side[lookupValue],side[lookupKey],"ERROR"),""), "")</f>
        <v/>
      </c>
      <c r="M54" s="3" t="str">
        <f>IF($A54="ADD",IF(NOT(ISBLANK(L54)),_xlfn.XLOOKUP(L54,ud_lane_location[lookupValue],ud_lane_location[lookupKey],"ERROR"),""), "")</f>
        <v/>
      </c>
      <c r="N54" s="6"/>
      <c r="O54" s="6" t="str">
        <f t="shared" si="0"/>
        <v/>
      </c>
      <c r="P54" s="4"/>
      <c r="R54" s="3" t="str">
        <f>IF($A54="ADD",IF(NOT(ISBLANK(Q54)),_xlfn.XLOOKUP(Q54,len_adjust_rsn[lookupValue],len_adjust_rsn[lookupKey],"ERROR"),""), "")</f>
        <v/>
      </c>
      <c r="T54" s="3" t="str">
        <f>IF($A54="ADD",IF(NOT(ISBLANK(S54)),_xlfn.XLOOKUP(S54,ud_placement[lookupValue],ud_placement[lookupKey],"ERROR"),""), "")</f>
        <v/>
      </c>
      <c r="V54" s="3" t="str">
        <f>IF($A54="ADD",IF(NOT(ISBLANK(U54)),_xlfn.XLOOKUP(U54,ud_barrier_type[lookupValue],ud_barrier_type[lookupKey],"ERROR"),""), "")</f>
        <v/>
      </c>
      <c r="X54" s="3" t="str">
        <f>IF($A54="ADD",IF(NOT(ISBLANK(W54)),_xlfn.XLOOKUP(W54,ud_barrier_rail_style[lookupValue],ud_barrier_rail_style[lookupKey],"ERROR"),""), "")</f>
        <v/>
      </c>
      <c r="Z54" s="3" t="str">
        <f>IF($A54="ADD",IF(NOT(ISBLANK(Y54)),_xlfn.XLOOKUP(Y54,ud_barrier_rail_make[lookupValue],ud_barrier_rail_make[lookupKey],"ERROR"),""), "")</f>
        <v/>
      </c>
      <c r="AB54" s="3" t="str">
        <f>IF($A54="ADD",IF(NOT(ISBLANK(AA54)),_xlfn.XLOOKUP(AA54,barrier_rail_material[lookupValue],barrier_rail_material[lookupKey],"ERROR"),""), "")</f>
        <v/>
      </c>
      <c r="AD54" s="3" t="str">
        <f>IF($A54="ADD",IF(NOT(ISBLANK(AC54)),_xlfn.XLOOKUP(AC54,barrier_post_material[lookupValue],barrier_post_material[lookupKey],"ERROR"),""), "")</f>
        <v/>
      </c>
      <c r="AE54" s="6"/>
      <c r="AH54" s="3" t="str">
        <f>IF($A54="ADD",IF(NOT(ISBLANK(AG54)),_xlfn.XLOOKUP(AG54,ud_barrier_ground_fix[lookupValue],ud_barrier_ground_fix[lookupKey],"ERROR"),""), "")</f>
        <v/>
      </c>
      <c r="AQ54" s="3" t="str">
        <f>IF($A54="ADD",IF(NOT(ISBLANK(AP54)),_xlfn.XLOOKUP(AP54,railing_attach[lookupValue],railing_attach[lookupKey],"ERROR"),""), "")</f>
        <v/>
      </c>
      <c r="AR54" s="5"/>
      <c r="AT54" s="3" t="str">
        <f>IF($A54="ADD",IF(NOT(ISBLANK(AS54)),_xlfn.XLOOKUP(AS54,post_condition[lookupValue],post_condition[lookupKey],"ERROR"),""), "")</f>
        <v/>
      </c>
      <c r="AU54" s="7"/>
      <c r="AV54" s="4" t="str">
        <f t="shared" ca="1" si="1"/>
        <v/>
      </c>
      <c r="AW54" s="4"/>
      <c r="AX54" s="3" t="str">
        <f t="shared" si="2"/>
        <v/>
      </c>
      <c r="AY54" s="3" t="str">
        <f>IF($A54="","",IF((AND($A54="ADD",OR(AX54="",AX54="In Use"))),"5",(_xlfn.XLOOKUP(AX54,ud_asset_status[lookupValue],ud_asset_status[lookupKey],""))))</f>
        <v/>
      </c>
      <c r="AZ54" s="7"/>
      <c r="BB54" s="3" t="str">
        <f>IF($A54="ADD",IF(NOT(ISBLANK(BA54)),_xlfn.XLOOKUP(BA54,ar_replace_reason[lookupValue],ar_replace_reason[lookupKey],"ERROR"),""), "")</f>
        <v/>
      </c>
      <c r="BC54" s="3" t="str">
        <f t="shared" si="3"/>
        <v/>
      </c>
      <c r="BD54" s="3" t="str">
        <f>IF($A54="","",IF((AND($A54="ADD",OR(BC54="",BC54="Queenstown-Lakes District Council"))),"70",(_xlfn.XLOOKUP(BC54,ud_organisation_owner[lookupValue],ud_organisation_owner[lookupKey],""))))</f>
        <v/>
      </c>
      <c r="BE54" s="3" t="str">
        <f t="shared" si="4"/>
        <v/>
      </c>
      <c r="BF54" s="3" t="str">
        <f>IF($A54="","",IF((AND($A54="ADD",OR(BE54="",BE54="Queenstown-Lakes District Council"))),"70",(_xlfn.XLOOKUP(BE54,ud_organisation_owner[lookupValue],ud_organisation_owner[lookupKey],""))))</f>
        <v/>
      </c>
      <c r="BG54" s="3" t="str">
        <f t="shared" si="5"/>
        <v/>
      </c>
      <c r="BH54" s="3" t="str">
        <f>IF($A54="","",IF((AND($A54="ADD",OR(BG54="",BG54="Local Authority"))),"17",(_xlfn.XLOOKUP(BG54,ud_sub_organisation[lookupValue],ud_sub_organisation[lookupKey],""))))</f>
        <v/>
      </c>
      <c r="BI54" s="3" t="str">
        <f t="shared" si="6"/>
        <v/>
      </c>
      <c r="BJ54" s="3" t="str">
        <f>IF($A54="","",IF((AND($A54="ADD",OR(BI54="",BI54="Vested assets"))),"12",(_xlfn.XLOOKUP(BI54,ud_work_origin[lookupValue],ud_work_origin[lookupKey],""))))</f>
        <v/>
      </c>
      <c r="BK54" s="8"/>
      <c r="BL54" s="2" t="str">
        <f t="shared" si="7"/>
        <v/>
      </c>
      <c r="BM54" s="3" t="str">
        <f t="shared" si="8"/>
        <v/>
      </c>
      <c r="BN54" s="3" t="str">
        <f>IF($A54="","",IF((AND($A54="ADD",OR(BM54="",BM54="Excellent"))),"1",(_xlfn.XLOOKUP(BM54,condition[lookupValue],condition[lookupKey],""))))</f>
        <v/>
      </c>
      <c r="BO54" s="7" t="str">
        <f t="shared" si="9"/>
        <v/>
      </c>
      <c r="BP54" s="5"/>
    </row>
    <row r="55" spans="2:68" x14ac:dyDescent="0.45">
      <c r="B55" s="4"/>
      <c r="C55" s="5"/>
      <c r="E55" s="3" t="str">
        <f>IF($A55="ADD",IF(NOT(ISBLANK(D55)),_xlfn.XLOOKUP(D55,roadnames[lookupValue],roadnames[lookupKey],"ERROR"),""), "")</f>
        <v/>
      </c>
      <c r="F55" s="4"/>
      <c r="G55" s="4"/>
      <c r="H55" s="6"/>
      <c r="I55" s="6"/>
      <c r="K55" s="3" t="str">
        <f>IF($A55="ADD",IF(NOT(ISBLANK(J55)),_xlfn.XLOOKUP(J55,side[lookupValue],side[lookupKey],"ERROR"),""), "")</f>
        <v/>
      </c>
      <c r="M55" s="3" t="str">
        <f>IF($A55="ADD",IF(NOT(ISBLANK(L55)),_xlfn.XLOOKUP(L55,ud_lane_location[lookupValue],ud_lane_location[lookupKey],"ERROR"),""), "")</f>
        <v/>
      </c>
      <c r="N55" s="6"/>
      <c r="O55" s="6" t="str">
        <f t="shared" si="0"/>
        <v/>
      </c>
      <c r="P55" s="4"/>
      <c r="R55" s="3" t="str">
        <f>IF($A55="ADD",IF(NOT(ISBLANK(Q55)),_xlfn.XLOOKUP(Q55,len_adjust_rsn[lookupValue],len_adjust_rsn[lookupKey],"ERROR"),""), "")</f>
        <v/>
      </c>
      <c r="T55" s="3" t="str">
        <f>IF($A55="ADD",IF(NOT(ISBLANK(S55)),_xlfn.XLOOKUP(S55,ud_placement[lookupValue],ud_placement[lookupKey],"ERROR"),""), "")</f>
        <v/>
      </c>
      <c r="V55" s="3" t="str">
        <f>IF($A55="ADD",IF(NOT(ISBLANK(U55)),_xlfn.XLOOKUP(U55,ud_barrier_type[lookupValue],ud_barrier_type[lookupKey],"ERROR"),""), "")</f>
        <v/>
      </c>
      <c r="X55" s="3" t="str">
        <f>IF($A55="ADD",IF(NOT(ISBLANK(W55)),_xlfn.XLOOKUP(W55,ud_barrier_rail_style[lookupValue],ud_barrier_rail_style[lookupKey],"ERROR"),""), "")</f>
        <v/>
      </c>
      <c r="Z55" s="3" t="str">
        <f>IF($A55="ADD",IF(NOT(ISBLANK(Y55)),_xlfn.XLOOKUP(Y55,ud_barrier_rail_make[lookupValue],ud_barrier_rail_make[lookupKey],"ERROR"),""), "")</f>
        <v/>
      </c>
      <c r="AB55" s="3" t="str">
        <f>IF($A55="ADD",IF(NOT(ISBLANK(AA55)),_xlfn.XLOOKUP(AA55,barrier_rail_material[lookupValue],barrier_rail_material[lookupKey],"ERROR"),""), "")</f>
        <v/>
      </c>
      <c r="AD55" s="3" t="str">
        <f>IF($A55="ADD",IF(NOT(ISBLANK(AC55)),_xlfn.XLOOKUP(AC55,barrier_post_material[lookupValue],barrier_post_material[lookupKey],"ERROR"),""), "")</f>
        <v/>
      </c>
      <c r="AE55" s="6"/>
      <c r="AH55" s="3" t="str">
        <f>IF($A55="ADD",IF(NOT(ISBLANK(AG55)),_xlfn.XLOOKUP(AG55,ud_barrier_ground_fix[lookupValue],ud_barrier_ground_fix[lookupKey],"ERROR"),""), "")</f>
        <v/>
      </c>
      <c r="AQ55" s="3" t="str">
        <f>IF($A55="ADD",IF(NOT(ISBLANK(AP55)),_xlfn.XLOOKUP(AP55,railing_attach[lookupValue],railing_attach[lookupKey],"ERROR"),""), "")</f>
        <v/>
      </c>
      <c r="AR55" s="5"/>
      <c r="AT55" s="3" t="str">
        <f>IF($A55="ADD",IF(NOT(ISBLANK(AS55)),_xlfn.XLOOKUP(AS55,post_condition[lookupValue],post_condition[lookupKey],"ERROR"),""), "")</f>
        <v/>
      </c>
      <c r="AU55" s="7"/>
      <c r="AV55" s="4" t="str">
        <f t="shared" ca="1" si="1"/>
        <v/>
      </c>
      <c r="AW55" s="4"/>
      <c r="AX55" s="3" t="str">
        <f t="shared" si="2"/>
        <v/>
      </c>
      <c r="AY55" s="3" t="str">
        <f>IF($A55="","",IF((AND($A55="ADD",OR(AX55="",AX55="In Use"))),"5",(_xlfn.XLOOKUP(AX55,ud_asset_status[lookupValue],ud_asset_status[lookupKey],""))))</f>
        <v/>
      </c>
      <c r="AZ55" s="7"/>
      <c r="BB55" s="3" t="str">
        <f>IF($A55="ADD",IF(NOT(ISBLANK(BA55)),_xlfn.XLOOKUP(BA55,ar_replace_reason[lookupValue],ar_replace_reason[lookupKey],"ERROR"),""), "")</f>
        <v/>
      </c>
      <c r="BC55" s="3" t="str">
        <f t="shared" si="3"/>
        <v/>
      </c>
      <c r="BD55" s="3" t="str">
        <f>IF($A55="","",IF((AND($A55="ADD",OR(BC55="",BC55="Queenstown-Lakes District Council"))),"70",(_xlfn.XLOOKUP(BC55,ud_organisation_owner[lookupValue],ud_organisation_owner[lookupKey],""))))</f>
        <v/>
      </c>
      <c r="BE55" s="3" t="str">
        <f t="shared" si="4"/>
        <v/>
      </c>
      <c r="BF55" s="3" t="str">
        <f>IF($A55="","",IF((AND($A55="ADD",OR(BE55="",BE55="Queenstown-Lakes District Council"))),"70",(_xlfn.XLOOKUP(BE55,ud_organisation_owner[lookupValue],ud_organisation_owner[lookupKey],""))))</f>
        <v/>
      </c>
      <c r="BG55" s="3" t="str">
        <f t="shared" si="5"/>
        <v/>
      </c>
      <c r="BH55" s="3" t="str">
        <f>IF($A55="","",IF((AND($A55="ADD",OR(BG55="",BG55="Local Authority"))),"17",(_xlfn.XLOOKUP(BG55,ud_sub_organisation[lookupValue],ud_sub_organisation[lookupKey],""))))</f>
        <v/>
      </c>
      <c r="BI55" s="3" t="str">
        <f t="shared" si="6"/>
        <v/>
      </c>
      <c r="BJ55" s="3" t="str">
        <f>IF($A55="","",IF((AND($A55="ADD",OR(BI55="",BI55="Vested assets"))),"12",(_xlfn.XLOOKUP(BI55,ud_work_origin[lookupValue],ud_work_origin[lookupKey],""))))</f>
        <v/>
      </c>
      <c r="BK55" s="8"/>
      <c r="BL55" s="2" t="str">
        <f t="shared" si="7"/>
        <v/>
      </c>
      <c r="BM55" s="3" t="str">
        <f t="shared" si="8"/>
        <v/>
      </c>
      <c r="BN55" s="3" t="str">
        <f>IF($A55="","",IF((AND($A55="ADD",OR(BM55="",BM55="Excellent"))),"1",(_xlfn.XLOOKUP(BM55,condition[lookupValue],condition[lookupKey],""))))</f>
        <v/>
      </c>
      <c r="BO55" s="7" t="str">
        <f t="shared" si="9"/>
        <v/>
      </c>
      <c r="BP55" s="5"/>
    </row>
    <row r="56" spans="2:68" x14ac:dyDescent="0.45">
      <c r="B56" s="4"/>
      <c r="C56" s="5"/>
      <c r="E56" s="3" t="str">
        <f>IF($A56="ADD",IF(NOT(ISBLANK(D56)),_xlfn.XLOOKUP(D56,roadnames[lookupValue],roadnames[lookupKey],"ERROR"),""), "")</f>
        <v/>
      </c>
      <c r="F56" s="4"/>
      <c r="G56" s="4"/>
      <c r="H56" s="6"/>
      <c r="I56" s="6"/>
      <c r="K56" s="3" t="str">
        <f>IF($A56="ADD",IF(NOT(ISBLANK(J56)),_xlfn.XLOOKUP(J56,side[lookupValue],side[lookupKey],"ERROR"),""), "")</f>
        <v/>
      </c>
      <c r="M56" s="3" t="str">
        <f>IF($A56="ADD",IF(NOT(ISBLANK(L56)),_xlfn.XLOOKUP(L56,ud_lane_location[lookupValue],ud_lane_location[lookupKey],"ERROR"),""), "")</f>
        <v/>
      </c>
      <c r="N56" s="6"/>
      <c r="O56" s="6" t="str">
        <f t="shared" si="0"/>
        <v/>
      </c>
      <c r="P56" s="4"/>
      <c r="R56" s="3" t="str">
        <f>IF($A56="ADD",IF(NOT(ISBLANK(Q56)),_xlfn.XLOOKUP(Q56,len_adjust_rsn[lookupValue],len_adjust_rsn[lookupKey],"ERROR"),""), "")</f>
        <v/>
      </c>
      <c r="T56" s="3" t="str">
        <f>IF($A56="ADD",IF(NOT(ISBLANK(S56)),_xlfn.XLOOKUP(S56,ud_placement[lookupValue],ud_placement[lookupKey],"ERROR"),""), "")</f>
        <v/>
      </c>
      <c r="V56" s="3" t="str">
        <f>IF($A56="ADD",IF(NOT(ISBLANK(U56)),_xlfn.XLOOKUP(U56,ud_barrier_type[lookupValue],ud_barrier_type[lookupKey],"ERROR"),""), "")</f>
        <v/>
      </c>
      <c r="X56" s="3" t="str">
        <f>IF($A56="ADD",IF(NOT(ISBLANK(W56)),_xlfn.XLOOKUP(W56,ud_barrier_rail_style[lookupValue],ud_barrier_rail_style[lookupKey],"ERROR"),""), "")</f>
        <v/>
      </c>
      <c r="Z56" s="3" t="str">
        <f>IF($A56="ADD",IF(NOT(ISBLANK(Y56)),_xlfn.XLOOKUP(Y56,ud_barrier_rail_make[lookupValue],ud_barrier_rail_make[lookupKey],"ERROR"),""), "")</f>
        <v/>
      </c>
      <c r="AB56" s="3" t="str">
        <f>IF($A56="ADD",IF(NOT(ISBLANK(AA56)),_xlfn.XLOOKUP(AA56,barrier_rail_material[lookupValue],barrier_rail_material[lookupKey],"ERROR"),""), "")</f>
        <v/>
      </c>
      <c r="AD56" s="3" t="str">
        <f>IF($A56="ADD",IF(NOT(ISBLANK(AC56)),_xlfn.XLOOKUP(AC56,barrier_post_material[lookupValue],barrier_post_material[lookupKey],"ERROR"),""), "")</f>
        <v/>
      </c>
      <c r="AE56" s="6"/>
      <c r="AH56" s="3" t="str">
        <f>IF($A56="ADD",IF(NOT(ISBLANK(AG56)),_xlfn.XLOOKUP(AG56,ud_barrier_ground_fix[lookupValue],ud_barrier_ground_fix[lookupKey],"ERROR"),""), "")</f>
        <v/>
      </c>
      <c r="AQ56" s="3" t="str">
        <f>IF($A56="ADD",IF(NOT(ISBLANK(AP56)),_xlfn.XLOOKUP(AP56,railing_attach[lookupValue],railing_attach[lookupKey],"ERROR"),""), "")</f>
        <v/>
      </c>
      <c r="AR56" s="5"/>
      <c r="AT56" s="3" t="str">
        <f>IF($A56="ADD",IF(NOT(ISBLANK(AS56)),_xlfn.XLOOKUP(AS56,post_condition[lookupValue],post_condition[lookupKey],"ERROR"),""), "")</f>
        <v/>
      </c>
      <c r="AU56" s="7"/>
      <c r="AV56" s="4" t="str">
        <f t="shared" ca="1" si="1"/>
        <v/>
      </c>
      <c r="AW56" s="4"/>
      <c r="AX56" s="3" t="str">
        <f t="shared" si="2"/>
        <v/>
      </c>
      <c r="AY56" s="3" t="str">
        <f>IF($A56="","",IF((AND($A56="ADD",OR(AX56="",AX56="In Use"))),"5",(_xlfn.XLOOKUP(AX56,ud_asset_status[lookupValue],ud_asset_status[lookupKey],""))))</f>
        <v/>
      </c>
      <c r="AZ56" s="7"/>
      <c r="BB56" s="3" t="str">
        <f>IF($A56="ADD",IF(NOT(ISBLANK(BA56)),_xlfn.XLOOKUP(BA56,ar_replace_reason[lookupValue],ar_replace_reason[lookupKey],"ERROR"),""), "")</f>
        <v/>
      </c>
      <c r="BC56" s="3" t="str">
        <f t="shared" si="3"/>
        <v/>
      </c>
      <c r="BD56" s="3" t="str">
        <f>IF($A56="","",IF((AND($A56="ADD",OR(BC56="",BC56="Queenstown-Lakes District Council"))),"70",(_xlfn.XLOOKUP(BC56,ud_organisation_owner[lookupValue],ud_organisation_owner[lookupKey],""))))</f>
        <v/>
      </c>
      <c r="BE56" s="3" t="str">
        <f t="shared" si="4"/>
        <v/>
      </c>
      <c r="BF56" s="3" t="str">
        <f>IF($A56="","",IF((AND($A56="ADD",OR(BE56="",BE56="Queenstown-Lakes District Council"))),"70",(_xlfn.XLOOKUP(BE56,ud_organisation_owner[lookupValue],ud_organisation_owner[lookupKey],""))))</f>
        <v/>
      </c>
      <c r="BG56" s="3" t="str">
        <f t="shared" si="5"/>
        <v/>
      </c>
      <c r="BH56" s="3" t="str">
        <f>IF($A56="","",IF((AND($A56="ADD",OR(BG56="",BG56="Local Authority"))),"17",(_xlfn.XLOOKUP(BG56,ud_sub_organisation[lookupValue],ud_sub_organisation[lookupKey],""))))</f>
        <v/>
      </c>
      <c r="BI56" s="3" t="str">
        <f t="shared" si="6"/>
        <v/>
      </c>
      <c r="BJ56" s="3" t="str">
        <f>IF($A56="","",IF((AND($A56="ADD",OR(BI56="",BI56="Vested assets"))),"12",(_xlfn.XLOOKUP(BI56,ud_work_origin[lookupValue],ud_work_origin[lookupKey],""))))</f>
        <v/>
      </c>
      <c r="BK56" s="8"/>
      <c r="BL56" s="2" t="str">
        <f t="shared" si="7"/>
        <v/>
      </c>
      <c r="BM56" s="3" t="str">
        <f t="shared" si="8"/>
        <v/>
      </c>
      <c r="BN56" s="3" t="str">
        <f>IF($A56="","",IF((AND($A56="ADD",OR(BM56="",BM56="Excellent"))),"1",(_xlfn.XLOOKUP(BM56,condition[lookupValue],condition[lookupKey],""))))</f>
        <v/>
      </c>
      <c r="BO56" s="7" t="str">
        <f t="shared" si="9"/>
        <v/>
      </c>
      <c r="BP56" s="5"/>
    </row>
    <row r="57" spans="2:68" x14ac:dyDescent="0.45">
      <c r="B57" s="4"/>
      <c r="C57" s="5"/>
      <c r="E57" s="3" t="str">
        <f>IF($A57="ADD",IF(NOT(ISBLANK(D57)),_xlfn.XLOOKUP(D57,roadnames[lookupValue],roadnames[lookupKey],"ERROR"),""), "")</f>
        <v/>
      </c>
      <c r="F57" s="4"/>
      <c r="G57" s="4"/>
      <c r="H57" s="6"/>
      <c r="I57" s="6"/>
      <c r="K57" s="3" t="str">
        <f>IF($A57="ADD",IF(NOT(ISBLANK(J57)),_xlfn.XLOOKUP(J57,side[lookupValue],side[lookupKey],"ERROR"),""), "")</f>
        <v/>
      </c>
      <c r="M57" s="3" t="str">
        <f>IF($A57="ADD",IF(NOT(ISBLANK(L57)),_xlfn.XLOOKUP(L57,ud_lane_location[lookupValue],ud_lane_location[lookupKey],"ERROR"),""), "")</f>
        <v/>
      </c>
      <c r="N57" s="6"/>
      <c r="O57" s="6" t="str">
        <f t="shared" si="0"/>
        <v/>
      </c>
      <c r="P57" s="4"/>
      <c r="R57" s="3" t="str">
        <f>IF($A57="ADD",IF(NOT(ISBLANK(Q57)),_xlfn.XLOOKUP(Q57,len_adjust_rsn[lookupValue],len_adjust_rsn[lookupKey],"ERROR"),""), "")</f>
        <v/>
      </c>
      <c r="T57" s="3" t="str">
        <f>IF($A57="ADD",IF(NOT(ISBLANK(S57)),_xlfn.XLOOKUP(S57,ud_placement[lookupValue],ud_placement[lookupKey],"ERROR"),""), "")</f>
        <v/>
      </c>
      <c r="V57" s="3" t="str">
        <f>IF($A57="ADD",IF(NOT(ISBLANK(U57)),_xlfn.XLOOKUP(U57,ud_barrier_type[lookupValue],ud_barrier_type[lookupKey],"ERROR"),""), "")</f>
        <v/>
      </c>
      <c r="X57" s="3" t="str">
        <f>IF($A57="ADD",IF(NOT(ISBLANK(W57)),_xlfn.XLOOKUP(W57,ud_barrier_rail_style[lookupValue],ud_barrier_rail_style[lookupKey],"ERROR"),""), "")</f>
        <v/>
      </c>
      <c r="Z57" s="3" t="str">
        <f>IF($A57="ADD",IF(NOT(ISBLANK(Y57)),_xlfn.XLOOKUP(Y57,ud_barrier_rail_make[lookupValue],ud_barrier_rail_make[lookupKey],"ERROR"),""), "")</f>
        <v/>
      </c>
      <c r="AB57" s="3" t="str">
        <f>IF($A57="ADD",IF(NOT(ISBLANK(AA57)),_xlfn.XLOOKUP(AA57,barrier_rail_material[lookupValue],barrier_rail_material[lookupKey],"ERROR"),""), "")</f>
        <v/>
      </c>
      <c r="AD57" s="3" t="str">
        <f>IF($A57="ADD",IF(NOT(ISBLANK(AC57)),_xlfn.XLOOKUP(AC57,barrier_post_material[lookupValue],barrier_post_material[lookupKey],"ERROR"),""), "")</f>
        <v/>
      </c>
      <c r="AE57" s="6"/>
      <c r="AH57" s="3" t="str">
        <f>IF($A57="ADD",IF(NOT(ISBLANK(AG57)),_xlfn.XLOOKUP(AG57,ud_barrier_ground_fix[lookupValue],ud_barrier_ground_fix[lookupKey],"ERROR"),""), "")</f>
        <v/>
      </c>
      <c r="AQ57" s="3" t="str">
        <f>IF($A57="ADD",IF(NOT(ISBLANK(AP57)),_xlfn.XLOOKUP(AP57,railing_attach[lookupValue],railing_attach[lookupKey],"ERROR"),""), "")</f>
        <v/>
      </c>
      <c r="AR57" s="5"/>
      <c r="AT57" s="3" t="str">
        <f>IF($A57="ADD",IF(NOT(ISBLANK(AS57)),_xlfn.XLOOKUP(AS57,post_condition[lookupValue],post_condition[lookupKey],"ERROR"),""), "")</f>
        <v/>
      </c>
      <c r="AU57" s="7"/>
      <c r="AV57" s="4" t="str">
        <f t="shared" ca="1" si="1"/>
        <v/>
      </c>
      <c r="AW57" s="4"/>
      <c r="AX57" s="3" t="str">
        <f t="shared" si="2"/>
        <v/>
      </c>
      <c r="AY57" s="3" t="str">
        <f>IF($A57="","",IF((AND($A57="ADD",OR(AX57="",AX57="In Use"))),"5",(_xlfn.XLOOKUP(AX57,ud_asset_status[lookupValue],ud_asset_status[lookupKey],""))))</f>
        <v/>
      </c>
      <c r="AZ57" s="7"/>
      <c r="BB57" s="3" t="str">
        <f>IF($A57="ADD",IF(NOT(ISBLANK(BA57)),_xlfn.XLOOKUP(BA57,ar_replace_reason[lookupValue],ar_replace_reason[lookupKey],"ERROR"),""), "")</f>
        <v/>
      </c>
      <c r="BC57" s="3" t="str">
        <f t="shared" si="3"/>
        <v/>
      </c>
      <c r="BD57" s="3" t="str">
        <f>IF($A57="","",IF((AND($A57="ADD",OR(BC57="",BC57="Queenstown-Lakes District Council"))),"70",(_xlfn.XLOOKUP(BC57,ud_organisation_owner[lookupValue],ud_organisation_owner[lookupKey],""))))</f>
        <v/>
      </c>
      <c r="BE57" s="3" t="str">
        <f t="shared" si="4"/>
        <v/>
      </c>
      <c r="BF57" s="3" t="str">
        <f>IF($A57="","",IF((AND($A57="ADD",OR(BE57="",BE57="Queenstown-Lakes District Council"))),"70",(_xlfn.XLOOKUP(BE57,ud_organisation_owner[lookupValue],ud_organisation_owner[lookupKey],""))))</f>
        <v/>
      </c>
      <c r="BG57" s="3" t="str">
        <f t="shared" si="5"/>
        <v/>
      </c>
      <c r="BH57" s="3" t="str">
        <f>IF($A57="","",IF((AND($A57="ADD",OR(BG57="",BG57="Local Authority"))),"17",(_xlfn.XLOOKUP(BG57,ud_sub_organisation[lookupValue],ud_sub_organisation[lookupKey],""))))</f>
        <v/>
      </c>
      <c r="BI57" s="3" t="str">
        <f t="shared" si="6"/>
        <v/>
      </c>
      <c r="BJ57" s="3" t="str">
        <f>IF($A57="","",IF((AND($A57="ADD",OR(BI57="",BI57="Vested assets"))),"12",(_xlfn.XLOOKUP(BI57,ud_work_origin[lookupValue],ud_work_origin[lookupKey],""))))</f>
        <v/>
      </c>
      <c r="BK57" s="8"/>
      <c r="BL57" s="2" t="str">
        <f t="shared" si="7"/>
        <v/>
      </c>
      <c r="BM57" s="3" t="str">
        <f t="shared" si="8"/>
        <v/>
      </c>
      <c r="BN57" s="3" t="str">
        <f>IF($A57="","",IF((AND($A57="ADD",OR(BM57="",BM57="Excellent"))),"1",(_xlfn.XLOOKUP(BM57,condition[lookupValue],condition[lookupKey],""))))</f>
        <v/>
      </c>
      <c r="BO57" s="7" t="str">
        <f t="shared" si="9"/>
        <v/>
      </c>
      <c r="BP57" s="5"/>
    </row>
    <row r="58" spans="2:68" x14ac:dyDescent="0.45">
      <c r="B58" s="4"/>
      <c r="C58" s="5"/>
      <c r="E58" s="3" t="str">
        <f>IF($A58="ADD",IF(NOT(ISBLANK(D58)),_xlfn.XLOOKUP(D58,roadnames[lookupValue],roadnames[lookupKey],"ERROR"),""), "")</f>
        <v/>
      </c>
      <c r="F58" s="4"/>
      <c r="G58" s="4"/>
      <c r="H58" s="6"/>
      <c r="I58" s="6"/>
      <c r="K58" s="3" t="str">
        <f>IF($A58="ADD",IF(NOT(ISBLANK(J58)),_xlfn.XLOOKUP(J58,side[lookupValue],side[lookupKey],"ERROR"),""), "")</f>
        <v/>
      </c>
      <c r="M58" s="3" t="str">
        <f>IF($A58="ADD",IF(NOT(ISBLANK(L58)),_xlfn.XLOOKUP(L58,ud_lane_location[lookupValue],ud_lane_location[lookupKey],"ERROR"),""), "")</f>
        <v/>
      </c>
      <c r="N58" s="6"/>
      <c r="O58" s="6" t="str">
        <f t="shared" si="0"/>
        <v/>
      </c>
      <c r="P58" s="4"/>
      <c r="R58" s="3" t="str">
        <f>IF($A58="ADD",IF(NOT(ISBLANK(Q58)),_xlfn.XLOOKUP(Q58,len_adjust_rsn[lookupValue],len_adjust_rsn[lookupKey],"ERROR"),""), "")</f>
        <v/>
      </c>
      <c r="T58" s="3" t="str">
        <f>IF($A58="ADD",IF(NOT(ISBLANK(S58)),_xlfn.XLOOKUP(S58,ud_placement[lookupValue],ud_placement[lookupKey],"ERROR"),""), "")</f>
        <v/>
      </c>
      <c r="V58" s="3" t="str">
        <f>IF($A58="ADD",IF(NOT(ISBLANK(U58)),_xlfn.XLOOKUP(U58,ud_barrier_type[lookupValue],ud_barrier_type[lookupKey],"ERROR"),""), "")</f>
        <v/>
      </c>
      <c r="X58" s="3" t="str">
        <f>IF($A58="ADD",IF(NOT(ISBLANK(W58)),_xlfn.XLOOKUP(W58,ud_barrier_rail_style[lookupValue],ud_barrier_rail_style[lookupKey],"ERROR"),""), "")</f>
        <v/>
      </c>
      <c r="Z58" s="3" t="str">
        <f>IF($A58="ADD",IF(NOT(ISBLANK(Y58)),_xlfn.XLOOKUP(Y58,ud_barrier_rail_make[lookupValue],ud_barrier_rail_make[lookupKey],"ERROR"),""), "")</f>
        <v/>
      </c>
      <c r="AB58" s="3" t="str">
        <f>IF($A58="ADD",IF(NOT(ISBLANK(AA58)),_xlfn.XLOOKUP(AA58,barrier_rail_material[lookupValue],barrier_rail_material[lookupKey],"ERROR"),""), "")</f>
        <v/>
      </c>
      <c r="AD58" s="3" t="str">
        <f>IF($A58="ADD",IF(NOT(ISBLANK(AC58)),_xlfn.XLOOKUP(AC58,barrier_post_material[lookupValue],barrier_post_material[lookupKey],"ERROR"),""), "")</f>
        <v/>
      </c>
      <c r="AE58" s="6"/>
      <c r="AH58" s="3" t="str">
        <f>IF($A58="ADD",IF(NOT(ISBLANK(AG58)),_xlfn.XLOOKUP(AG58,ud_barrier_ground_fix[lookupValue],ud_barrier_ground_fix[lookupKey],"ERROR"),""), "")</f>
        <v/>
      </c>
      <c r="AQ58" s="3" t="str">
        <f>IF($A58="ADD",IF(NOT(ISBLANK(AP58)),_xlfn.XLOOKUP(AP58,railing_attach[lookupValue],railing_attach[lookupKey],"ERROR"),""), "")</f>
        <v/>
      </c>
      <c r="AR58" s="5"/>
      <c r="AT58" s="3" t="str">
        <f>IF($A58="ADD",IF(NOT(ISBLANK(AS58)),_xlfn.XLOOKUP(AS58,post_condition[lookupValue],post_condition[lookupKey],"ERROR"),""), "")</f>
        <v/>
      </c>
      <c r="AU58" s="7"/>
      <c r="AV58" s="4" t="str">
        <f t="shared" ca="1" si="1"/>
        <v/>
      </c>
      <c r="AW58" s="4"/>
      <c r="AX58" s="3" t="str">
        <f t="shared" si="2"/>
        <v/>
      </c>
      <c r="AY58" s="3" t="str">
        <f>IF($A58="","",IF((AND($A58="ADD",OR(AX58="",AX58="In Use"))),"5",(_xlfn.XLOOKUP(AX58,ud_asset_status[lookupValue],ud_asset_status[lookupKey],""))))</f>
        <v/>
      </c>
      <c r="AZ58" s="7"/>
      <c r="BB58" s="3" t="str">
        <f>IF($A58="ADD",IF(NOT(ISBLANK(BA58)),_xlfn.XLOOKUP(BA58,ar_replace_reason[lookupValue],ar_replace_reason[lookupKey],"ERROR"),""), "")</f>
        <v/>
      </c>
      <c r="BC58" s="3" t="str">
        <f t="shared" si="3"/>
        <v/>
      </c>
      <c r="BD58" s="3" t="str">
        <f>IF($A58="","",IF((AND($A58="ADD",OR(BC58="",BC58="Queenstown-Lakes District Council"))),"70",(_xlfn.XLOOKUP(BC58,ud_organisation_owner[lookupValue],ud_organisation_owner[lookupKey],""))))</f>
        <v/>
      </c>
      <c r="BE58" s="3" t="str">
        <f t="shared" si="4"/>
        <v/>
      </c>
      <c r="BF58" s="3" t="str">
        <f>IF($A58="","",IF((AND($A58="ADD",OR(BE58="",BE58="Queenstown-Lakes District Council"))),"70",(_xlfn.XLOOKUP(BE58,ud_organisation_owner[lookupValue],ud_organisation_owner[lookupKey],""))))</f>
        <v/>
      </c>
      <c r="BG58" s="3" t="str">
        <f t="shared" si="5"/>
        <v/>
      </c>
      <c r="BH58" s="3" t="str">
        <f>IF($A58="","",IF((AND($A58="ADD",OR(BG58="",BG58="Local Authority"))),"17",(_xlfn.XLOOKUP(BG58,ud_sub_organisation[lookupValue],ud_sub_organisation[lookupKey],""))))</f>
        <v/>
      </c>
      <c r="BI58" s="3" t="str">
        <f t="shared" si="6"/>
        <v/>
      </c>
      <c r="BJ58" s="3" t="str">
        <f>IF($A58="","",IF((AND($A58="ADD",OR(BI58="",BI58="Vested assets"))),"12",(_xlfn.XLOOKUP(BI58,ud_work_origin[lookupValue],ud_work_origin[lookupKey],""))))</f>
        <v/>
      </c>
      <c r="BK58" s="8"/>
      <c r="BL58" s="2" t="str">
        <f t="shared" si="7"/>
        <v/>
      </c>
      <c r="BM58" s="3" t="str">
        <f t="shared" si="8"/>
        <v/>
      </c>
      <c r="BN58" s="3" t="str">
        <f>IF($A58="","",IF((AND($A58="ADD",OR(BM58="",BM58="Excellent"))),"1",(_xlfn.XLOOKUP(BM58,condition[lookupValue],condition[lookupKey],""))))</f>
        <v/>
      </c>
      <c r="BO58" s="7" t="str">
        <f t="shared" si="9"/>
        <v/>
      </c>
      <c r="BP58" s="5"/>
    </row>
    <row r="59" spans="2:68" x14ac:dyDescent="0.45">
      <c r="B59" s="4"/>
      <c r="C59" s="5"/>
      <c r="E59" s="3" t="str">
        <f>IF($A59="ADD",IF(NOT(ISBLANK(D59)),_xlfn.XLOOKUP(D59,roadnames[lookupValue],roadnames[lookupKey],"ERROR"),""), "")</f>
        <v/>
      </c>
      <c r="F59" s="4"/>
      <c r="G59" s="4"/>
      <c r="H59" s="6"/>
      <c r="I59" s="6"/>
      <c r="K59" s="3" t="str">
        <f>IF($A59="ADD",IF(NOT(ISBLANK(J59)),_xlfn.XLOOKUP(J59,side[lookupValue],side[lookupKey],"ERROR"),""), "")</f>
        <v/>
      </c>
      <c r="M59" s="3" t="str">
        <f>IF($A59="ADD",IF(NOT(ISBLANK(L59)),_xlfn.XLOOKUP(L59,ud_lane_location[lookupValue],ud_lane_location[lookupKey],"ERROR"),""), "")</f>
        <v/>
      </c>
      <c r="N59" s="6"/>
      <c r="O59" s="6" t="str">
        <f t="shared" si="0"/>
        <v/>
      </c>
      <c r="P59" s="4"/>
      <c r="R59" s="3" t="str">
        <f>IF($A59="ADD",IF(NOT(ISBLANK(Q59)),_xlfn.XLOOKUP(Q59,len_adjust_rsn[lookupValue],len_adjust_rsn[lookupKey],"ERROR"),""), "")</f>
        <v/>
      </c>
      <c r="T59" s="3" t="str">
        <f>IF($A59="ADD",IF(NOT(ISBLANK(S59)),_xlfn.XLOOKUP(S59,ud_placement[lookupValue],ud_placement[lookupKey],"ERROR"),""), "")</f>
        <v/>
      </c>
      <c r="V59" s="3" t="str">
        <f>IF($A59="ADD",IF(NOT(ISBLANK(U59)),_xlfn.XLOOKUP(U59,ud_barrier_type[lookupValue],ud_barrier_type[lookupKey],"ERROR"),""), "")</f>
        <v/>
      </c>
      <c r="X59" s="3" t="str">
        <f>IF($A59="ADD",IF(NOT(ISBLANK(W59)),_xlfn.XLOOKUP(W59,ud_barrier_rail_style[lookupValue],ud_barrier_rail_style[lookupKey],"ERROR"),""), "")</f>
        <v/>
      </c>
      <c r="Z59" s="3" t="str">
        <f>IF($A59="ADD",IF(NOT(ISBLANK(Y59)),_xlfn.XLOOKUP(Y59,ud_barrier_rail_make[lookupValue],ud_barrier_rail_make[lookupKey],"ERROR"),""), "")</f>
        <v/>
      </c>
      <c r="AB59" s="3" t="str">
        <f>IF($A59="ADD",IF(NOT(ISBLANK(AA59)),_xlfn.XLOOKUP(AA59,barrier_rail_material[lookupValue],barrier_rail_material[lookupKey],"ERROR"),""), "")</f>
        <v/>
      </c>
      <c r="AD59" s="3" t="str">
        <f>IF($A59="ADD",IF(NOT(ISBLANK(AC59)),_xlfn.XLOOKUP(AC59,barrier_post_material[lookupValue],barrier_post_material[lookupKey],"ERROR"),""), "")</f>
        <v/>
      </c>
      <c r="AE59" s="6"/>
      <c r="AH59" s="3" t="str">
        <f>IF($A59="ADD",IF(NOT(ISBLANK(AG59)),_xlfn.XLOOKUP(AG59,ud_barrier_ground_fix[lookupValue],ud_barrier_ground_fix[lookupKey],"ERROR"),""), "")</f>
        <v/>
      </c>
      <c r="AQ59" s="3" t="str">
        <f>IF($A59="ADD",IF(NOT(ISBLANK(AP59)),_xlfn.XLOOKUP(AP59,railing_attach[lookupValue],railing_attach[lookupKey],"ERROR"),""), "")</f>
        <v/>
      </c>
      <c r="AR59" s="5"/>
      <c r="AT59" s="3" t="str">
        <f>IF($A59="ADD",IF(NOT(ISBLANK(AS59)),_xlfn.XLOOKUP(AS59,post_condition[lookupValue],post_condition[lookupKey],"ERROR"),""), "")</f>
        <v/>
      </c>
      <c r="AU59" s="7"/>
      <c r="AV59" s="4" t="str">
        <f t="shared" ca="1" si="1"/>
        <v/>
      </c>
      <c r="AW59" s="4"/>
      <c r="AX59" s="3" t="str">
        <f t="shared" si="2"/>
        <v/>
      </c>
      <c r="AY59" s="3" t="str">
        <f>IF($A59="","",IF((AND($A59="ADD",OR(AX59="",AX59="In Use"))),"5",(_xlfn.XLOOKUP(AX59,ud_asset_status[lookupValue],ud_asset_status[lookupKey],""))))</f>
        <v/>
      </c>
      <c r="AZ59" s="7"/>
      <c r="BB59" s="3" t="str">
        <f>IF($A59="ADD",IF(NOT(ISBLANK(BA59)),_xlfn.XLOOKUP(BA59,ar_replace_reason[lookupValue],ar_replace_reason[lookupKey],"ERROR"),""), "")</f>
        <v/>
      </c>
      <c r="BC59" s="3" t="str">
        <f t="shared" si="3"/>
        <v/>
      </c>
      <c r="BD59" s="3" t="str">
        <f>IF($A59="","",IF((AND($A59="ADD",OR(BC59="",BC59="Queenstown-Lakes District Council"))),"70",(_xlfn.XLOOKUP(BC59,ud_organisation_owner[lookupValue],ud_organisation_owner[lookupKey],""))))</f>
        <v/>
      </c>
      <c r="BE59" s="3" t="str">
        <f t="shared" si="4"/>
        <v/>
      </c>
      <c r="BF59" s="3" t="str">
        <f>IF($A59="","",IF((AND($A59="ADD",OR(BE59="",BE59="Queenstown-Lakes District Council"))),"70",(_xlfn.XLOOKUP(BE59,ud_organisation_owner[lookupValue],ud_organisation_owner[lookupKey],""))))</f>
        <v/>
      </c>
      <c r="BG59" s="3" t="str">
        <f t="shared" si="5"/>
        <v/>
      </c>
      <c r="BH59" s="3" t="str">
        <f>IF($A59="","",IF((AND($A59="ADD",OR(BG59="",BG59="Local Authority"))),"17",(_xlfn.XLOOKUP(BG59,ud_sub_organisation[lookupValue],ud_sub_organisation[lookupKey],""))))</f>
        <v/>
      </c>
      <c r="BI59" s="3" t="str">
        <f t="shared" si="6"/>
        <v/>
      </c>
      <c r="BJ59" s="3" t="str">
        <f>IF($A59="","",IF((AND($A59="ADD",OR(BI59="",BI59="Vested assets"))),"12",(_xlfn.XLOOKUP(BI59,ud_work_origin[lookupValue],ud_work_origin[lookupKey],""))))</f>
        <v/>
      </c>
      <c r="BK59" s="8"/>
      <c r="BL59" s="2" t="str">
        <f t="shared" si="7"/>
        <v/>
      </c>
      <c r="BM59" s="3" t="str">
        <f t="shared" si="8"/>
        <v/>
      </c>
      <c r="BN59" s="3" t="str">
        <f>IF($A59="","",IF((AND($A59="ADD",OR(BM59="",BM59="Excellent"))),"1",(_xlfn.XLOOKUP(BM59,condition[lookupValue],condition[lookupKey],""))))</f>
        <v/>
      </c>
      <c r="BO59" s="7" t="str">
        <f t="shared" si="9"/>
        <v/>
      </c>
      <c r="BP59" s="5"/>
    </row>
    <row r="60" spans="2:68" x14ac:dyDescent="0.45">
      <c r="B60" s="4"/>
      <c r="C60" s="5"/>
      <c r="E60" s="3" t="str">
        <f>IF($A60="ADD",IF(NOT(ISBLANK(D60)),_xlfn.XLOOKUP(D60,roadnames[lookupValue],roadnames[lookupKey],"ERROR"),""), "")</f>
        <v/>
      </c>
      <c r="F60" s="4"/>
      <c r="G60" s="4"/>
      <c r="H60" s="6"/>
      <c r="I60" s="6"/>
      <c r="K60" s="3" t="str">
        <f>IF($A60="ADD",IF(NOT(ISBLANK(J60)),_xlfn.XLOOKUP(J60,side[lookupValue],side[lookupKey],"ERROR"),""), "")</f>
        <v/>
      </c>
      <c r="M60" s="3" t="str">
        <f>IF($A60="ADD",IF(NOT(ISBLANK(L60)),_xlfn.XLOOKUP(L60,ud_lane_location[lookupValue],ud_lane_location[lookupKey],"ERROR"),""), "")</f>
        <v/>
      </c>
      <c r="N60" s="6"/>
      <c r="O60" s="6" t="str">
        <f t="shared" si="0"/>
        <v/>
      </c>
      <c r="P60" s="4"/>
      <c r="R60" s="3" t="str">
        <f>IF($A60="ADD",IF(NOT(ISBLANK(Q60)),_xlfn.XLOOKUP(Q60,len_adjust_rsn[lookupValue],len_adjust_rsn[lookupKey],"ERROR"),""), "")</f>
        <v/>
      </c>
      <c r="T60" s="3" t="str">
        <f>IF($A60="ADD",IF(NOT(ISBLANK(S60)),_xlfn.XLOOKUP(S60,ud_placement[lookupValue],ud_placement[lookupKey],"ERROR"),""), "")</f>
        <v/>
      </c>
      <c r="V60" s="3" t="str">
        <f>IF($A60="ADD",IF(NOT(ISBLANK(U60)),_xlfn.XLOOKUP(U60,ud_barrier_type[lookupValue],ud_barrier_type[lookupKey],"ERROR"),""), "")</f>
        <v/>
      </c>
      <c r="X60" s="3" t="str">
        <f>IF($A60="ADD",IF(NOT(ISBLANK(W60)),_xlfn.XLOOKUP(W60,ud_barrier_rail_style[lookupValue],ud_barrier_rail_style[lookupKey],"ERROR"),""), "")</f>
        <v/>
      </c>
      <c r="Z60" s="3" t="str">
        <f>IF($A60="ADD",IF(NOT(ISBLANK(Y60)),_xlfn.XLOOKUP(Y60,ud_barrier_rail_make[lookupValue],ud_barrier_rail_make[lookupKey],"ERROR"),""), "")</f>
        <v/>
      </c>
      <c r="AB60" s="3" t="str">
        <f>IF($A60="ADD",IF(NOT(ISBLANK(AA60)),_xlfn.XLOOKUP(AA60,barrier_rail_material[lookupValue],barrier_rail_material[lookupKey],"ERROR"),""), "")</f>
        <v/>
      </c>
      <c r="AD60" s="3" t="str">
        <f>IF($A60="ADD",IF(NOT(ISBLANK(AC60)),_xlfn.XLOOKUP(AC60,barrier_post_material[lookupValue],barrier_post_material[lookupKey],"ERROR"),""), "")</f>
        <v/>
      </c>
      <c r="AE60" s="6"/>
      <c r="AH60" s="3" t="str">
        <f>IF($A60="ADD",IF(NOT(ISBLANK(AG60)),_xlfn.XLOOKUP(AG60,ud_barrier_ground_fix[lookupValue],ud_barrier_ground_fix[lookupKey],"ERROR"),""), "")</f>
        <v/>
      </c>
      <c r="AQ60" s="3" t="str">
        <f>IF($A60="ADD",IF(NOT(ISBLANK(AP60)),_xlfn.XLOOKUP(AP60,railing_attach[lookupValue],railing_attach[lookupKey],"ERROR"),""), "")</f>
        <v/>
      </c>
      <c r="AR60" s="5"/>
      <c r="AT60" s="3" t="str">
        <f>IF($A60="ADD",IF(NOT(ISBLANK(AS60)),_xlfn.XLOOKUP(AS60,post_condition[lookupValue],post_condition[lookupKey],"ERROR"),""), "")</f>
        <v/>
      </c>
      <c r="AU60" s="7"/>
      <c r="AV60" s="4" t="str">
        <f t="shared" ca="1" si="1"/>
        <v/>
      </c>
      <c r="AW60" s="4"/>
      <c r="AX60" s="3" t="str">
        <f t="shared" si="2"/>
        <v/>
      </c>
      <c r="AY60" s="3" t="str">
        <f>IF($A60="","",IF((AND($A60="ADD",OR(AX60="",AX60="In Use"))),"5",(_xlfn.XLOOKUP(AX60,ud_asset_status[lookupValue],ud_asset_status[lookupKey],""))))</f>
        <v/>
      </c>
      <c r="AZ60" s="7"/>
      <c r="BB60" s="3" t="str">
        <f>IF($A60="ADD",IF(NOT(ISBLANK(BA60)),_xlfn.XLOOKUP(BA60,ar_replace_reason[lookupValue],ar_replace_reason[lookupKey],"ERROR"),""), "")</f>
        <v/>
      </c>
      <c r="BC60" s="3" t="str">
        <f t="shared" si="3"/>
        <v/>
      </c>
      <c r="BD60" s="3" t="str">
        <f>IF($A60="","",IF((AND($A60="ADD",OR(BC60="",BC60="Queenstown-Lakes District Council"))),"70",(_xlfn.XLOOKUP(BC60,ud_organisation_owner[lookupValue],ud_organisation_owner[lookupKey],""))))</f>
        <v/>
      </c>
      <c r="BE60" s="3" t="str">
        <f t="shared" si="4"/>
        <v/>
      </c>
      <c r="BF60" s="3" t="str">
        <f>IF($A60="","",IF((AND($A60="ADD",OR(BE60="",BE60="Queenstown-Lakes District Council"))),"70",(_xlfn.XLOOKUP(BE60,ud_organisation_owner[lookupValue],ud_organisation_owner[lookupKey],""))))</f>
        <v/>
      </c>
      <c r="BG60" s="3" t="str">
        <f t="shared" si="5"/>
        <v/>
      </c>
      <c r="BH60" s="3" t="str">
        <f>IF($A60="","",IF((AND($A60="ADD",OR(BG60="",BG60="Local Authority"))),"17",(_xlfn.XLOOKUP(BG60,ud_sub_organisation[lookupValue],ud_sub_organisation[lookupKey],""))))</f>
        <v/>
      </c>
      <c r="BI60" s="3" t="str">
        <f t="shared" si="6"/>
        <v/>
      </c>
      <c r="BJ60" s="3" t="str">
        <f>IF($A60="","",IF((AND($A60="ADD",OR(BI60="",BI60="Vested assets"))),"12",(_xlfn.XLOOKUP(BI60,ud_work_origin[lookupValue],ud_work_origin[lookupKey],""))))</f>
        <v/>
      </c>
      <c r="BK60" s="8"/>
      <c r="BL60" s="2" t="str">
        <f t="shared" si="7"/>
        <v/>
      </c>
      <c r="BM60" s="3" t="str">
        <f t="shared" si="8"/>
        <v/>
      </c>
      <c r="BN60" s="3" t="str">
        <f>IF($A60="","",IF((AND($A60="ADD",OR(BM60="",BM60="Excellent"))),"1",(_xlfn.XLOOKUP(BM60,condition[lookupValue],condition[lookupKey],""))))</f>
        <v/>
      </c>
      <c r="BO60" s="7" t="str">
        <f t="shared" si="9"/>
        <v/>
      </c>
      <c r="BP60" s="5"/>
    </row>
    <row r="61" spans="2:68" x14ac:dyDescent="0.45">
      <c r="B61" s="4"/>
      <c r="C61" s="5"/>
      <c r="E61" s="3" t="str">
        <f>IF($A61="ADD",IF(NOT(ISBLANK(D61)),_xlfn.XLOOKUP(D61,roadnames[lookupValue],roadnames[lookupKey],"ERROR"),""), "")</f>
        <v/>
      </c>
      <c r="F61" s="4"/>
      <c r="G61" s="4"/>
      <c r="H61" s="6"/>
      <c r="I61" s="6"/>
      <c r="K61" s="3" t="str">
        <f>IF($A61="ADD",IF(NOT(ISBLANK(J61)),_xlfn.XLOOKUP(J61,side[lookupValue],side[lookupKey],"ERROR"),""), "")</f>
        <v/>
      </c>
      <c r="M61" s="3" t="str">
        <f>IF($A61="ADD",IF(NOT(ISBLANK(L61)),_xlfn.XLOOKUP(L61,ud_lane_location[lookupValue],ud_lane_location[lookupKey],"ERROR"),""), "")</f>
        <v/>
      </c>
      <c r="N61" s="6"/>
      <c r="O61" s="6" t="str">
        <f t="shared" si="0"/>
        <v/>
      </c>
      <c r="P61" s="4"/>
      <c r="R61" s="3" t="str">
        <f>IF($A61="ADD",IF(NOT(ISBLANK(Q61)),_xlfn.XLOOKUP(Q61,len_adjust_rsn[lookupValue],len_adjust_rsn[lookupKey],"ERROR"),""), "")</f>
        <v/>
      </c>
      <c r="T61" s="3" t="str">
        <f>IF($A61="ADD",IF(NOT(ISBLANK(S61)),_xlfn.XLOOKUP(S61,ud_placement[lookupValue],ud_placement[lookupKey],"ERROR"),""), "")</f>
        <v/>
      </c>
      <c r="V61" s="3" t="str">
        <f>IF($A61="ADD",IF(NOT(ISBLANK(U61)),_xlfn.XLOOKUP(U61,ud_barrier_type[lookupValue],ud_barrier_type[lookupKey],"ERROR"),""), "")</f>
        <v/>
      </c>
      <c r="X61" s="3" t="str">
        <f>IF($A61="ADD",IF(NOT(ISBLANK(W61)),_xlfn.XLOOKUP(W61,ud_barrier_rail_style[lookupValue],ud_barrier_rail_style[lookupKey],"ERROR"),""), "")</f>
        <v/>
      </c>
      <c r="Z61" s="3" t="str">
        <f>IF($A61="ADD",IF(NOT(ISBLANK(Y61)),_xlfn.XLOOKUP(Y61,ud_barrier_rail_make[lookupValue],ud_barrier_rail_make[lookupKey],"ERROR"),""), "")</f>
        <v/>
      </c>
      <c r="AB61" s="3" t="str">
        <f>IF($A61="ADD",IF(NOT(ISBLANK(AA61)),_xlfn.XLOOKUP(AA61,barrier_rail_material[lookupValue],barrier_rail_material[lookupKey],"ERROR"),""), "")</f>
        <v/>
      </c>
      <c r="AD61" s="3" t="str">
        <f>IF($A61="ADD",IF(NOT(ISBLANK(AC61)),_xlfn.XLOOKUP(AC61,barrier_post_material[lookupValue],barrier_post_material[lookupKey],"ERROR"),""), "")</f>
        <v/>
      </c>
      <c r="AE61" s="6"/>
      <c r="AH61" s="3" t="str">
        <f>IF($A61="ADD",IF(NOT(ISBLANK(AG61)),_xlfn.XLOOKUP(AG61,ud_barrier_ground_fix[lookupValue],ud_barrier_ground_fix[lookupKey],"ERROR"),""), "")</f>
        <v/>
      </c>
      <c r="AQ61" s="3" t="str">
        <f>IF($A61="ADD",IF(NOT(ISBLANK(AP61)),_xlfn.XLOOKUP(AP61,railing_attach[lookupValue],railing_attach[lookupKey],"ERROR"),""), "")</f>
        <v/>
      </c>
      <c r="AR61" s="5"/>
      <c r="AT61" s="3" t="str">
        <f>IF($A61="ADD",IF(NOT(ISBLANK(AS61)),_xlfn.XLOOKUP(AS61,post_condition[lookupValue],post_condition[lookupKey],"ERROR"),""), "")</f>
        <v/>
      </c>
      <c r="AU61" s="7"/>
      <c r="AV61" s="4" t="str">
        <f t="shared" ca="1" si="1"/>
        <v/>
      </c>
      <c r="AW61" s="4"/>
      <c r="AX61" s="3" t="str">
        <f t="shared" si="2"/>
        <v/>
      </c>
      <c r="AY61" s="3" t="str">
        <f>IF($A61="","",IF((AND($A61="ADD",OR(AX61="",AX61="In Use"))),"5",(_xlfn.XLOOKUP(AX61,ud_asset_status[lookupValue],ud_asset_status[lookupKey],""))))</f>
        <v/>
      </c>
      <c r="AZ61" s="7"/>
      <c r="BB61" s="3" t="str">
        <f>IF($A61="ADD",IF(NOT(ISBLANK(BA61)),_xlfn.XLOOKUP(BA61,ar_replace_reason[lookupValue],ar_replace_reason[lookupKey],"ERROR"),""), "")</f>
        <v/>
      </c>
      <c r="BC61" s="3" t="str">
        <f t="shared" si="3"/>
        <v/>
      </c>
      <c r="BD61" s="3" t="str">
        <f>IF($A61="","",IF((AND($A61="ADD",OR(BC61="",BC61="Queenstown-Lakes District Council"))),"70",(_xlfn.XLOOKUP(BC61,ud_organisation_owner[lookupValue],ud_organisation_owner[lookupKey],""))))</f>
        <v/>
      </c>
      <c r="BE61" s="3" t="str">
        <f t="shared" si="4"/>
        <v/>
      </c>
      <c r="BF61" s="3" t="str">
        <f>IF($A61="","",IF((AND($A61="ADD",OR(BE61="",BE61="Queenstown-Lakes District Council"))),"70",(_xlfn.XLOOKUP(BE61,ud_organisation_owner[lookupValue],ud_organisation_owner[lookupKey],""))))</f>
        <v/>
      </c>
      <c r="BG61" s="3" t="str">
        <f t="shared" si="5"/>
        <v/>
      </c>
      <c r="BH61" s="3" t="str">
        <f>IF($A61="","",IF((AND($A61="ADD",OR(BG61="",BG61="Local Authority"))),"17",(_xlfn.XLOOKUP(BG61,ud_sub_organisation[lookupValue],ud_sub_organisation[lookupKey],""))))</f>
        <v/>
      </c>
      <c r="BI61" s="3" t="str">
        <f t="shared" si="6"/>
        <v/>
      </c>
      <c r="BJ61" s="3" t="str">
        <f>IF($A61="","",IF((AND($A61="ADD",OR(BI61="",BI61="Vested assets"))),"12",(_xlfn.XLOOKUP(BI61,ud_work_origin[lookupValue],ud_work_origin[lookupKey],""))))</f>
        <v/>
      </c>
      <c r="BK61" s="8"/>
      <c r="BL61" s="2" t="str">
        <f t="shared" si="7"/>
        <v/>
      </c>
      <c r="BM61" s="3" t="str">
        <f t="shared" si="8"/>
        <v/>
      </c>
      <c r="BN61" s="3" t="str">
        <f>IF($A61="","",IF((AND($A61="ADD",OR(BM61="",BM61="Excellent"))),"1",(_xlfn.XLOOKUP(BM61,condition[lookupValue],condition[lookupKey],""))))</f>
        <v/>
      </c>
      <c r="BO61" s="7" t="str">
        <f t="shared" si="9"/>
        <v/>
      </c>
      <c r="BP61" s="5"/>
    </row>
    <row r="62" spans="2:68" x14ac:dyDescent="0.45">
      <c r="B62" s="4"/>
      <c r="C62" s="5"/>
      <c r="E62" s="3" t="str">
        <f>IF($A62="ADD",IF(NOT(ISBLANK(D62)),_xlfn.XLOOKUP(D62,roadnames[lookupValue],roadnames[lookupKey],"ERROR"),""), "")</f>
        <v/>
      </c>
      <c r="F62" s="4"/>
      <c r="G62" s="4"/>
      <c r="H62" s="6"/>
      <c r="I62" s="6"/>
      <c r="K62" s="3" t="str">
        <f>IF($A62="ADD",IF(NOT(ISBLANK(J62)),_xlfn.XLOOKUP(J62,side[lookupValue],side[lookupKey],"ERROR"),""), "")</f>
        <v/>
      </c>
      <c r="M62" s="3" t="str">
        <f>IF($A62="ADD",IF(NOT(ISBLANK(L62)),_xlfn.XLOOKUP(L62,ud_lane_location[lookupValue],ud_lane_location[lookupKey],"ERROR"),""), "")</f>
        <v/>
      </c>
      <c r="N62" s="6"/>
      <c r="O62" s="6" t="str">
        <f t="shared" si="0"/>
        <v/>
      </c>
      <c r="P62" s="4"/>
      <c r="R62" s="3" t="str">
        <f>IF($A62="ADD",IF(NOT(ISBLANK(Q62)),_xlfn.XLOOKUP(Q62,len_adjust_rsn[lookupValue],len_adjust_rsn[lookupKey],"ERROR"),""), "")</f>
        <v/>
      </c>
      <c r="T62" s="3" t="str">
        <f>IF($A62="ADD",IF(NOT(ISBLANK(S62)),_xlfn.XLOOKUP(S62,ud_placement[lookupValue],ud_placement[lookupKey],"ERROR"),""), "")</f>
        <v/>
      </c>
      <c r="V62" s="3" t="str">
        <f>IF($A62="ADD",IF(NOT(ISBLANK(U62)),_xlfn.XLOOKUP(U62,ud_barrier_type[lookupValue],ud_barrier_type[lookupKey],"ERROR"),""), "")</f>
        <v/>
      </c>
      <c r="X62" s="3" t="str">
        <f>IF($A62="ADD",IF(NOT(ISBLANK(W62)),_xlfn.XLOOKUP(W62,ud_barrier_rail_style[lookupValue],ud_barrier_rail_style[lookupKey],"ERROR"),""), "")</f>
        <v/>
      </c>
      <c r="Z62" s="3" t="str">
        <f>IF($A62="ADD",IF(NOT(ISBLANK(Y62)),_xlfn.XLOOKUP(Y62,ud_barrier_rail_make[lookupValue],ud_barrier_rail_make[lookupKey],"ERROR"),""), "")</f>
        <v/>
      </c>
      <c r="AB62" s="3" t="str">
        <f>IF($A62="ADD",IF(NOT(ISBLANK(AA62)),_xlfn.XLOOKUP(AA62,barrier_rail_material[lookupValue],barrier_rail_material[lookupKey],"ERROR"),""), "")</f>
        <v/>
      </c>
      <c r="AD62" s="3" t="str">
        <f>IF($A62="ADD",IF(NOT(ISBLANK(AC62)),_xlfn.XLOOKUP(AC62,barrier_post_material[lookupValue],barrier_post_material[lookupKey],"ERROR"),""), "")</f>
        <v/>
      </c>
      <c r="AE62" s="6"/>
      <c r="AH62" s="3" t="str">
        <f>IF($A62="ADD",IF(NOT(ISBLANK(AG62)),_xlfn.XLOOKUP(AG62,ud_barrier_ground_fix[lookupValue],ud_barrier_ground_fix[lookupKey],"ERROR"),""), "")</f>
        <v/>
      </c>
      <c r="AQ62" s="3" t="str">
        <f>IF($A62="ADD",IF(NOT(ISBLANK(AP62)),_xlfn.XLOOKUP(AP62,railing_attach[lookupValue],railing_attach[lookupKey],"ERROR"),""), "")</f>
        <v/>
      </c>
      <c r="AR62" s="5"/>
      <c r="AT62" s="3" t="str">
        <f>IF($A62="ADD",IF(NOT(ISBLANK(AS62)),_xlfn.XLOOKUP(AS62,post_condition[lookupValue],post_condition[lookupKey],"ERROR"),""), "")</f>
        <v/>
      </c>
      <c r="AU62" s="7"/>
      <c r="AV62" s="4" t="str">
        <f t="shared" ca="1" si="1"/>
        <v/>
      </c>
      <c r="AW62" s="4"/>
      <c r="AX62" s="3" t="str">
        <f t="shared" si="2"/>
        <v/>
      </c>
      <c r="AY62" s="3" t="str">
        <f>IF($A62="","",IF((AND($A62="ADD",OR(AX62="",AX62="In Use"))),"5",(_xlfn.XLOOKUP(AX62,ud_asset_status[lookupValue],ud_asset_status[lookupKey],""))))</f>
        <v/>
      </c>
      <c r="AZ62" s="7"/>
      <c r="BB62" s="3" t="str">
        <f>IF($A62="ADD",IF(NOT(ISBLANK(BA62)),_xlfn.XLOOKUP(BA62,ar_replace_reason[lookupValue],ar_replace_reason[lookupKey],"ERROR"),""), "")</f>
        <v/>
      </c>
      <c r="BC62" s="3" t="str">
        <f t="shared" si="3"/>
        <v/>
      </c>
      <c r="BD62" s="3" t="str">
        <f>IF($A62="","",IF((AND($A62="ADD",OR(BC62="",BC62="Queenstown-Lakes District Council"))),"70",(_xlfn.XLOOKUP(BC62,ud_organisation_owner[lookupValue],ud_organisation_owner[lookupKey],""))))</f>
        <v/>
      </c>
      <c r="BE62" s="3" t="str">
        <f t="shared" si="4"/>
        <v/>
      </c>
      <c r="BF62" s="3" t="str">
        <f>IF($A62="","",IF((AND($A62="ADD",OR(BE62="",BE62="Queenstown-Lakes District Council"))),"70",(_xlfn.XLOOKUP(BE62,ud_organisation_owner[lookupValue],ud_organisation_owner[lookupKey],""))))</f>
        <v/>
      </c>
      <c r="BG62" s="3" t="str">
        <f t="shared" si="5"/>
        <v/>
      </c>
      <c r="BH62" s="3" t="str">
        <f>IF($A62="","",IF((AND($A62="ADD",OR(BG62="",BG62="Local Authority"))),"17",(_xlfn.XLOOKUP(BG62,ud_sub_organisation[lookupValue],ud_sub_organisation[lookupKey],""))))</f>
        <v/>
      </c>
      <c r="BI62" s="3" t="str">
        <f t="shared" si="6"/>
        <v/>
      </c>
      <c r="BJ62" s="3" t="str">
        <f>IF($A62="","",IF((AND($A62="ADD",OR(BI62="",BI62="Vested assets"))),"12",(_xlfn.XLOOKUP(BI62,ud_work_origin[lookupValue],ud_work_origin[lookupKey],""))))</f>
        <v/>
      </c>
      <c r="BK62" s="8"/>
      <c r="BL62" s="2" t="str">
        <f t="shared" si="7"/>
        <v/>
      </c>
      <c r="BM62" s="3" t="str">
        <f t="shared" si="8"/>
        <v/>
      </c>
      <c r="BN62" s="3" t="str">
        <f>IF($A62="","",IF((AND($A62="ADD",OR(BM62="",BM62="Excellent"))),"1",(_xlfn.XLOOKUP(BM62,condition[lookupValue],condition[lookupKey],""))))</f>
        <v/>
      </c>
      <c r="BO62" s="7" t="str">
        <f t="shared" si="9"/>
        <v/>
      </c>
      <c r="BP62" s="5"/>
    </row>
    <row r="63" spans="2:68" x14ac:dyDescent="0.45">
      <c r="B63" s="4"/>
      <c r="C63" s="5"/>
      <c r="E63" s="3" t="str">
        <f>IF($A63="ADD",IF(NOT(ISBLANK(D63)),_xlfn.XLOOKUP(D63,roadnames[lookupValue],roadnames[lookupKey],"ERROR"),""), "")</f>
        <v/>
      </c>
      <c r="F63" s="4"/>
      <c r="G63" s="4"/>
      <c r="H63" s="6"/>
      <c r="I63" s="6"/>
      <c r="K63" s="3" t="str">
        <f>IF($A63="ADD",IF(NOT(ISBLANK(J63)),_xlfn.XLOOKUP(J63,side[lookupValue],side[lookupKey],"ERROR"),""), "")</f>
        <v/>
      </c>
      <c r="M63" s="3" t="str">
        <f>IF($A63="ADD",IF(NOT(ISBLANK(L63)),_xlfn.XLOOKUP(L63,ud_lane_location[lookupValue],ud_lane_location[lookupKey],"ERROR"),""), "")</f>
        <v/>
      </c>
      <c r="N63" s="6"/>
      <c r="O63" s="6" t="str">
        <f t="shared" si="0"/>
        <v/>
      </c>
      <c r="P63" s="4"/>
      <c r="R63" s="3" t="str">
        <f>IF($A63="ADD",IF(NOT(ISBLANK(Q63)),_xlfn.XLOOKUP(Q63,len_adjust_rsn[lookupValue],len_adjust_rsn[lookupKey],"ERROR"),""), "")</f>
        <v/>
      </c>
      <c r="T63" s="3" t="str">
        <f>IF($A63="ADD",IF(NOT(ISBLANK(S63)),_xlfn.XLOOKUP(S63,ud_placement[lookupValue],ud_placement[lookupKey],"ERROR"),""), "")</f>
        <v/>
      </c>
      <c r="V63" s="3" t="str">
        <f>IF($A63="ADD",IF(NOT(ISBLANK(U63)),_xlfn.XLOOKUP(U63,ud_barrier_type[lookupValue],ud_barrier_type[lookupKey],"ERROR"),""), "")</f>
        <v/>
      </c>
      <c r="X63" s="3" t="str">
        <f>IF($A63="ADD",IF(NOT(ISBLANK(W63)),_xlfn.XLOOKUP(W63,ud_barrier_rail_style[lookupValue],ud_barrier_rail_style[lookupKey],"ERROR"),""), "")</f>
        <v/>
      </c>
      <c r="Z63" s="3" t="str">
        <f>IF($A63="ADD",IF(NOT(ISBLANK(Y63)),_xlfn.XLOOKUP(Y63,ud_barrier_rail_make[lookupValue],ud_barrier_rail_make[lookupKey],"ERROR"),""), "")</f>
        <v/>
      </c>
      <c r="AB63" s="3" t="str">
        <f>IF($A63="ADD",IF(NOT(ISBLANK(AA63)),_xlfn.XLOOKUP(AA63,barrier_rail_material[lookupValue],barrier_rail_material[lookupKey],"ERROR"),""), "")</f>
        <v/>
      </c>
      <c r="AD63" s="3" t="str">
        <f>IF($A63="ADD",IF(NOT(ISBLANK(AC63)),_xlfn.XLOOKUP(AC63,barrier_post_material[lookupValue],barrier_post_material[lookupKey],"ERROR"),""), "")</f>
        <v/>
      </c>
      <c r="AE63" s="6"/>
      <c r="AH63" s="3" t="str">
        <f>IF($A63="ADD",IF(NOT(ISBLANK(AG63)),_xlfn.XLOOKUP(AG63,ud_barrier_ground_fix[lookupValue],ud_barrier_ground_fix[lookupKey],"ERROR"),""), "")</f>
        <v/>
      </c>
      <c r="AQ63" s="3" t="str">
        <f>IF($A63="ADD",IF(NOT(ISBLANK(AP63)),_xlfn.XLOOKUP(AP63,railing_attach[lookupValue],railing_attach[lookupKey],"ERROR"),""), "")</f>
        <v/>
      </c>
      <c r="AR63" s="5"/>
      <c r="AT63" s="3" t="str">
        <f>IF($A63="ADD",IF(NOT(ISBLANK(AS63)),_xlfn.XLOOKUP(AS63,post_condition[lookupValue],post_condition[lookupKey],"ERROR"),""), "")</f>
        <v/>
      </c>
      <c r="AU63" s="7"/>
      <c r="AV63" s="4" t="str">
        <f t="shared" ca="1" si="1"/>
        <v/>
      </c>
      <c r="AW63" s="4"/>
      <c r="AX63" s="3" t="str">
        <f t="shared" si="2"/>
        <v/>
      </c>
      <c r="AY63" s="3" t="str">
        <f>IF($A63="","",IF((AND($A63="ADD",OR(AX63="",AX63="In Use"))),"5",(_xlfn.XLOOKUP(AX63,ud_asset_status[lookupValue],ud_asset_status[lookupKey],""))))</f>
        <v/>
      </c>
      <c r="AZ63" s="7"/>
      <c r="BB63" s="3" t="str">
        <f>IF($A63="ADD",IF(NOT(ISBLANK(BA63)),_xlfn.XLOOKUP(BA63,ar_replace_reason[lookupValue],ar_replace_reason[lookupKey],"ERROR"),""), "")</f>
        <v/>
      </c>
      <c r="BC63" s="3" t="str">
        <f t="shared" si="3"/>
        <v/>
      </c>
      <c r="BD63" s="3" t="str">
        <f>IF($A63="","",IF((AND($A63="ADD",OR(BC63="",BC63="Queenstown-Lakes District Council"))),"70",(_xlfn.XLOOKUP(BC63,ud_organisation_owner[lookupValue],ud_organisation_owner[lookupKey],""))))</f>
        <v/>
      </c>
      <c r="BE63" s="3" t="str">
        <f t="shared" si="4"/>
        <v/>
      </c>
      <c r="BF63" s="3" t="str">
        <f>IF($A63="","",IF((AND($A63="ADD",OR(BE63="",BE63="Queenstown-Lakes District Council"))),"70",(_xlfn.XLOOKUP(BE63,ud_organisation_owner[lookupValue],ud_organisation_owner[lookupKey],""))))</f>
        <v/>
      </c>
      <c r="BG63" s="3" t="str">
        <f t="shared" si="5"/>
        <v/>
      </c>
      <c r="BH63" s="3" t="str">
        <f>IF($A63="","",IF((AND($A63="ADD",OR(BG63="",BG63="Local Authority"))),"17",(_xlfn.XLOOKUP(BG63,ud_sub_organisation[lookupValue],ud_sub_organisation[lookupKey],""))))</f>
        <v/>
      </c>
      <c r="BI63" s="3" t="str">
        <f t="shared" si="6"/>
        <v/>
      </c>
      <c r="BJ63" s="3" t="str">
        <f>IF($A63="","",IF((AND($A63="ADD",OR(BI63="",BI63="Vested assets"))),"12",(_xlfn.XLOOKUP(BI63,ud_work_origin[lookupValue],ud_work_origin[lookupKey],""))))</f>
        <v/>
      </c>
      <c r="BK63" s="8"/>
      <c r="BL63" s="2" t="str">
        <f t="shared" si="7"/>
        <v/>
      </c>
      <c r="BM63" s="3" t="str">
        <f t="shared" si="8"/>
        <v/>
      </c>
      <c r="BN63" s="3" t="str">
        <f>IF($A63="","",IF((AND($A63="ADD",OR(BM63="",BM63="Excellent"))),"1",(_xlfn.XLOOKUP(BM63,condition[lookupValue],condition[lookupKey],""))))</f>
        <v/>
      </c>
      <c r="BO63" s="7" t="str">
        <f t="shared" si="9"/>
        <v/>
      </c>
      <c r="BP63" s="5"/>
    </row>
    <row r="64" spans="2:68" x14ac:dyDescent="0.45">
      <c r="B64" s="4"/>
      <c r="C64" s="5"/>
      <c r="E64" s="3" t="str">
        <f>IF($A64="ADD",IF(NOT(ISBLANK(D64)),_xlfn.XLOOKUP(D64,roadnames[lookupValue],roadnames[lookupKey],"ERROR"),""), "")</f>
        <v/>
      </c>
      <c r="F64" s="4"/>
      <c r="G64" s="4"/>
      <c r="H64" s="6"/>
      <c r="I64" s="6"/>
      <c r="K64" s="3" t="str">
        <f>IF($A64="ADD",IF(NOT(ISBLANK(J64)),_xlfn.XLOOKUP(J64,side[lookupValue],side[lookupKey],"ERROR"),""), "")</f>
        <v/>
      </c>
      <c r="M64" s="3" t="str">
        <f>IF($A64="ADD",IF(NOT(ISBLANK(L64)),_xlfn.XLOOKUP(L64,ud_lane_location[lookupValue],ud_lane_location[lookupKey],"ERROR"),""), "")</f>
        <v/>
      </c>
      <c r="N64" s="6"/>
      <c r="O64" s="6" t="str">
        <f t="shared" si="0"/>
        <v/>
      </c>
      <c r="P64" s="4"/>
      <c r="R64" s="3" t="str">
        <f>IF($A64="ADD",IF(NOT(ISBLANK(Q64)),_xlfn.XLOOKUP(Q64,len_adjust_rsn[lookupValue],len_adjust_rsn[lookupKey],"ERROR"),""), "")</f>
        <v/>
      </c>
      <c r="T64" s="3" t="str">
        <f>IF($A64="ADD",IF(NOT(ISBLANK(S64)),_xlfn.XLOOKUP(S64,ud_placement[lookupValue],ud_placement[lookupKey],"ERROR"),""), "")</f>
        <v/>
      </c>
      <c r="V64" s="3" t="str">
        <f>IF($A64="ADD",IF(NOT(ISBLANK(U64)),_xlfn.XLOOKUP(U64,ud_barrier_type[lookupValue],ud_barrier_type[lookupKey],"ERROR"),""), "")</f>
        <v/>
      </c>
      <c r="X64" s="3" t="str">
        <f>IF($A64="ADD",IF(NOT(ISBLANK(W64)),_xlfn.XLOOKUP(W64,ud_barrier_rail_style[lookupValue],ud_barrier_rail_style[lookupKey],"ERROR"),""), "")</f>
        <v/>
      </c>
      <c r="Z64" s="3" t="str">
        <f>IF($A64="ADD",IF(NOT(ISBLANK(Y64)),_xlfn.XLOOKUP(Y64,ud_barrier_rail_make[lookupValue],ud_barrier_rail_make[lookupKey],"ERROR"),""), "")</f>
        <v/>
      </c>
      <c r="AB64" s="3" t="str">
        <f>IF($A64="ADD",IF(NOT(ISBLANK(AA64)),_xlfn.XLOOKUP(AA64,barrier_rail_material[lookupValue],barrier_rail_material[lookupKey],"ERROR"),""), "")</f>
        <v/>
      </c>
      <c r="AD64" s="3" t="str">
        <f>IF($A64="ADD",IF(NOT(ISBLANK(AC64)),_xlfn.XLOOKUP(AC64,barrier_post_material[lookupValue],barrier_post_material[lookupKey],"ERROR"),""), "")</f>
        <v/>
      </c>
      <c r="AE64" s="6"/>
      <c r="AH64" s="3" t="str">
        <f>IF($A64="ADD",IF(NOT(ISBLANK(AG64)),_xlfn.XLOOKUP(AG64,ud_barrier_ground_fix[lookupValue],ud_barrier_ground_fix[lookupKey],"ERROR"),""), "")</f>
        <v/>
      </c>
      <c r="AQ64" s="3" t="str">
        <f>IF($A64="ADD",IF(NOT(ISBLANK(AP64)),_xlfn.XLOOKUP(AP64,railing_attach[lookupValue],railing_attach[lookupKey],"ERROR"),""), "")</f>
        <v/>
      </c>
      <c r="AR64" s="5"/>
      <c r="AT64" s="3" t="str">
        <f>IF($A64="ADD",IF(NOT(ISBLANK(AS64)),_xlfn.XLOOKUP(AS64,post_condition[lookupValue],post_condition[lookupKey],"ERROR"),""), "")</f>
        <v/>
      </c>
      <c r="AU64" s="7"/>
      <c r="AV64" s="4" t="str">
        <f t="shared" ca="1" si="1"/>
        <v/>
      </c>
      <c r="AW64" s="4"/>
      <c r="AX64" s="3" t="str">
        <f t="shared" si="2"/>
        <v/>
      </c>
      <c r="AY64" s="3" t="str">
        <f>IF($A64="","",IF((AND($A64="ADD",OR(AX64="",AX64="In Use"))),"5",(_xlfn.XLOOKUP(AX64,ud_asset_status[lookupValue],ud_asset_status[lookupKey],""))))</f>
        <v/>
      </c>
      <c r="AZ64" s="7"/>
      <c r="BB64" s="3" t="str">
        <f>IF($A64="ADD",IF(NOT(ISBLANK(BA64)),_xlfn.XLOOKUP(BA64,ar_replace_reason[lookupValue],ar_replace_reason[lookupKey],"ERROR"),""), "")</f>
        <v/>
      </c>
      <c r="BC64" s="3" t="str">
        <f t="shared" si="3"/>
        <v/>
      </c>
      <c r="BD64" s="3" t="str">
        <f>IF($A64="","",IF((AND($A64="ADD",OR(BC64="",BC64="Queenstown-Lakes District Council"))),"70",(_xlfn.XLOOKUP(BC64,ud_organisation_owner[lookupValue],ud_organisation_owner[lookupKey],""))))</f>
        <v/>
      </c>
      <c r="BE64" s="3" t="str">
        <f t="shared" si="4"/>
        <v/>
      </c>
      <c r="BF64" s="3" t="str">
        <f>IF($A64="","",IF((AND($A64="ADD",OR(BE64="",BE64="Queenstown-Lakes District Council"))),"70",(_xlfn.XLOOKUP(BE64,ud_organisation_owner[lookupValue],ud_organisation_owner[lookupKey],""))))</f>
        <v/>
      </c>
      <c r="BG64" s="3" t="str">
        <f t="shared" si="5"/>
        <v/>
      </c>
      <c r="BH64" s="3" t="str">
        <f>IF($A64="","",IF((AND($A64="ADD",OR(BG64="",BG64="Local Authority"))),"17",(_xlfn.XLOOKUP(BG64,ud_sub_organisation[lookupValue],ud_sub_organisation[lookupKey],""))))</f>
        <v/>
      </c>
      <c r="BI64" s="3" t="str">
        <f t="shared" si="6"/>
        <v/>
      </c>
      <c r="BJ64" s="3" t="str">
        <f>IF($A64="","",IF((AND($A64="ADD",OR(BI64="",BI64="Vested assets"))),"12",(_xlfn.XLOOKUP(BI64,ud_work_origin[lookupValue],ud_work_origin[lookupKey],""))))</f>
        <v/>
      </c>
      <c r="BK64" s="8"/>
      <c r="BL64" s="2" t="str">
        <f t="shared" si="7"/>
        <v/>
      </c>
      <c r="BM64" s="3" t="str">
        <f t="shared" si="8"/>
        <v/>
      </c>
      <c r="BN64" s="3" t="str">
        <f>IF($A64="","",IF((AND($A64="ADD",OR(BM64="",BM64="Excellent"))),"1",(_xlfn.XLOOKUP(BM64,condition[lookupValue],condition[lookupKey],""))))</f>
        <v/>
      </c>
      <c r="BO64" s="7" t="str">
        <f t="shared" si="9"/>
        <v/>
      </c>
      <c r="BP64" s="5"/>
    </row>
    <row r="65" spans="2:68" x14ac:dyDescent="0.45">
      <c r="B65" s="4"/>
      <c r="C65" s="5"/>
      <c r="E65" s="3" t="str">
        <f>IF($A65="ADD",IF(NOT(ISBLANK(D65)),_xlfn.XLOOKUP(D65,roadnames[lookupValue],roadnames[lookupKey],"ERROR"),""), "")</f>
        <v/>
      </c>
      <c r="F65" s="4"/>
      <c r="G65" s="4"/>
      <c r="H65" s="6"/>
      <c r="I65" s="6"/>
      <c r="K65" s="3" t="str">
        <f>IF($A65="ADD",IF(NOT(ISBLANK(J65)),_xlfn.XLOOKUP(J65,side[lookupValue],side[lookupKey],"ERROR"),""), "")</f>
        <v/>
      </c>
      <c r="M65" s="3" t="str">
        <f>IF($A65="ADD",IF(NOT(ISBLANK(L65)),_xlfn.XLOOKUP(L65,ud_lane_location[lookupValue],ud_lane_location[lookupKey],"ERROR"),""), "")</f>
        <v/>
      </c>
      <c r="N65" s="6"/>
      <c r="O65" s="6" t="str">
        <f t="shared" si="0"/>
        <v/>
      </c>
      <c r="P65" s="4"/>
      <c r="R65" s="3" t="str">
        <f>IF($A65="ADD",IF(NOT(ISBLANK(Q65)),_xlfn.XLOOKUP(Q65,len_adjust_rsn[lookupValue],len_adjust_rsn[lookupKey],"ERROR"),""), "")</f>
        <v/>
      </c>
      <c r="T65" s="3" t="str">
        <f>IF($A65="ADD",IF(NOT(ISBLANK(S65)),_xlfn.XLOOKUP(S65,ud_placement[lookupValue],ud_placement[lookupKey],"ERROR"),""), "")</f>
        <v/>
      </c>
      <c r="V65" s="3" t="str">
        <f>IF($A65="ADD",IF(NOT(ISBLANK(U65)),_xlfn.XLOOKUP(U65,ud_barrier_type[lookupValue],ud_barrier_type[lookupKey],"ERROR"),""), "")</f>
        <v/>
      </c>
      <c r="X65" s="3" t="str">
        <f>IF($A65="ADD",IF(NOT(ISBLANK(W65)),_xlfn.XLOOKUP(W65,ud_barrier_rail_style[lookupValue],ud_barrier_rail_style[lookupKey],"ERROR"),""), "")</f>
        <v/>
      </c>
      <c r="Z65" s="3" t="str">
        <f>IF($A65="ADD",IF(NOT(ISBLANK(Y65)),_xlfn.XLOOKUP(Y65,ud_barrier_rail_make[lookupValue],ud_barrier_rail_make[lookupKey],"ERROR"),""), "")</f>
        <v/>
      </c>
      <c r="AB65" s="3" t="str">
        <f>IF($A65="ADD",IF(NOT(ISBLANK(AA65)),_xlfn.XLOOKUP(AA65,barrier_rail_material[lookupValue],barrier_rail_material[lookupKey],"ERROR"),""), "")</f>
        <v/>
      </c>
      <c r="AD65" s="3" t="str">
        <f>IF($A65="ADD",IF(NOT(ISBLANK(AC65)),_xlfn.XLOOKUP(AC65,barrier_post_material[lookupValue],barrier_post_material[lookupKey],"ERROR"),""), "")</f>
        <v/>
      </c>
      <c r="AE65" s="6"/>
      <c r="AH65" s="3" t="str">
        <f>IF($A65="ADD",IF(NOT(ISBLANK(AG65)),_xlfn.XLOOKUP(AG65,ud_barrier_ground_fix[lookupValue],ud_barrier_ground_fix[lookupKey],"ERROR"),""), "")</f>
        <v/>
      </c>
      <c r="AQ65" s="3" t="str">
        <f>IF($A65="ADD",IF(NOT(ISBLANK(AP65)),_xlfn.XLOOKUP(AP65,railing_attach[lookupValue],railing_attach[lookupKey],"ERROR"),""), "")</f>
        <v/>
      </c>
      <c r="AR65" s="5"/>
      <c r="AT65" s="3" t="str">
        <f>IF($A65="ADD",IF(NOT(ISBLANK(AS65)),_xlfn.XLOOKUP(AS65,post_condition[lookupValue],post_condition[lookupKey],"ERROR"),""), "")</f>
        <v/>
      </c>
      <c r="AU65" s="7"/>
      <c r="AV65" s="4" t="str">
        <f t="shared" ca="1" si="1"/>
        <v/>
      </c>
      <c r="AW65" s="4"/>
      <c r="AX65" s="3" t="str">
        <f t="shared" si="2"/>
        <v/>
      </c>
      <c r="AY65" s="3" t="str">
        <f>IF($A65="","",IF((AND($A65="ADD",OR(AX65="",AX65="In Use"))),"5",(_xlfn.XLOOKUP(AX65,ud_asset_status[lookupValue],ud_asset_status[lookupKey],""))))</f>
        <v/>
      </c>
      <c r="AZ65" s="7"/>
      <c r="BB65" s="3" t="str">
        <f>IF($A65="ADD",IF(NOT(ISBLANK(BA65)),_xlfn.XLOOKUP(BA65,ar_replace_reason[lookupValue],ar_replace_reason[lookupKey],"ERROR"),""), "")</f>
        <v/>
      </c>
      <c r="BC65" s="3" t="str">
        <f t="shared" si="3"/>
        <v/>
      </c>
      <c r="BD65" s="3" t="str">
        <f>IF($A65="","",IF((AND($A65="ADD",OR(BC65="",BC65="Queenstown-Lakes District Council"))),"70",(_xlfn.XLOOKUP(BC65,ud_organisation_owner[lookupValue],ud_organisation_owner[lookupKey],""))))</f>
        <v/>
      </c>
      <c r="BE65" s="3" t="str">
        <f t="shared" si="4"/>
        <v/>
      </c>
      <c r="BF65" s="3" t="str">
        <f>IF($A65="","",IF((AND($A65="ADD",OR(BE65="",BE65="Queenstown-Lakes District Council"))),"70",(_xlfn.XLOOKUP(BE65,ud_organisation_owner[lookupValue],ud_organisation_owner[lookupKey],""))))</f>
        <v/>
      </c>
      <c r="BG65" s="3" t="str">
        <f t="shared" si="5"/>
        <v/>
      </c>
      <c r="BH65" s="3" t="str">
        <f>IF($A65="","",IF((AND($A65="ADD",OR(BG65="",BG65="Local Authority"))),"17",(_xlfn.XLOOKUP(BG65,ud_sub_organisation[lookupValue],ud_sub_organisation[lookupKey],""))))</f>
        <v/>
      </c>
      <c r="BI65" s="3" t="str">
        <f t="shared" si="6"/>
        <v/>
      </c>
      <c r="BJ65" s="3" t="str">
        <f>IF($A65="","",IF((AND($A65="ADD",OR(BI65="",BI65="Vested assets"))),"12",(_xlfn.XLOOKUP(BI65,ud_work_origin[lookupValue],ud_work_origin[lookupKey],""))))</f>
        <v/>
      </c>
      <c r="BK65" s="8"/>
      <c r="BL65" s="2" t="str">
        <f t="shared" si="7"/>
        <v/>
      </c>
      <c r="BM65" s="3" t="str">
        <f t="shared" si="8"/>
        <v/>
      </c>
      <c r="BN65" s="3" t="str">
        <f>IF($A65="","",IF((AND($A65="ADD",OR(BM65="",BM65="Excellent"))),"1",(_xlfn.XLOOKUP(BM65,condition[lookupValue],condition[lookupKey],""))))</f>
        <v/>
      </c>
      <c r="BO65" s="7" t="str">
        <f t="shared" si="9"/>
        <v/>
      </c>
      <c r="BP65" s="5"/>
    </row>
    <row r="66" spans="2:68" x14ac:dyDescent="0.45">
      <c r="B66" s="4"/>
      <c r="C66" s="5"/>
      <c r="E66" s="3" t="str">
        <f>IF($A66="ADD",IF(NOT(ISBLANK(D66)),_xlfn.XLOOKUP(D66,roadnames[lookupValue],roadnames[lookupKey],"ERROR"),""), "")</f>
        <v/>
      </c>
      <c r="F66" s="4"/>
      <c r="G66" s="4"/>
      <c r="H66" s="6"/>
      <c r="I66" s="6"/>
      <c r="K66" s="3" t="str">
        <f>IF($A66="ADD",IF(NOT(ISBLANK(J66)),_xlfn.XLOOKUP(J66,side[lookupValue],side[lookupKey],"ERROR"),""), "")</f>
        <v/>
      </c>
      <c r="M66" s="3" t="str">
        <f>IF($A66="ADD",IF(NOT(ISBLANK(L66)),_xlfn.XLOOKUP(L66,ud_lane_location[lookupValue],ud_lane_location[lookupKey],"ERROR"),""), "")</f>
        <v/>
      </c>
      <c r="N66" s="6"/>
      <c r="O66" s="6" t="str">
        <f t="shared" si="0"/>
        <v/>
      </c>
      <c r="P66" s="4"/>
      <c r="R66" s="3" t="str">
        <f>IF($A66="ADD",IF(NOT(ISBLANK(Q66)),_xlfn.XLOOKUP(Q66,len_adjust_rsn[lookupValue],len_adjust_rsn[lookupKey],"ERROR"),""), "")</f>
        <v/>
      </c>
      <c r="T66" s="3" t="str">
        <f>IF($A66="ADD",IF(NOT(ISBLANK(S66)),_xlfn.XLOOKUP(S66,ud_placement[lookupValue],ud_placement[lookupKey],"ERROR"),""), "")</f>
        <v/>
      </c>
      <c r="V66" s="3" t="str">
        <f>IF($A66="ADD",IF(NOT(ISBLANK(U66)),_xlfn.XLOOKUP(U66,ud_barrier_type[lookupValue],ud_barrier_type[lookupKey],"ERROR"),""), "")</f>
        <v/>
      </c>
      <c r="X66" s="3" t="str">
        <f>IF($A66="ADD",IF(NOT(ISBLANK(W66)),_xlfn.XLOOKUP(W66,ud_barrier_rail_style[lookupValue],ud_barrier_rail_style[lookupKey],"ERROR"),""), "")</f>
        <v/>
      </c>
      <c r="Z66" s="3" t="str">
        <f>IF($A66="ADD",IF(NOT(ISBLANK(Y66)),_xlfn.XLOOKUP(Y66,ud_barrier_rail_make[lookupValue],ud_barrier_rail_make[lookupKey],"ERROR"),""), "")</f>
        <v/>
      </c>
      <c r="AB66" s="3" t="str">
        <f>IF($A66="ADD",IF(NOT(ISBLANK(AA66)),_xlfn.XLOOKUP(AA66,barrier_rail_material[lookupValue],barrier_rail_material[lookupKey],"ERROR"),""), "")</f>
        <v/>
      </c>
      <c r="AD66" s="3" t="str">
        <f>IF($A66="ADD",IF(NOT(ISBLANK(AC66)),_xlfn.XLOOKUP(AC66,barrier_post_material[lookupValue],barrier_post_material[lookupKey],"ERROR"),""), "")</f>
        <v/>
      </c>
      <c r="AE66" s="6"/>
      <c r="AH66" s="3" t="str">
        <f>IF($A66="ADD",IF(NOT(ISBLANK(AG66)),_xlfn.XLOOKUP(AG66,ud_barrier_ground_fix[lookupValue],ud_barrier_ground_fix[lookupKey],"ERROR"),""), "")</f>
        <v/>
      </c>
      <c r="AQ66" s="3" t="str">
        <f>IF($A66="ADD",IF(NOT(ISBLANK(AP66)),_xlfn.XLOOKUP(AP66,railing_attach[lookupValue],railing_attach[lookupKey],"ERROR"),""), "")</f>
        <v/>
      </c>
      <c r="AR66" s="5"/>
      <c r="AT66" s="3" t="str">
        <f>IF($A66="ADD",IF(NOT(ISBLANK(AS66)),_xlfn.XLOOKUP(AS66,post_condition[lookupValue],post_condition[lookupKey],"ERROR"),""), "")</f>
        <v/>
      </c>
      <c r="AU66" s="7"/>
      <c r="AV66" s="4" t="str">
        <f t="shared" ca="1" si="1"/>
        <v/>
      </c>
      <c r="AW66" s="4"/>
      <c r="AX66" s="3" t="str">
        <f t="shared" si="2"/>
        <v/>
      </c>
      <c r="AY66" s="3" t="str">
        <f>IF($A66="","",IF((AND($A66="ADD",OR(AX66="",AX66="In Use"))),"5",(_xlfn.XLOOKUP(AX66,ud_asset_status[lookupValue],ud_asset_status[lookupKey],""))))</f>
        <v/>
      </c>
      <c r="AZ66" s="7"/>
      <c r="BB66" s="3" t="str">
        <f>IF($A66="ADD",IF(NOT(ISBLANK(BA66)),_xlfn.XLOOKUP(BA66,ar_replace_reason[lookupValue],ar_replace_reason[lookupKey],"ERROR"),""), "")</f>
        <v/>
      </c>
      <c r="BC66" s="3" t="str">
        <f t="shared" si="3"/>
        <v/>
      </c>
      <c r="BD66" s="3" t="str">
        <f>IF($A66="","",IF((AND($A66="ADD",OR(BC66="",BC66="Queenstown-Lakes District Council"))),"70",(_xlfn.XLOOKUP(BC66,ud_organisation_owner[lookupValue],ud_organisation_owner[lookupKey],""))))</f>
        <v/>
      </c>
      <c r="BE66" s="3" t="str">
        <f t="shared" si="4"/>
        <v/>
      </c>
      <c r="BF66" s="3" t="str">
        <f>IF($A66="","",IF((AND($A66="ADD",OR(BE66="",BE66="Queenstown-Lakes District Council"))),"70",(_xlfn.XLOOKUP(BE66,ud_organisation_owner[lookupValue],ud_organisation_owner[lookupKey],""))))</f>
        <v/>
      </c>
      <c r="BG66" s="3" t="str">
        <f t="shared" si="5"/>
        <v/>
      </c>
      <c r="BH66" s="3" t="str">
        <f>IF($A66="","",IF((AND($A66="ADD",OR(BG66="",BG66="Local Authority"))),"17",(_xlfn.XLOOKUP(BG66,ud_sub_organisation[lookupValue],ud_sub_organisation[lookupKey],""))))</f>
        <v/>
      </c>
      <c r="BI66" s="3" t="str">
        <f t="shared" si="6"/>
        <v/>
      </c>
      <c r="BJ66" s="3" t="str">
        <f>IF($A66="","",IF((AND($A66="ADD",OR(BI66="",BI66="Vested assets"))),"12",(_xlfn.XLOOKUP(BI66,ud_work_origin[lookupValue],ud_work_origin[lookupKey],""))))</f>
        <v/>
      </c>
      <c r="BK66" s="8"/>
      <c r="BL66" s="2" t="str">
        <f t="shared" si="7"/>
        <v/>
      </c>
      <c r="BM66" s="3" t="str">
        <f t="shared" si="8"/>
        <v/>
      </c>
      <c r="BN66" s="3" t="str">
        <f>IF($A66="","",IF((AND($A66="ADD",OR(BM66="",BM66="Excellent"))),"1",(_xlfn.XLOOKUP(BM66,condition[lookupValue],condition[lookupKey],""))))</f>
        <v/>
      </c>
      <c r="BO66" s="7" t="str">
        <f t="shared" si="9"/>
        <v/>
      </c>
      <c r="BP66" s="5"/>
    </row>
    <row r="67" spans="2:68" x14ac:dyDescent="0.45">
      <c r="B67" s="4"/>
      <c r="C67" s="5"/>
      <c r="E67" s="3" t="str">
        <f>IF($A67="ADD",IF(NOT(ISBLANK(D67)),_xlfn.XLOOKUP(D67,roadnames[lookupValue],roadnames[lookupKey],"ERROR"),""), "")</f>
        <v/>
      </c>
      <c r="F67" s="4"/>
      <c r="G67" s="4"/>
      <c r="H67" s="6"/>
      <c r="I67" s="6"/>
      <c r="K67" s="3" t="str">
        <f>IF($A67="ADD",IF(NOT(ISBLANK(J67)),_xlfn.XLOOKUP(J67,side[lookupValue],side[lookupKey],"ERROR"),""), "")</f>
        <v/>
      </c>
      <c r="M67" s="3" t="str">
        <f>IF($A67="ADD",IF(NOT(ISBLANK(L67)),_xlfn.XLOOKUP(L67,ud_lane_location[lookupValue],ud_lane_location[lookupKey],"ERROR"),""), "")</f>
        <v/>
      </c>
      <c r="N67" s="6"/>
      <c r="O67" s="6" t="str">
        <f t="shared" si="0"/>
        <v/>
      </c>
      <c r="P67" s="4"/>
      <c r="R67" s="3" t="str">
        <f>IF($A67="ADD",IF(NOT(ISBLANK(Q67)),_xlfn.XLOOKUP(Q67,len_adjust_rsn[lookupValue],len_adjust_rsn[lookupKey],"ERROR"),""), "")</f>
        <v/>
      </c>
      <c r="T67" s="3" t="str">
        <f>IF($A67="ADD",IF(NOT(ISBLANK(S67)),_xlfn.XLOOKUP(S67,ud_placement[lookupValue],ud_placement[lookupKey],"ERROR"),""), "")</f>
        <v/>
      </c>
      <c r="V67" s="3" t="str">
        <f>IF($A67="ADD",IF(NOT(ISBLANK(U67)),_xlfn.XLOOKUP(U67,ud_barrier_type[lookupValue],ud_barrier_type[lookupKey],"ERROR"),""), "")</f>
        <v/>
      </c>
      <c r="X67" s="3" t="str">
        <f>IF($A67="ADD",IF(NOT(ISBLANK(W67)),_xlfn.XLOOKUP(W67,ud_barrier_rail_style[lookupValue],ud_barrier_rail_style[lookupKey],"ERROR"),""), "")</f>
        <v/>
      </c>
      <c r="Z67" s="3" t="str">
        <f>IF($A67="ADD",IF(NOT(ISBLANK(Y67)),_xlfn.XLOOKUP(Y67,ud_barrier_rail_make[lookupValue],ud_barrier_rail_make[lookupKey],"ERROR"),""), "")</f>
        <v/>
      </c>
      <c r="AB67" s="3" t="str">
        <f>IF($A67="ADD",IF(NOT(ISBLANK(AA67)),_xlfn.XLOOKUP(AA67,barrier_rail_material[lookupValue],barrier_rail_material[lookupKey],"ERROR"),""), "")</f>
        <v/>
      </c>
      <c r="AD67" s="3" t="str">
        <f>IF($A67="ADD",IF(NOT(ISBLANK(AC67)),_xlfn.XLOOKUP(AC67,barrier_post_material[lookupValue],barrier_post_material[lookupKey],"ERROR"),""), "")</f>
        <v/>
      </c>
      <c r="AE67" s="6"/>
      <c r="AH67" s="3" t="str">
        <f>IF($A67="ADD",IF(NOT(ISBLANK(AG67)),_xlfn.XLOOKUP(AG67,ud_barrier_ground_fix[lookupValue],ud_barrier_ground_fix[lookupKey],"ERROR"),""), "")</f>
        <v/>
      </c>
      <c r="AQ67" s="3" t="str">
        <f>IF($A67="ADD",IF(NOT(ISBLANK(AP67)),_xlfn.XLOOKUP(AP67,railing_attach[lookupValue],railing_attach[lookupKey],"ERROR"),""), "")</f>
        <v/>
      </c>
      <c r="AR67" s="5"/>
      <c r="AT67" s="3" t="str">
        <f>IF($A67="ADD",IF(NOT(ISBLANK(AS67)),_xlfn.XLOOKUP(AS67,post_condition[lookupValue],post_condition[lookupKey],"ERROR"),""), "")</f>
        <v/>
      </c>
      <c r="AU67" s="7"/>
      <c r="AV67" s="4" t="str">
        <f t="shared" ca="1" si="1"/>
        <v/>
      </c>
      <c r="AW67" s="4"/>
      <c r="AX67" s="3" t="str">
        <f t="shared" si="2"/>
        <v/>
      </c>
      <c r="AY67" s="3" t="str">
        <f>IF($A67="","",IF((AND($A67="ADD",OR(AX67="",AX67="In Use"))),"5",(_xlfn.XLOOKUP(AX67,ud_asset_status[lookupValue],ud_asset_status[lookupKey],""))))</f>
        <v/>
      </c>
      <c r="AZ67" s="7"/>
      <c r="BB67" s="3" t="str">
        <f>IF($A67="ADD",IF(NOT(ISBLANK(BA67)),_xlfn.XLOOKUP(BA67,ar_replace_reason[lookupValue],ar_replace_reason[lookupKey],"ERROR"),""), "")</f>
        <v/>
      </c>
      <c r="BC67" s="3" t="str">
        <f t="shared" si="3"/>
        <v/>
      </c>
      <c r="BD67" s="3" t="str">
        <f>IF($A67="","",IF((AND($A67="ADD",OR(BC67="",BC67="Queenstown-Lakes District Council"))),"70",(_xlfn.XLOOKUP(BC67,ud_organisation_owner[lookupValue],ud_organisation_owner[lookupKey],""))))</f>
        <v/>
      </c>
      <c r="BE67" s="3" t="str">
        <f t="shared" si="4"/>
        <v/>
      </c>
      <c r="BF67" s="3" t="str">
        <f>IF($A67="","",IF((AND($A67="ADD",OR(BE67="",BE67="Queenstown-Lakes District Council"))),"70",(_xlfn.XLOOKUP(BE67,ud_organisation_owner[lookupValue],ud_organisation_owner[lookupKey],""))))</f>
        <v/>
      </c>
      <c r="BG67" s="3" t="str">
        <f t="shared" si="5"/>
        <v/>
      </c>
      <c r="BH67" s="3" t="str">
        <f>IF($A67="","",IF((AND($A67="ADD",OR(BG67="",BG67="Local Authority"))),"17",(_xlfn.XLOOKUP(BG67,ud_sub_organisation[lookupValue],ud_sub_organisation[lookupKey],""))))</f>
        <v/>
      </c>
      <c r="BI67" s="3" t="str">
        <f t="shared" si="6"/>
        <v/>
      </c>
      <c r="BJ67" s="3" t="str">
        <f>IF($A67="","",IF((AND($A67="ADD",OR(BI67="",BI67="Vested assets"))),"12",(_xlfn.XLOOKUP(BI67,ud_work_origin[lookupValue],ud_work_origin[lookupKey],""))))</f>
        <v/>
      </c>
      <c r="BK67" s="8"/>
      <c r="BL67" s="2" t="str">
        <f t="shared" si="7"/>
        <v/>
      </c>
      <c r="BM67" s="3" t="str">
        <f t="shared" si="8"/>
        <v/>
      </c>
      <c r="BN67" s="3" t="str">
        <f>IF($A67="","",IF((AND($A67="ADD",OR(BM67="",BM67="Excellent"))),"1",(_xlfn.XLOOKUP(BM67,condition[lookupValue],condition[lookupKey],""))))</f>
        <v/>
      </c>
      <c r="BO67" s="7" t="str">
        <f t="shared" si="9"/>
        <v/>
      </c>
      <c r="BP67" s="5"/>
    </row>
    <row r="68" spans="2:68" x14ac:dyDescent="0.45">
      <c r="B68" s="4"/>
      <c r="C68" s="5"/>
      <c r="E68" s="3" t="str">
        <f>IF($A68="ADD",IF(NOT(ISBLANK(D68)),_xlfn.XLOOKUP(D68,roadnames[lookupValue],roadnames[lookupKey],"ERROR"),""), "")</f>
        <v/>
      </c>
      <c r="F68" s="4"/>
      <c r="G68" s="4"/>
      <c r="H68" s="6"/>
      <c r="I68" s="6"/>
      <c r="K68" s="3" t="str">
        <f>IF($A68="ADD",IF(NOT(ISBLANK(J68)),_xlfn.XLOOKUP(J68,side[lookupValue],side[lookupKey],"ERROR"),""), "")</f>
        <v/>
      </c>
      <c r="M68" s="3" t="str">
        <f>IF($A68="ADD",IF(NOT(ISBLANK(L68)),_xlfn.XLOOKUP(L68,ud_lane_location[lookupValue],ud_lane_location[lookupKey],"ERROR"),""), "")</f>
        <v/>
      </c>
      <c r="N68" s="6"/>
      <c r="O68" s="6" t="str">
        <f t="shared" si="0"/>
        <v/>
      </c>
      <c r="P68" s="4"/>
      <c r="R68" s="3" t="str">
        <f>IF($A68="ADD",IF(NOT(ISBLANK(Q68)),_xlfn.XLOOKUP(Q68,len_adjust_rsn[lookupValue],len_adjust_rsn[lookupKey],"ERROR"),""), "")</f>
        <v/>
      </c>
      <c r="T68" s="3" t="str">
        <f>IF($A68="ADD",IF(NOT(ISBLANK(S68)),_xlfn.XLOOKUP(S68,ud_placement[lookupValue],ud_placement[lookupKey],"ERROR"),""), "")</f>
        <v/>
      </c>
      <c r="V68" s="3" t="str">
        <f>IF($A68="ADD",IF(NOT(ISBLANK(U68)),_xlfn.XLOOKUP(U68,ud_barrier_type[lookupValue],ud_barrier_type[lookupKey],"ERROR"),""), "")</f>
        <v/>
      </c>
      <c r="X68" s="3" t="str">
        <f>IF($A68="ADD",IF(NOT(ISBLANK(W68)),_xlfn.XLOOKUP(W68,ud_barrier_rail_style[lookupValue],ud_barrier_rail_style[lookupKey],"ERROR"),""), "")</f>
        <v/>
      </c>
      <c r="Z68" s="3" t="str">
        <f>IF($A68="ADD",IF(NOT(ISBLANK(Y68)),_xlfn.XLOOKUP(Y68,ud_barrier_rail_make[lookupValue],ud_barrier_rail_make[lookupKey],"ERROR"),""), "")</f>
        <v/>
      </c>
      <c r="AB68" s="3" t="str">
        <f>IF($A68="ADD",IF(NOT(ISBLANK(AA68)),_xlfn.XLOOKUP(AA68,barrier_rail_material[lookupValue],barrier_rail_material[lookupKey],"ERROR"),""), "")</f>
        <v/>
      </c>
      <c r="AD68" s="3" t="str">
        <f>IF($A68="ADD",IF(NOT(ISBLANK(AC68)),_xlfn.XLOOKUP(AC68,barrier_post_material[lookupValue],barrier_post_material[lookupKey],"ERROR"),""), "")</f>
        <v/>
      </c>
      <c r="AE68" s="6"/>
      <c r="AH68" s="3" t="str">
        <f>IF($A68="ADD",IF(NOT(ISBLANK(AG68)),_xlfn.XLOOKUP(AG68,ud_barrier_ground_fix[lookupValue],ud_barrier_ground_fix[lookupKey],"ERROR"),""), "")</f>
        <v/>
      </c>
      <c r="AQ68" s="3" t="str">
        <f>IF($A68="ADD",IF(NOT(ISBLANK(AP68)),_xlfn.XLOOKUP(AP68,railing_attach[lookupValue],railing_attach[lookupKey],"ERROR"),""), "")</f>
        <v/>
      </c>
      <c r="AR68" s="5"/>
      <c r="AT68" s="3" t="str">
        <f>IF($A68="ADD",IF(NOT(ISBLANK(AS68)),_xlfn.XLOOKUP(AS68,post_condition[lookupValue],post_condition[lookupKey],"ERROR"),""), "")</f>
        <v/>
      </c>
      <c r="AU68" s="7"/>
      <c r="AV68" s="4" t="str">
        <f t="shared" ca="1" si="1"/>
        <v/>
      </c>
      <c r="AW68" s="4"/>
      <c r="AX68" s="3" t="str">
        <f t="shared" si="2"/>
        <v/>
      </c>
      <c r="AY68" s="3" t="str">
        <f>IF($A68="","",IF((AND($A68="ADD",OR(AX68="",AX68="In Use"))),"5",(_xlfn.XLOOKUP(AX68,ud_asset_status[lookupValue],ud_asset_status[lookupKey],""))))</f>
        <v/>
      </c>
      <c r="AZ68" s="7"/>
      <c r="BB68" s="3" t="str">
        <f>IF($A68="ADD",IF(NOT(ISBLANK(BA68)),_xlfn.XLOOKUP(BA68,ar_replace_reason[lookupValue],ar_replace_reason[lookupKey],"ERROR"),""), "")</f>
        <v/>
      </c>
      <c r="BC68" s="3" t="str">
        <f t="shared" si="3"/>
        <v/>
      </c>
      <c r="BD68" s="3" t="str">
        <f>IF($A68="","",IF((AND($A68="ADD",OR(BC68="",BC68="Queenstown-Lakes District Council"))),"70",(_xlfn.XLOOKUP(BC68,ud_organisation_owner[lookupValue],ud_organisation_owner[lookupKey],""))))</f>
        <v/>
      </c>
      <c r="BE68" s="3" t="str">
        <f t="shared" si="4"/>
        <v/>
      </c>
      <c r="BF68" s="3" t="str">
        <f>IF($A68="","",IF((AND($A68="ADD",OR(BE68="",BE68="Queenstown-Lakes District Council"))),"70",(_xlfn.XLOOKUP(BE68,ud_organisation_owner[lookupValue],ud_organisation_owner[lookupKey],""))))</f>
        <v/>
      </c>
      <c r="BG68" s="3" t="str">
        <f t="shared" si="5"/>
        <v/>
      </c>
      <c r="BH68" s="3" t="str">
        <f>IF($A68="","",IF((AND($A68="ADD",OR(BG68="",BG68="Local Authority"))),"17",(_xlfn.XLOOKUP(BG68,ud_sub_organisation[lookupValue],ud_sub_organisation[lookupKey],""))))</f>
        <v/>
      </c>
      <c r="BI68" s="3" t="str">
        <f t="shared" si="6"/>
        <v/>
      </c>
      <c r="BJ68" s="3" t="str">
        <f>IF($A68="","",IF((AND($A68="ADD",OR(BI68="",BI68="Vested assets"))),"12",(_xlfn.XLOOKUP(BI68,ud_work_origin[lookupValue],ud_work_origin[lookupKey],""))))</f>
        <v/>
      </c>
      <c r="BK68" s="8"/>
      <c r="BL68" s="2" t="str">
        <f t="shared" si="7"/>
        <v/>
      </c>
      <c r="BM68" s="3" t="str">
        <f t="shared" si="8"/>
        <v/>
      </c>
      <c r="BN68" s="3" t="str">
        <f>IF($A68="","",IF((AND($A68="ADD",OR(BM68="",BM68="Excellent"))),"1",(_xlfn.XLOOKUP(BM68,condition[lookupValue],condition[lookupKey],""))))</f>
        <v/>
      </c>
      <c r="BO68" s="7" t="str">
        <f t="shared" si="9"/>
        <v/>
      </c>
      <c r="BP68" s="5"/>
    </row>
    <row r="69" spans="2:68" x14ac:dyDescent="0.45">
      <c r="B69" s="4"/>
      <c r="C69" s="5"/>
      <c r="E69" s="3" t="str">
        <f>IF($A69="ADD",IF(NOT(ISBLANK(D69)),_xlfn.XLOOKUP(D69,roadnames[lookupValue],roadnames[lookupKey],"ERROR"),""), "")</f>
        <v/>
      </c>
      <c r="F69" s="4"/>
      <c r="G69" s="4"/>
      <c r="H69" s="6"/>
      <c r="I69" s="6"/>
      <c r="K69" s="3" t="str">
        <f>IF($A69="ADD",IF(NOT(ISBLANK(J69)),_xlfn.XLOOKUP(J69,side[lookupValue],side[lookupKey],"ERROR"),""), "")</f>
        <v/>
      </c>
      <c r="M69" s="3" t="str">
        <f>IF($A69="ADD",IF(NOT(ISBLANK(L69)),_xlfn.XLOOKUP(L69,ud_lane_location[lookupValue],ud_lane_location[lookupKey],"ERROR"),""), "")</f>
        <v/>
      </c>
      <c r="N69" s="6"/>
      <c r="O69" s="6" t="str">
        <f t="shared" si="0"/>
        <v/>
      </c>
      <c r="P69" s="4"/>
      <c r="R69" s="3" t="str">
        <f>IF($A69="ADD",IF(NOT(ISBLANK(Q69)),_xlfn.XLOOKUP(Q69,len_adjust_rsn[lookupValue],len_adjust_rsn[lookupKey],"ERROR"),""), "")</f>
        <v/>
      </c>
      <c r="T69" s="3" t="str">
        <f>IF($A69="ADD",IF(NOT(ISBLANK(S69)),_xlfn.XLOOKUP(S69,ud_placement[lookupValue],ud_placement[lookupKey],"ERROR"),""), "")</f>
        <v/>
      </c>
      <c r="V69" s="3" t="str">
        <f>IF($A69="ADD",IF(NOT(ISBLANK(U69)),_xlfn.XLOOKUP(U69,ud_barrier_type[lookupValue],ud_barrier_type[lookupKey],"ERROR"),""), "")</f>
        <v/>
      </c>
      <c r="X69" s="3" t="str">
        <f>IF($A69="ADD",IF(NOT(ISBLANK(W69)),_xlfn.XLOOKUP(W69,ud_barrier_rail_style[lookupValue],ud_barrier_rail_style[lookupKey],"ERROR"),""), "")</f>
        <v/>
      </c>
      <c r="Z69" s="3" t="str">
        <f>IF($A69="ADD",IF(NOT(ISBLANK(Y69)),_xlfn.XLOOKUP(Y69,ud_barrier_rail_make[lookupValue],ud_barrier_rail_make[lookupKey],"ERROR"),""), "")</f>
        <v/>
      </c>
      <c r="AB69" s="3" t="str">
        <f>IF($A69="ADD",IF(NOT(ISBLANK(AA69)),_xlfn.XLOOKUP(AA69,barrier_rail_material[lookupValue],barrier_rail_material[lookupKey],"ERROR"),""), "")</f>
        <v/>
      </c>
      <c r="AD69" s="3" t="str">
        <f>IF($A69="ADD",IF(NOT(ISBLANK(AC69)),_xlfn.XLOOKUP(AC69,barrier_post_material[lookupValue],barrier_post_material[lookupKey],"ERROR"),""), "")</f>
        <v/>
      </c>
      <c r="AE69" s="6"/>
      <c r="AH69" s="3" t="str">
        <f>IF($A69="ADD",IF(NOT(ISBLANK(AG69)),_xlfn.XLOOKUP(AG69,ud_barrier_ground_fix[lookupValue],ud_barrier_ground_fix[lookupKey],"ERROR"),""), "")</f>
        <v/>
      </c>
      <c r="AQ69" s="3" t="str">
        <f>IF($A69="ADD",IF(NOT(ISBLANK(AP69)),_xlfn.XLOOKUP(AP69,railing_attach[lookupValue],railing_attach[lookupKey],"ERROR"),""), "")</f>
        <v/>
      </c>
      <c r="AR69" s="5"/>
      <c r="AT69" s="3" t="str">
        <f>IF($A69="ADD",IF(NOT(ISBLANK(AS69)),_xlfn.XLOOKUP(AS69,post_condition[lookupValue],post_condition[lookupKey],"ERROR"),""), "")</f>
        <v/>
      </c>
      <c r="AU69" s="7"/>
      <c r="AV69" s="4" t="str">
        <f t="shared" ca="1" si="1"/>
        <v/>
      </c>
      <c r="AW69" s="4"/>
      <c r="AX69" s="3" t="str">
        <f t="shared" si="2"/>
        <v/>
      </c>
      <c r="AY69" s="3" t="str">
        <f>IF($A69="","",IF((AND($A69="ADD",OR(AX69="",AX69="In Use"))),"5",(_xlfn.XLOOKUP(AX69,ud_asset_status[lookupValue],ud_asset_status[lookupKey],""))))</f>
        <v/>
      </c>
      <c r="AZ69" s="7"/>
      <c r="BB69" s="3" t="str">
        <f>IF($A69="ADD",IF(NOT(ISBLANK(BA69)),_xlfn.XLOOKUP(BA69,ar_replace_reason[lookupValue],ar_replace_reason[lookupKey],"ERROR"),""), "")</f>
        <v/>
      </c>
      <c r="BC69" s="3" t="str">
        <f t="shared" si="3"/>
        <v/>
      </c>
      <c r="BD69" s="3" t="str">
        <f>IF($A69="","",IF((AND($A69="ADD",OR(BC69="",BC69="Queenstown-Lakes District Council"))),"70",(_xlfn.XLOOKUP(BC69,ud_organisation_owner[lookupValue],ud_organisation_owner[lookupKey],""))))</f>
        <v/>
      </c>
      <c r="BE69" s="3" t="str">
        <f t="shared" si="4"/>
        <v/>
      </c>
      <c r="BF69" s="3" t="str">
        <f>IF($A69="","",IF((AND($A69="ADD",OR(BE69="",BE69="Queenstown-Lakes District Council"))),"70",(_xlfn.XLOOKUP(BE69,ud_organisation_owner[lookupValue],ud_organisation_owner[lookupKey],""))))</f>
        <v/>
      </c>
      <c r="BG69" s="3" t="str">
        <f t="shared" si="5"/>
        <v/>
      </c>
      <c r="BH69" s="3" t="str">
        <f>IF($A69="","",IF((AND($A69="ADD",OR(BG69="",BG69="Local Authority"))),"17",(_xlfn.XLOOKUP(BG69,ud_sub_organisation[lookupValue],ud_sub_organisation[lookupKey],""))))</f>
        <v/>
      </c>
      <c r="BI69" s="3" t="str">
        <f t="shared" si="6"/>
        <v/>
      </c>
      <c r="BJ69" s="3" t="str">
        <f>IF($A69="","",IF((AND($A69="ADD",OR(BI69="",BI69="Vested assets"))),"12",(_xlfn.XLOOKUP(BI69,ud_work_origin[lookupValue],ud_work_origin[lookupKey],""))))</f>
        <v/>
      </c>
      <c r="BK69" s="8"/>
      <c r="BL69" s="2" t="str">
        <f t="shared" si="7"/>
        <v/>
      </c>
      <c r="BM69" s="3" t="str">
        <f t="shared" si="8"/>
        <v/>
      </c>
      <c r="BN69" s="3" t="str">
        <f>IF($A69="","",IF((AND($A69="ADD",OR(BM69="",BM69="Excellent"))),"1",(_xlfn.XLOOKUP(BM69,condition[lookupValue],condition[lookupKey],""))))</f>
        <v/>
      </c>
      <c r="BO69" s="7" t="str">
        <f t="shared" si="9"/>
        <v/>
      </c>
      <c r="BP69" s="5"/>
    </row>
    <row r="70" spans="2:68" x14ac:dyDescent="0.45">
      <c r="B70" s="4"/>
      <c r="C70" s="5"/>
      <c r="E70" s="3" t="str">
        <f>IF($A70="ADD",IF(NOT(ISBLANK(D70)),_xlfn.XLOOKUP(D70,roadnames[lookupValue],roadnames[lookupKey],"ERROR"),""), "")</f>
        <v/>
      </c>
      <c r="F70" s="4"/>
      <c r="G70" s="4"/>
      <c r="H70" s="6"/>
      <c r="I70" s="6"/>
      <c r="K70" s="3" t="str">
        <f>IF($A70="ADD",IF(NOT(ISBLANK(J70)),_xlfn.XLOOKUP(J70,side[lookupValue],side[lookupKey],"ERROR"),""), "")</f>
        <v/>
      </c>
      <c r="M70" s="3" t="str">
        <f>IF($A70="ADD",IF(NOT(ISBLANK(L70)),_xlfn.XLOOKUP(L70,ud_lane_location[lookupValue],ud_lane_location[lookupKey],"ERROR"),""), "")</f>
        <v/>
      </c>
      <c r="N70" s="6"/>
      <c r="O70" s="6" t="str">
        <f t="shared" si="0"/>
        <v/>
      </c>
      <c r="P70" s="4"/>
      <c r="R70" s="3" t="str">
        <f>IF($A70="ADD",IF(NOT(ISBLANK(Q70)),_xlfn.XLOOKUP(Q70,len_adjust_rsn[lookupValue],len_adjust_rsn[lookupKey],"ERROR"),""), "")</f>
        <v/>
      </c>
      <c r="T70" s="3" t="str">
        <f>IF($A70="ADD",IF(NOT(ISBLANK(S70)),_xlfn.XLOOKUP(S70,ud_placement[lookupValue],ud_placement[lookupKey],"ERROR"),""), "")</f>
        <v/>
      </c>
      <c r="V70" s="3" t="str">
        <f>IF($A70="ADD",IF(NOT(ISBLANK(U70)),_xlfn.XLOOKUP(U70,ud_barrier_type[lookupValue],ud_barrier_type[lookupKey],"ERROR"),""), "")</f>
        <v/>
      </c>
      <c r="X70" s="3" t="str">
        <f>IF($A70="ADD",IF(NOT(ISBLANK(W70)),_xlfn.XLOOKUP(W70,ud_barrier_rail_style[lookupValue],ud_barrier_rail_style[lookupKey],"ERROR"),""), "")</f>
        <v/>
      </c>
      <c r="Z70" s="3" t="str">
        <f>IF($A70="ADD",IF(NOT(ISBLANK(Y70)),_xlfn.XLOOKUP(Y70,ud_barrier_rail_make[lookupValue],ud_barrier_rail_make[lookupKey],"ERROR"),""), "")</f>
        <v/>
      </c>
      <c r="AB70" s="3" t="str">
        <f>IF($A70="ADD",IF(NOT(ISBLANK(AA70)),_xlfn.XLOOKUP(AA70,barrier_rail_material[lookupValue],barrier_rail_material[lookupKey],"ERROR"),""), "")</f>
        <v/>
      </c>
      <c r="AD70" s="3" t="str">
        <f>IF($A70="ADD",IF(NOT(ISBLANK(AC70)),_xlfn.XLOOKUP(AC70,barrier_post_material[lookupValue],barrier_post_material[lookupKey],"ERROR"),""), "")</f>
        <v/>
      </c>
      <c r="AE70" s="6"/>
      <c r="AH70" s="3" t="str">
        <f>IF($A70="ADD",IF(NOT(ISBLANK(AG70)),_xlfn.XLOOKUP(AG70,ud_barrier_ground_fix[lookupValue],ud_barrier_ground_fix[lookupKey],"ERROR"),""), "")</f>
        <v/>
      </c>
      <c r="AQ70" s="3" t="str">
        <f>IF($A70="ADD",IF(NOT(ISBLANK(AP70)),_xlfn.XLOOKUP(AP70,railing_attach[lookupValue],railing_attach[lookupKey],"ERROR"),""), "")</f>
        <v/>
      </c>
      <c r="AR70" s="5"/>
      <c r="AT70" s="3" t="str">
        <f>IF($A70="ADD",IF(NOT(ISBLANK(AS70)),_xlfn.XLOOKUP(AS70,post_condition[lookupValue],post_condition[lookupKey],"ERROR"),""), "")</f>
        <v/>
      </c>
      <c r="AU70" s="7"/>
      <c r="AV70" s="4" t="str">
        <f t="shared" ca="1" si="1"/>
        <v/>
      </c>
      <c r="AW70" s="4"/>
      <c r="AX70" s="3" t="str">
        <f t="shared" si="2"/>
        <v/>
      </c>
      <c r="AY70" s="3" t="str">
        <f>IF($A70="","",IF((AND($A70="ADD",OR(AX70="",AX70="In Use"))),"5",(_xlfn.XLOOKUP(AX70,ud_asset_status[lookupValue],ud_asset_status[lookupKey],""))))</f>
        <v/>
      </c>
      <c r="AZ70" s="7"/>
      <c r="BB70" s="3" t="str">
        <f>IF($A70="ADD",IF(NOT(ISBLANK(BA70)),_xlfn.XLOOKUP(BA70,ar_replace_reason[lookupValue],ar_replace_reason[lookupKey],"ERROR"),""), "")</f>
        <v/>
      </c>
      <c r="BC70" s="3" t="str">
        <f t="shared" si="3"/>
        <v/>
      </c>
      <c r="BD70" s="3" t="str">
        <f>IF($A70="","",IF((AND($A70="ADD",OR(BC70="",BC70="Queenstown-Lakes District Council"))),"70",(_xlfn.XLOOKUP(BC70,ud_organisation_owner[lookupValue],ud_organisation_owner[lookupKey],""))))</f>
        <v/>
      </c>
      <c r="BE70" s="3" t="str">
        <f t="shared" si="4"/>
        <v/>
      </c>
      <c r="BF70" s="3" t="str">
        <f>IF($A70="","",IF((AND($A70="ADD",OR(BE70="",BE70="Queenstown-Lakes District Council"))),"70",(_xlfn.XLOOKUP(BE70,ud_organisation_owner[lookupValue],ud_organisation_owner[lookupKey],""))))</f>
        <v/>
      </c>
      <c r="BG70" s="3" t="str">
        <f t="shared" si="5"/>
        <v/>
      </c>
      <c r="BH70" s="3" t="str">
        <f>IF($A70="","",IF((AND($A70="ADD",OR(BG70="",BG70="Local Authority"))),"17",(_xlfn.XLOOKUP(BG70,ud_sub_organisation[lookupValue],ud_sub_organisation[lookupKey],""))))</f>
        <v/>
      </c>
      <c r="BI70" s="3" t="str">
        <f t="shared" si="6"/>
        <v/>
      </c>
      <c r="BJ70" s="3" t="str">
        <f>IF($A70="","",IF((AND($A70="ADD",OR(BI70="",BI70="Vested assets"))),"12",(_xlfn.XLOOKUP(BI70,ud_work_origin[lookupValue],ud_work_origin[lookupKey],""))))</f>
        <v/>
      </c>
      <c r="BK70" s="8"/>
      <c r="BL70" s="2" t="str">
        <f t="shared" si="7"/>
        <v/>
      </c>
      <c r="BM70" s="3" t="str">
        <f t="shared" si="8"/>
        <v/>
      </c>
      <c r="BN70" s="3" t="str">
        <f>IF($A70="","",IF((AND($A70="ADD",OR(BM70="",BM70="Excellent"))),"1",(_xlfn.XLOOKUP(BM70,condition[lookupValue],condition[lookupKey],""))))</f>
        <v/>
      </c>
      <c r="BO70" s="7" t="str">
        <f t="shared" si="9"/>
        <v/>
      </c>
      <c r="BP70" s="5"/>
    </row>
    <row r="71" spans="2:68" x14ac:dyDescent="0.45">
      <c r="B71" s="4"/>
      <c r="C71" s="5"/>
      <c r="E71" s="3" t="str">
        <f>IF($A71="ADD",IF(NOT(ISBLANK(D71)),_xlfn.XLOOKUP(D71,roadnames[lookupValue],roadnames[lookupKey],"ERROR"),""), "")</f>
        <v/>
      </c>
      <c r="F71" s="4"/>
      <c r="G71" s="4"/>
      <c r="H71" s="6"/>
      <c r="I71" s="6"/>
      <c r="K71" s="3" t="str">
        <f>IF($A71="ADD",IF(NOT(ISBLANK(J71)),_xlfn.XLOOKUP(J71,side[lookupValue],side[lookupKey],"ERROR"),""), "")</f>
        <v/>
      </c>
      <c r="M71" s="3" t="str">
        <f>IF($A71="ADD",IF(NOT(ISBLANK(L71)),_xlfn.XLOOKUP(L71,ud_lane_location[lookupValue],ud_lane_location[lookupKey],"ERROR"),""), "")</f>
        <v/>
      </c>
      <c r="N71" s="6"/>
      <c r="O71" s="6" t="str">
        <f t="shared" si="0"/>
        <v/>
      </c>
      <c r="P71" s="4"/>
      <c r="R71" s="3" t="str">
        <f>IF($A71="ADD",IF(NOT(ISBLANK(Q71)),_xlfn.XLOOKUP(Q71,len_adjust_rsn[lookupValue],len_adjust_rsn[lookupKey],"ERROR"),""), "")</f>
        <v/>
      </c>
      <c r="T71" s="3" t="str">
        <f>IF($A71="ADD",IF(NOT(ISBLANK(S71)),_xlfn.XLOOKUP(S71,ud_placement[lookupValue],ud_placement[lookupKey],"ERROR"),""), "")</f>
        <v/>
      </c>
      <c r="V71" s="3" t="str">
        <f>IF($A71="ADD",IF(NOT(ISBLANK(U71)),_xlfn.XLOOKUP(U71,ud_barrier_type[lookupValue],ud_barrier_type[lookupKey],"ERROR"),""), "")</f>
        <v/>
      </c>
      <c r="X71" s="3" t="str">
        <f>IF($A71="ADD",IF(NOT(ISBLANK(W71)),_xlfn.XLOOKUP(W71,ud_barrier_rail_style[lookupValue],ud_barrier_rail_style[lookupKey],"ERROR"),""), "")</f>
        <v/>
      </c>
      <c r="Z71" s="3" t="str">
        <f>IF($A71="ADD",IF(NOT(ISBLANK(Y71)),_xlfn.XLOOKUP(Y71,ud_barrier_rail_make[lookupValue],ud_barrier_rail_make[lookupKey],"ERROR"),""), "")</f>
        <v/>
      </c>
      <c r="AB71" s="3" t="str">
        <f>IF($A71="ADD",IF(NOT(ISBLANK(AA71)),_xlfn.XLOOKUP(AA71,barrier_rail_material[lookupValue],barrier_rail_material[lookupKey],"ERROR"),""), "")</f>
        <v/>
      </c>
      <c r="AD71" s="3" t="str">
        <f>IF($A71="ADD",IF(NOT(ISBLANK(AC71)),_xlfn.XLOOKUP(AC71,barrier_post_material[lookupValue],barrier_post_material[lookupKey],"ERROR"),""), "")</f>
        <v/>
      </c>
      <c r="AE71" s="6"/>
      <c r="AH71" s="3" t="str">
        <f>IF($A71="ADD",IF(NOT(ISBLANK(AG71)),_xlfn.XLOOKUP(AG71,ud_barrier_ground_fix[lookupValue],ud_barrier_ground_fix[lookupKey],"ERROR"),""), "")</f>
        <v/>
      </c>
      <c r="AQ71" s="3" t="str">
        <f>IF($A71="ADD",IF(NOT(ISBLANK(AP71)),_xlfn.XLOOKUP(AP71,railing_attach[lookupValue],railing_attach[lookupKey],"ERROR"),""), "")</f>
        <v/>
      </c>
      <c r="AR71" s="5"/>
      <c r="AT71" s="3" t="str">
        <f>IF($A71="ADD",IF(NOT(ISBLANK(AS71)),_xlfn.XLOOKUP(AS71,post_condition[lookupValue],post_condition[lookupKey],"ERROR"),""), "")</f>
        <v/>
      </c>
      <c r="AU71" s="7"/>
      <c r="AV71" s="4" t="str">
        <f t="shared" ca="1" si="1"/>
        <v/>
      </c>
      <c r="AW71" s="4"/>
      <c r="AX71" s="3" t="str">
        <f t="shared" si="2"/>
        <v/>
      </c>
      <c r="AY71" s="3" t="str">
        <f>IF($A71="","",IF((AND($A71="ADD",OR(AX71="",AX71="In Use"))),"5",(_xlfn.XLOOKUP(AX71,ud_asset_status[lookupValue],ud_asset_status[lookupKey],""))))</f>
        <v/>
      </c>
      <c r="AZ71" s="7"/>
      <c r="BB71" s="3" t="str">
        <f>IF($A71="ADD",IF(NOT(ISBLANK(BA71)),_xlfn.XLOOKUP(BA71,ar_replace_reason[lookupValue],ar_replace_reason[lookupKey],"ERROR"),""), "")</f>
        <v/>
      </c>
      <c r="BC71" s="3" t="str">
        <f t="shared" si="3"/>
        <v/>
      </c>
      <c r="BD71" s="3" t="str">
        <f>IF($A71="","",IF((AND($A71="ADD",OR(BC71="",BC71="Queenstown-Lakes District Council"))),"70",(_xlfn.XLOOKUP(BC71,ud_organisation_owner[lookupValue],ud_organisation_owner[lookupKey],""))))</f>
        <v/>
      </c>
      <c r="BE71" s="3" t="str">
        <f t="shared" si="4"/>
        <v/>
      </c>
      <c r="BF71" s="3" t="str">
        <f>IF($A71="","",IF((AND($A71="ADD",OR(BE71="",BE71="Queenstown-Lakes District Council"))),"70",(_xlfn.XLOOKUP(BE71,ud_organisation_owner[lookupValue],ud_organisation_owner[lookupKey],""))))</f>
        <v/>
      </c>
      <c r="BG71" s="3" t="str">
        <f t="shared" si="5"/>
        <v/>
      </c>
      <c r="BH71" s="3" t="str">
        <f>IF($A71="","",IF((AND($A71="ADD",OR(BG71="",BG71="Local Authority"))),"17",(_xlfn.XLOOKUP(BG71,ud_sub_organisation[lookupValue],ud_sub_organisation[lookupKey],""))))</f>
        <v/>
      </c>
      <c r="BI71" s="3" t="str">
        <f t="shared" si="6"/>
        <v/>
      </c>
      <c r="BJ71" s="3" t="str">
        <f>IF($A71="","",IF((AND($A71="ADD",OR(BI71="",BI71="Vested assets"))),"12",(_xlfn.XLOOKUP(BI71,ud_work_origin[lookupValue],ud_work_origin[lookupKey],""))))</f>
        <v/>
      </c>
      <c r="BK71" s="8"/>
      <c r="BL71" s="2" t="str">
        <f t="shared" si="7"/>
        <v/>
      </c>
      <c r="BM71" s="3" t="str">
        <f t="shared" si="8"/>
        <v/>
      </c>
      <c r="BN71" s="3" t="str">
        <f>IF($A71="","",IF((AND($A71="ADD",OR(BM71="",BM71="Excellent"))),"1",(_xlfn.XLOOKUP(BM71,condition[lookupValue],condition[lookupKey],""))))</f>
        <v/>
      </c>
      <c r="BO71" s="7" t="str">
        <f t="shared" si="9"/>
        <v/>
      </c>
      <c r="BP71" s="5"/>
    </row>
    <row r="72" spans="2:68" x14ac:dyDescent="0.45">
      <c r="B72" s="4"/>
      <c r="C72" s="5"/>
      <c r="E72" s="3" t="str">
        <f>IF($A72="ADD",IF(NOT(ISBLANK(D72)),_xlfn.XLOOKUP(D72,roadnames[lookupValue],roadnames[lookupKey],"ERROR"),""), "")</f>
        <v/>
      </c>
      <c r="F72" s="4"/>
      <c r="G72" s="4"/>
      <c r="H72" s="6"/>
      <c r="I72" s="6"/>
      <c r="K72" s="3" t="str">
        <f>IF($A72="ADD",IF(NOT(ISBLANK(J72)),_xlfn.XLOOKUP(J72,side[lookupValue],side[lookupKey],"ERROR"),""), "")</f>
        <v/>
      </c>
      <c r="M72" s="3" t="str">
        <f>IF($A72="ADD",IF(NOT(ISBLANK(L72)),_xlfn.XLOOKUP(L72,ud_lane_location[lookupValue],ud_lane_location[lookupKey],"ERROR"),""), "")</f>
        <v/>
      </c>
      <c r="N72" s="6"/>
      <c r="O72" s="6" t="str">
        <f t="shared" si="0"/>
        <v/>
      </c>
      <c r="P72" s="4"/>
      <c r="R72" s="3" t="str">
        <f>IF($A72="ADD",IF(NOT(ISBLANK(Q72)),_xlfn.XLOOKUP(Q72,len_adjust_rsn[lookupValue],len_adjust_rsn[lookupKey],"ERROR"),""), "")</f>
        <v/>
      </c>
      <c r="T72" s="3" t="str">
        <f>IF($A72="ADD",IF(NOT(ISBLANK(S72)),_xlfn.XLOOKUP(S72,ud_placement[lookupValue],ud_placement[lookupKey],"ERROR"),""), "")</f>
        <v/>
      </c>
      <c r="V72" s="3" t="str">
        <f>IF($A72="ADD",IF(NOT(ISBLANK(U72)),_xlfn.XLOOKUP(U72,ud_barrier_type[lookupValue],ud_barrier_type[lookupKey],"ERROR"),""), "")</f>
        <v/>
      </c>
      <c r="X72" s="3" t="str">
        <f>IF($A72="ADD",IF(NOT(ISBLANK(W72)),_xlfn.XLOOKUP(W72,ud_barrier_rail_style[lookupValue],ud_barrier_rail_style[lookupKey],"ERROR"),""), "")</f>
        <v/>
      </c>
      <c r="Z72" s="3" t="str">
        <f>IF($A72="ADD",IF(NOT(ISBLANK(Y72)),_xlfn.XLOOKUP(Y72,ud_barrier_rail_make[lookupValue],ud_barrier_rail_make[lookupKey],"ERROR"),""), "")</f>
        <v/>
      </c>
      <c r="AB72" s="3" t="str">
        <f>IF($A72="ADD",IF(NOT(ISBLANK(AA72)),_xlfn.XLOOKUP(AA72,barrier_rail_material[lookupValue],barrier_rail_material[lookupKey],"ERROR"),""), "")</f>
        <v/>
      </c>
      <c r="AD72" s="3" t="str">
        <f>IF($A72="ADD",IF(NOT(ISBLANK(AC72)),_xlfn.XLOOKUP(AC72,barrier_post_material[lookupValue],barrier_post_material[lookupKey],"ERROR"),""), "")</f>
        <v/>
      </c>
      <c r="AE72" s="6"/>
      <c r="AH72" s="3" t="str">
        <f>IF($A72="ADD",IF(NOT(ISBLANK(AG72)),_xlfn.XLOOKUP(AG72,ud_barrier_ground_fix[lookupValue],ud_barrier_ground_fix[lookupKey],"ERROR"),""), "")</f>
        <v/>
      </c>
      <c r="AQ72" s="3" t="str">
        <f>IF($A72="ADD",IF(NOT(ISBLANK(AP72)),_xlfn.XLOOKUP(AP72,railing_attach[lookupValue],railing_attach[lookupKey],"ERROR"),""), "")</f>
        <v/>
      </c>
      <c r="AR72" s="5"/>
      <c r="AT72" s="3" t="str">
        <f>IF($A72="ADD",IF(NOT(ISBLANK(AS72)),_xlfn.XLOOKUP(AS72,post_condition[lookupValue],post_condition[lookupKey],"ERROR"),""), "")</f>
        <v/>
      </c>
      <c r="AU72" s="7"/>
      <c r="AV72" s="4" t="str">
        <f t="shared" ca="1" si="1"/>
        <v/>
      </c>
      <c r="AW72" s="4"/>
      <c r="AX72" s="3" t="str">
        <f t="shared" si="2"/>
        <v/>
      </c>
      <c r="AY72" s="3" t="str">
        <f>IF($A72="","",IF((AND($A72="ADD",OR(AX72="",AX72="In Use"))),"5",(_xlfn.XLOOKUP(AX72,ud_asset_status[lookupValue],ud_asset_status[lookupKey],""))))</f>
        <v/>
      </c>
      <c r="AZ72" s="7"/>
      <c r="BB72" s="3" t="str">
        <f>IF($A72="ADD",IF(NOT(ISBLANK(BA72)),_xlfn.XLOOKUP(BA72,ar_replace_reason[lookupValue],ar_replace_reason[lookupKey],"ERROR"),""), "")</f>
        <v/>
      </c>
      <c r="BC72" s="3" t="str">
        <f t="shared" si="3"/>
        <v/>
      </c>
      <c r="BD72" s="3" t="str">
        <f>IF($A72="","",IF((AND($A72="ADD",OR(BC72="",BC72="Queenstown-Lakes District Council"))),"70",(_xlfn.XLOOKUP(BC72,ud_organisation_owner[lookupValue],ud_organisation_owner[lookupKey],""))))</f>
        <v/>
      </c>
      <c r="BE72" s="3" t="str">
        <f t="shared" si="4"/>
        <v/>
      </c>
      <c r="BF72" s="3" t="str">
        <f>IF($A72="","",IF((AND($A72="ADD",OR(BE72="",BE72="Queenstown-Lakes District Council"))),"70",(_xlfn.XLOOKUP(BE72,ud_organisation_owner[lookupValue],ud_organisation_owner[lookupKey],""))))</f>
        <v/>
      </c>
      <c r="BG72" s="3" t="str">
        <f t="shared" si="5"/>
        <v/>
      </c>
      <c r="BH72" s="3" t="str">
        <f>IF($A72="","",IF((AND($A72="ADD",OR(BG72="",BG72="Local Authority"))),"17",(_xlfn.XLOOKUP(BG72,ud_sub_organisation[lookupValue],ud_sub_organisation[lookupKey],""))))</f>
        <v/>
      </c>
      <c r="BI72" s="3" t="str">
        <f t="shared" si="6"/>
        <v/>
      </c>
      <c r="BJ72" s="3" t="str">
        <f>IF($A72="","",IF((AND($A72="ADD",OR(BI72="",BI72="Vested assets"))),"12",(_xlfn.XLOOKUP(BI72,ud_work_origin[lookupValue],ud_work_origin[lookupKey],""))))</f>
        <v/>
      </c>
      <c r="BK72" s="8"/>
      <c r="BL72" s="2" t="str">
        <f t="shared" si="7"/>
        <v/>
      </c>
      <c r="BM72" s="3" t="str">
        <f t="shared" si="8"/>
        <v/>
      </c>
      <c r="BN72" s="3" t="str">
        <f>IF($A72="","",IF((AND($A72="ADD",OR(BM72="",BM72="Excellent"))),"1",(_xlfn.XLOOKUP(BM72,condition[lookupValue],condition[lookupKey],""))))</f>
        <v/>
      </c>
      <c r="BO72" s="7" t="str">
        <f t="shared" si="9"/>
        <v/>
      </c>
      <c r="BP72" s="5"/>
    </row>
    <row r="73" spans="2:68" x14ac:dyDescent="0.45">
      <c r="B73" s="4"/>
      <c r="C73" s="5"/>
      <c r="E73" s="3" t="str">
        <f>IF($A73="ADD",IF(NOT(ISBLANK(D73)),_xlfn.XLOOKUP(D73,roadnames[lookupValue],roadnames[lookupKey],"ERROR"),""), "")</f>
        <v/>
      </c>
      <c r="F73" s="4"/>
      <c r="G73" s="4"/>
      <c r="H73" s="6"/>
      <c r="I73" s="6"/>
      <c r="K73" s="3" t="str">
        <f>IF($A73="ADD",IF(NOT(ISBLANK(J73)),_xlfn.XLOOKUP(J73,side[lookupValue],side[lookupKey],"ERROR"),""), "")</f>
        <v/>
      </c>
      <c r="M73" s="3" t="str">
        <f>IF($A73="ADD",IF(NOT(ISBLANK(L73)),_xlfn.XLOOKUP(L73,ud_lane_location[lookupValue],ud_lane_location[lookupKey],"ERROR"),""), "")</f>
        <v/>
      </c>
      <c r="N73" s="6"/>
      <c r="O73" s="6" t="str">
        <f t="shared" si="0"/>
        <v/>
      </c>
      <c r="P73" s="4"/>
      <c r="R73" s="3" t="str">
        <f>IF($A73="ADD",IF(NOT(ISBLANK(Q73)),_xlfn.XLOOKUP(Q73,len_adjust_rsn[lookupValue],len_adjust_rsn[lookupKey],"ERROR"),""), "")</f>
        <v/>
      </c>
      <c r="T73" s="3" t="str">
        <f>IF($A73="ADD",IF(NOT(ISBLANK(S73)),_xlfn.XLOOKUP(S73,ud_placement[lookupValue],ud_placement[lookupKey],"ERROR"),""), "")</f>
        <v/>
      </c>
      <c r="V73" s="3" t="str">
        <f>IF($A73="ADD",IF(NOT(ISBLANK(U73)),_xlfn.XLOOKUP(U73,ud_barrier_type[lookupValue],ud_barrier_type[lookupKey],"ERROR"),""), "")</f>
        <v/>
      </c>
      <c r="X73" s="3" t="str">
        <f>IF($A73="ADD",IF(NOT(ISBLANK(W73)),_xlfn.XLOOKUP(W73,ud_barrier_rail_style[lookupValue],ud_barrier_rail_style[lookupKey],"ERROR"),""), "")</f>
        <v/>
      </c>
      <c r="Z73" s="3" t="str">
        <f>IF($A73="ADD",IF(NOT(ISBLANK(Y73)),_xlfn.XLOOKUP(Y73,ud_barrier_rail_make[lookupValue],ud_barrier_rail_make[lookupKey],"ERROR"),""), "")</f>
        <v/>
      </c>
      <c r="AB73" s="3" t="str">
        <f>IF($A73="ADD",IF(NOT(ISBLANK(AA73)),_xlfn.XLOOKUP(AA73,barrier_rail_material[lookupValue],barrier_rail_material[lookupKey],"ERROR"),""), "")</f>
        <v/>
      </c>
      <c r="AD73" s="3" t="str">
        <f>IF($A73="ADD",IF(NOT(ISBLANK(AC73)),_xlfn.XLOOKUP(AC73,barrier_post_material[lookupValue],barrier_post_material[lookupKey],"ERROR"),""), "")</f>
        <v/>
      </c>
      <c r="AE73" s="6"/>
      <c r="AH73" s="3" t="str">
        <f>IF($A73="ADD",IF(NOT(ISBLANK(AG73)),_xlfn.XLOOKUP(AG73,ud_barrier_ground_fix[lookupValue],ud_barrier_ground_fix[lookupKey],"ERROR"),""), "")</f>
        <v/>
      </c>
      <c r="AQ73" s="3" t="str">
        <f>IF($A73="ADD",IF(NOT(ISBLANK(AP73)),_xlfn.XLOOKUP(AP73,railing_attach[lookupValue],railing_attach[lookupKey],"ERROR"),""), "")</f>
        <v/>
      </c>
      <c r="AR73" s="5"/>
      <c r="AT73" s="3" t="str">
        <f>IF($A73="ADD",IF(NOT(ISBLANK(AS73)),_xlfn.XLOOKUP(AS73,post_condition[lookupValue],post_condition[lookupKey],"ERROR"),""), "")</f>
        <v/>
      </c>
      <c r="AU73" s="7"/>
      <c r="AV73" s="4" t="str">
        <f t="shared" ca="1" si="1"/>
        <v/>
      </c>
      <c r="AW73" s="4"/>
      <c r="AX73" s="3" t="str">
        <f t="shared" si="2"/>
        <v/>
      </c>
      <c r="AY73" s="3" t="str">
        <f>IF($A73="","",IF((AND($A73="ADD",OR(AX73="",AX73="In Use"))),"5",(_xlfn.XLOOKUP(AX73,ud_asset_status[lookupValue],ud_asset_status[lookupKey],""))))</f>
        <v/>
      </c>
      <c r="AZ73" s="7"/>
      <c r="BB73" s="3" t="str">
        <f>IF($A73="ADD",IF(NOT(ISBLANK(BA73)),_xlfn.XLOOKUP(BA73,ar_replace_reason[lookupValue],ar_replace_reason[lookupKey],"ERROR"),""), "")</f>
        <v/>
      </c>
      <c r="BC73" s="3" t="str">
        <f t="shared" si="3"/>
        <v/>
      </c>
      <c r="BD73" s="3" t="str">
        <f>IF($A73="","",IF((AND($A73="ADD",OR(BC73="",BC73="Queenstown-Lakes District Council"))),"70",(_xlfn.XLOOKUP(BC73,ud_organisation_owner[lookupValue],ud_organisation_owner[lookupKey],""))))</f>
        <v/>
      </c>
      <c r="BE73" s="3" t="str">
        <f t="shared" si="4"/>
        <v/>
      </c>
      <c r="BF73" s="3" t="str">
        <f>IF($A73="","",IF((AND($A73="ADD",OR(BE73="",BE73="Queenstown-Lakes District Council"))),"70",(_xlfn.XLOOKUP(BE73,ud_organisation_owner[lookupValue],ud_organisation_owner[lookupKey],""))))</f>
        <v/>
      </c>
      <c r="BG73" s="3" t="str">
        <f t="shared" si="5"/>
        <v/>
      </c>
      <c r="BH73" s="3" t="str">
        <f>IF($A73="","",IF((AND($A73="ADD",OR(BG73="",BG73="Local Authority"))),"17",(_xlfn.XLOOKUP(BG73,ud_sub_organisation[lookupValue],ud_sub_organisation[lookupKey],""))))</f>
        <v/>
      </c>
      <c r="BI73" s="3" t="str">
        <f t="shared" si="6"/>
        <v/>
      </c>
      <c r="BJ73" s="3" t="str">
        <f>IF($A73="","",IF((AND($A73="ADD",OR(BI73="",BI73="Vested assets"))),"12",(_xlfn.XLOOKUP(BI73,ud_work_origin[lookupValue],ud_work_origin[lookupKey],""))))</f>
        <v/>
      </c>
      <c r="BK73" s="8"/>
      <c r="BL73" s="2" t="str">
        <f t="shared" si="7"/>
        <v/>
      </c>
      <c r="BM73" s="3" t="str">
        <f t="shared" si="8"/>
        <v/>
      </c>
      <c r="BN73" s="3" t="str">
        <f>IF($A73="","",IF((AND($A73="ADD",OR(BM73="",BM73="Excellent"))),"1",(_xlfn.XLOOKUP(BM73,condition[lookupValue],condition[lookupKey],""))))</f>
        <v/>
      </c>
      <c r="BO73" s="7" t="str">
        <f t="shared" si="9"/>
        <v/>
      </c>
      <c r="BP73" s="5"/>
    </row>
    <row r="74" spans="2:68" x14ac:dyDescent="0.45">
      <c r="B74" s="4"/>
      <c r="C74" s="5"/>
      <c r="E74" s="3" t="str">
        <f>IF($A74="ADD",IF(NOT(ISBLANK(D74)),_xlfn.XLOOKUP(D74,roadnames[lookupValue],roadnames[lookupKey],"ERROR"),""), "")</f>
        <v/>
      </c>
      <c r="F74" s="4"/>
      <c r="G74" s="4"/>
      <c r="H74" s="6"/>
      <c r="I74" s="6"/>
      <c r="K74" s="3" t="str">
        <f>IF($A74="ADD",IF(NOT(ISBLANK(J74)),_xlfn.XLOOKUP(J74,side[lookupValue],side[lookupKey],"ERROR"),""), "")</f>
        <v/>
      </c>
      <c r="M74" s="3" t="str">
        <f>IF($A74="ADD",IF(NOT(ISBLANK(L74)),_xlfn.XLOOKUP(L74,ud_lane_location[lookupValue],ud_lane_location[lookupKey],"ERROR"),""), "")</f>
        <v/>
      </c>
      <c r="N74" s="6"/>
      <c r="O74" s="6" t="str">
        <f t="shared" si="0"/>
        <v/>
      </c>
      <c r="P74" s="4"/>
      <c r="R74" s="3" t="str">
        <f>IF($A74="ADD",IF(NOT(ISBLANK(Q74)),_xlfn.XLOOKUP(Q74,len_adjust_rsn[lookupValue],len_adjust_rsn[lookupKey],"ERROR"),""), "")</f>
        <v/>
      </c>
      <c r="T74" s="3" t="str">
        <f>IF($A74="ADD",IF(NOT(ISBLANK(S74)),_xlfn.XLOOKUP(S74,ud_placement[lookupValue],ud_placement[lookupKey],"ERROR"),""), "")</f>
        <v/>
      </c>
      <c r="V74" s="3" t="str">
        <f>IF($A74="ADD",IF(NOT(ISBLANK(U74)),_xlfn.XLOOKUP(U74,ud_barrier_type[lookupValue],ud_barrier_type[lookupKey],"ERROR"),""), "")</f>
        <v/>
      </c>
      <c r="X74" s="3" t="str">
        <f>IF($A74="ADD",IF(NOT(ISBLANK(W74)),_xlfn.XLOOKUP(W74,ud_barrier_rail_style[lookupValue],ud_barrier_rail_style[lookupKey],"ERROR"),""), "")</f>
        <v/>
      </c>
      <c r="Z74" s="3" t="str">
        <f>IF($A74="ADD",IF(NOT(ISBLANK(Y74)),_xlfn.XLOOKUP(Y74,ud_barrier_rail_make[lookupValue],ud_barrier_rail_make[lookupKey],"ERROR"),""), "")</f>
        <v/>
      </c>
      <c r="AB74" s="3" t="str">
        <f>IF($A74="ADD",IF(NOT(ISBLANK(AA74)),_xlfn.XLOOKUP(AA74,barrier_rail_material[lookupValue],barrier_rail_material[lookupKey],"ERROR"),""), "")</f>
        <v/>
      </c>
      <c r="AD74" s="3" t="str">
        <f>IF($A74="ADD",IF(NOT(ISBLANK(AC74)),_xlfn.XLOOKUP(AC74,barrier_post_material[lookupValue],barrier_post_material[lookupKey],"ERROR"),""), "")</f>
        <v/>
      </c>
      <c r="AE74" s="6"/>
      <c r="AH74" s="3" t="str">
        <f>IF($A74="ADD",IF(NOT(ISBLANK(AG74)),_xlfn.XLOOKUP(AG74,ud_barrier_ground_fix[lookupValue],ud_barrier_ground_fix[lookupKey],"ERROR"),""), "")</f>
        <v/>
      </c>
      <c r="AQ74" s="3" t="str">
        <f>IF($A74="ADD",IF(NOT(ISBLANK(AP74)),_xlfn.XLOOKUP(AP74,railing_attach[lookupValue],railing_attach[lookupKey],"ERROR"),""), "")</f>
        <v/>
      </c>
      <c r="AR74" s="5"/>
      <c r="AT74" s="3" t="str">
        <f>IF($A74="ADD",IF(NOT(ISBLANK(AS74)),_xlfn.XLOOKUP(AS74,post_condition[lookupValue],post_condition[lookupKey],"ERROR"),""), "")</f>
        <v/>
      </c>
      <c r="AU74" s="7"/>
      <c r="AV74" s="4" t="str">
        <f t="shared" ca="1" si="1"/>
        <v/>
      </c>
      <c r="AW74" s="4"/>
      <c r="AX74" s="3" t="str">
        <f t="shared" si="2"/>
        <v/>
      </c>
      <c r="AY74" s="3" t="str">
        <f>IF($A74="","",IF((AND($A74="ADD",OR(AX74="",AX74="In Use"))),"5",(_xlfn.XLOOKUP(AX74,ud_asset_status[lookupValue],ud_asset_status[lookupKey],""))))</f>
        <v/>
      </c>
      <c r="AZ74" s="7"/>
      <c r="BB74" s="3" t="str">
        <f>IF($A74="ADD",IF(NOT(ISBLANK(BA74)),_xlfn.XLOOKUP(BA74,ar_replace_reason[lookupValue],ar_replace_reason[lookupKey],"ERROR"),""), "")</f>
        <v/>
      </c>
      <c r="BC74" s="3" t="str">
        <f t="shared" si="3"/>
        <v/>
      </c>
      <c r="BD74" s="3" t="str">
        <f>IF($A74="","",IF((AND($A74="ADD",OR(BC74="",BC74="Queenstown-Lakes District Council"))),"70",(_xlfn.XLOOKUP(BC74,ud_organisation_owner[lookupValue],ud_organisation_owner[lookupKey],""))))</f>
        <v/>
      </c>
      <c r="BE74" s="3" t="str">
        <f t="shared" si="4"/>
        <v/>
      </c>
      <c r="BF74" s="3" t="str">
        <f>IF($A74="","",IF((AND($A74="ADD",OR(BE74="",BE74="Queenstown-Lakes District Council"))),"70",(_xlfn.XLOOKUP(BE74,ud_organisation_owner[lookupValue],ud_organisation_owner[lookupKey],""))))</f>
        <v/>
      </c>
      <c r="BG74" s="3" t="str">
        <f t="shared" si="5"/>
        <v/>
      </c>
      <c r="BH74" s="3" t="str">
        <f>IF($A74="","",IF((AND($A74="ADD",OR(BG74="",BG74="Local Authority"))),"17",(_xlfn.XLOOKUP(BG74,ud_sub_organisation[lookupValue],ud_sub_organisation[lookupKey],""))))</f>
        <v/>
      </c>
      <c r="BI74" s="3" t="str">
        <f t="shared" si="6"/>
        <v/>
      </c>
      <c r="BJ74" s="3" t="str">
        <f>IF($A74="","",IF((AND($A74="ADD",OR(BI74="",BI74="Vested assets"))),"12",(_xlfn.XLOOKUP(BI74,ud_work_origin[lookupValue],ud_work_origin[lookupKey],""))))</f>
        <v/>
      </c>
      <c r="BK74" s="8"/>
      <c r="BL74" s="2" t="str">
        <f t="shared" si="7"/>
        <v/>
      </c>
      <c r="BM74" s="3" t="str">
        <f t="shared" si="8"/>
        <v/>
      </c>
      <c r="BN74" s="3" t="str">
        <f>IF($A74="","",IF((AND($A74="ADD",OR(BM74="",BM74="Excellent"))),"1",(_xlfn.XLOOKUP(BM74,condition[lookupValue],condition[lookupKey],""))))</f>
        <v/>
      </c>
      <c r="BO74" s="7" t="str">
        <f t="shared" si="9"/>
        <v/>
      </c>
      <c r="BP74" s="5"/>
    </row>
    <row r="75" spans="2:68" x14ac:dyDescent="0.45">
      <c r="B75" s="4"/>
      <c r="C75" s="5"/>
      <c r="E75" s="3" t="str">
        <f>IF($A75="ADD",IF(NOT(ISBLANK(D75)),_xlfn.XLOOKUP(D75,roadnames[lookupValue],roadnames[lookupKey],"ERROR"),""), "")</f>
        <v/>
      </c>
      <c r="F75" s="4"/>
      <c r="G75" s="4"/>
      <c r="H75" s="6"/>
      <c r="I75" s="6"/>
      <c r="K75" s="3" t="str">
        <f>IF($A75="ADD",IF(NOT(ISBLANK(J75)),_xlfn.XLOOKUP(J75,side[lookupValue],side[lookupKey],"ERROR"),""), "")</f>
        <v/>
      </c>
      <c r="M75" s="3" t="str">
        <f>IF($A75="ADD",IF(NOT(ISBLANK(L75)),_xlfn.XLOOKUP(L75,ud_lane_location[lookupValue],ud_lane_location[lookupKey],"ERROR"),""), "")</f>
        <v/>
      </c>
      <c r="N75" s="6"/>
      <c r="O75" s="6" t="str">
        <f t="shared" ref="O75:O100" si="10">IF(G75&lt;&gt;"",G75-F75,"")</f>
        <v/>
      </c>
      <c r="P75" s="4"/>
      <c r="R75" s="3" t="str">
        <f>IF($A75="ADD",IF(NOT(ISBLANK(Q75)),_xlfn.XLOOKUP(Q75,len_adjust_rsn[lookupValue],len_adjust_rsn[lookupKey],"ERROR"),""), "")</f>
        <v/>
      </c>
      <c r="T75" s="3" t="str">
        <f>IF($A75="ADD",IF(NOT(ISBLANK(S75)),_xlfn.XLOOKUP(S75,ud_placement[lookupValue],ud_placement[lookupKey],"ERROR"),""), "")</f>
        <v/>
      </c>
      <c r="V75" s="3" t="str">
        <f>IF($A75="ADD",IF(NOT(ISBLANK(U75)),_xlfn.XLOOKUP(U75,ud_barrier_type[lookupValue],ud_barrier_type[lookupKey],"ERROR"),""), "")</f>
        <v/>
      </c>
      <c r="X75" s="3" t="str">
        <f>IF($A75="ADD",IF(NOT(ISBLANK(W75)),_xlfn.XLOOKUP(W75,ud_barrier_rail_style[lookupValue],ud_barrier_rail_style[lookupKey],"ERROR"),""), "")</f>
        <v/>
      </c>
      <c r="Z75" s="3" t="str">
        <f>IF($A75="ADD",IF(NOT(ISBLANK(Y75)),_xlfn.XLOOKUP(Y75,ud_barrier_rail_make[lookupValue],ud_barrier_rail_make[lookupKey],"ERROR"),""), "")</f>
        <v/>
      </c>
      <c r="AB75" s="3" t="str">
        <f>IF($A75="ADD",IF(NOT(ISBLANK(AA75)),_xlfn.XLOOKUP(AA75,barrier_rail_material[lookupValue],barrier_rail_material[lookupKey],"ERROR"),""), "")</f>
        <v/>
      </c>
      <c r="AD75" s="3" t="str">
        <f>IF($A75="ADD",IF(NOT(ISBLANK(AC75)),_xlfn.XLOOKUP(AC75,barrier_post_material[lookupValue],barrier_post_material[lookupKey],"ERROR"),""), "")</f>
        <v/>
      </c>
      <c r="AE75" s="6"/>
      <c r="AH75" s="3" t="str">
        <f>IF($A75="ADD",IF(NOT(ISBLANK(AG75)),_xlfn.XLOOKUP(AG75,ud_barrier_ground_fix[lookupValue],ud_barrier_ground_fix[lookupKey],"ERROR"),""), "")</f>
        <v/>
      </c>
      <c r="AQ75" s="3" t="str">
        <f>IF($A75="ADD",IF(NOT(ISBLANK(AP75)),_xlfn.XLOOKUP(AP75,railing_attach[lookupValue],railing_attach[lookupKey],"ERROR"),""), "")</f>
        <v/>
      </c>
      <c r="AR75" s="5"/>
      <c r="AT75" s="3" t="str">
        <f>IF($A75="ADD",IF(NOT(ISBLANK(AS75)),_xlfn.XLOOKUP(AS75,post_condition[lookupValue],post_condition[lookupKey],"ERROR"),""), "")</f>
        <v/>
      </c>
      <c r="AU75" s="7"/>
      <c r="AV75" s="4" t="str">
        <f t="shared" ref="AV75:AV100" ca="1" si="11">IF(AU75&lt;&gt;"", DATEDIF(AU75, TODAY(),"Y"),"")</f>
        <v/>
      </c>
      <c r="AW75" s="4"/>
      <c r="AX75" s="3" t="str">
        <f t="shared" ref="AX75:AX100" si="12">IF($A75="ADD","In Use","")</f>
        <v/>
      </c>
      <c r="AY75" s="3" t="str">
        <f>IF($A75="","",IF((AND($A75="ADD",OR(AX75="",AX75="In Use"))),"5",(_xlfn.XLOOKUP(AX75,ud_asset_status[lookupValue],ud_asset_status[lookupKey],""))))</f>
        <v/>
      </c>
      <c r="AZ75" s="7"/>
      <c r="BB75" s="3" t="str">
        <f>IF($A75="ADD",IF(NOT(ISBLANK(BA75)),_xlfn.XLOOKUP(BA75,ar_replace_reason[lookupValue],ar_replace_reason[lookupKey],"ERROR"),""), "")</f>
        <v/>
      </c>
      <c r="BC75" s="3" t="str">
        <f t="shared" ref="BC75:BC100" si="13">IF($A75="ADD","Queenstown-Lakes District Council","")</f>
        <v/>
      </c>
      <c r="BD75" s="3" t="str">
        <f>IF($A75="","",IF((AND($A75="ADD",OR(BC75="",BC75="Queenstown-Lakes District Council"))),"70",(_xlfn.XLOOKUP(BC75,ud_organisation_owner[lookupValue],ud_organisation_owner[lookupKey],""))))</f>
        <v/>
      </c>
      <c r="BE75" s="3" t="str">
        <f t="shared" ref="BE75:BE100" si="14">IF($A75="ADD","Queenstown-Lakes District Council","")</f>
        <v/>
      </c>
      <c r="BF75" s="3" t="str">
        <f>IF($A75="","",IF((AND($A75="ADD",OR(BE75="",BE75="Queenstown-Lakes District Council"))),"70",(_xlfn.XLOOKUP(BE75,ud_organisation_owner[lookupValue],ud_organisation_owner[lookupKey],""))))</f>
        <v/>
      </c>
      <c r="BG75" s="3" t="str">
        <f t="shared" ref="BG75:BG100" si="15">IF($A75="ADD","Local Authority","")</f>
        <v/>
      </c>
      <c r="BH75" s="3" t="str">
        <f>IF($A75="","",IF((AND($A75="ADD",OR(BG75="",BG75="Local Authority"))),"17",(_xlfn.XLOOKUP(BG75,ud_sub_organisation[lookupValue],ud_sub_organisation[lookupKey],""))))</f>
        <v/>
      </c>
      <c r="BI75" s="3" t="str">
        <f t="shared" ref="BI75:BI100" si="16">IF($A75="ADD","Vested assets","")</f>
        <v/>
      </c>
      <c r="BJ75" s="3" t="str">
        <f>IF($A75="","",IF((AND($A75="ADD",OR(BI75="",BI75="Vested assets"))),"12",(_xlfn.XLOOKUP(BI75,ud_work_origin[lookupValue],ud_work_origin[lookupKey],""))))</f>
        <v/>
      </c>
      <c r="BK75" s="8"/>
      <c r="BL75" s="2" t="str">
        <f t="shared" ref="BL75:BL100" si="17">IF($A75="ADD","TRUE","")</f>
        <v/>
      </c>
      <c r="BM75" s="3" t="str">
        <f t="shared" ref="BM75:BM100" si="18">IF($A75="ADD","Excellent","")</f>
        <v/>
      </c>
      <c r="BN75" s="3" t="str">
        <f>IF($A75="","",IF((AND($A75="ADD",OR(BM75="",BM75="Excellent"))),"1",(_xlfn.XLOOKUP(BM75,condition[lookupValue],condition[lookupKey],""))))</f>
        <v/>
      </c>
      <c r="BO75" s="7" t="str">
        <f t="shared" ref="BO75:BO100" si="19">IF(AU75&lt;&gt;"",AU75,"")</f>
        <v/>
      </c>
      <c r="BP75" s="5"/>
    </row>
    <row r="76" spans="2:68" x14ac:dyDescent="0.45">
      <c r="B76" s="4"/>
      <c r="C76" s="5"/>
      <c r="E76" s="3" t="str">
        <f>IF($A76="ADD",IF(NOT(ISBLANK(D76)),_xlfn.XLOOKUP(D76,roadnames[lookupValue],roadnames[lookupKey],"ERROR"),""), "")</f>
        <v/>
      </c>
      <c r="F76" s="4"/>
      <c r="G76" s="4"/>
      <c r="H76" s="6"/>
      <c r="I76" s="6"/>
      <c r="K76" s="3" t="str">
        <f>IF($A76="ADD",IF(NOT(ISBLANK(J76)),_xlfn.XLOOKUP(J76,side[lookupValue],side[lookupKey],"ERROR"),""), "")</f>
        <v/>
      </c>
      <c r="M76" s="3" t="str">
        <f>IF($A76="ADD",IF(NOT(ISBLANK(L76)),_xlfn.XLOOKUP(L76,ud_lane_location[lookupValue],ud_lane_location[lookupKey],"ERROR"),""), "")</f>
        <v/>
      </c>
      <c r="N76" s="6"/>
      <c r="O76" s="6" t="str">
        <f t="shared" si="10"/>
        <v/>
      </c>
      <c r="P76" s="4"/>
      <c r="R76" s="3" t="str">
        <f>IF($A76="ADD",IF(NOT(ISBLANK(Q76)),_xlfn.XLOOKUP(Q76,len_adjust_rsn[lookupValue],len_adjust_rsn[lookupKey],"ERROR"),""), "")</f>
        <v/>
      </c>
      <c r="T76" s="3" t="str">
        <f>IF($A76="ADD",IF(NOT(ISBLANK(S76)),_xlfn.XLOOKUP(S76,ud_placement[lookupValue],ud_placement[lookupKey],"ERROR"),""), "")</f>
        <v/>
      </c>
      <c r="V76" s="3" t="str">
        <f>IF($A76="ADD",IF(NOT(ISBLANK(U76)),_xlfn.XLOOKUP(U76,ud_barrier_type[lookupValue],ud_barrier_type[lookupKey],"ERROR"),""), "")</f>
        <v/>
      </c>
      <c r="X76" s="3" t="str">
        <f>IF($A76="ADD",IF(NOT(ISBLANK(W76)),_xlfn.XLOOKUP(W76,ud_barrier_rail_style[lookupValue],ud_barrier_rail_style[lookupKey],"ERROR"),""), "")</f>
        <v/>
      </c>
      <c r="Z76" s="3" t="str">
        <f>IF($A76="ADD",IF(NOT(ISBLANK(Y76)),_xlfn.XLOOKUP(Y76,ud_barrier_rail_make[lookupValue],ud_barrier_rail_make[lookupKey],"ERROR"),""), "")</f>
        <v/>
      </c>
      <c r="AB76" s="3" t="str">
        <f>IF($A76="ADD",IF(NOT(ISBLANK(AA76)),_xlfn.XLOOKUP(AA76,barrier_rail_material[lookupValue],barrier_rail_material[lookupKey],"ERROR"),""), "")</f>
        <v/>
      </c>
      <c r="AD76" s="3" t="str">
        <f>IF($A76="ADD",IF(NOT(ISBLANK(AC76)),_xlfn.XLOOKUP(AC76,barrier_post_material[lookupValue],barrier_post_material[lookupKey],"ERROR"),""), "")</f>
        <v/>
      </c>
      <c r="AE76" s="6"/>
      <c r="AH76" s="3" t="str">
        <f>IF($A76="ADD",IF(NOT(ISBLANK(AG76)),_xlfn.XLOOKUP(AG76,ud_barrier_ground_fix[lookupValue],ud_barrier_ground_fix[lookupKey],"ERROR"),""), "")</f>
        <v/>
      </c>
      <c r="AQ76" s="3" t="str">
        <f>IF($A76="ADD",IF(NOT(ISBLANK(AP76)),_xlfn.XLOOKUP(AP76,railing_attach[lookupValue],railing_attach[lookupKey],"ERROR"),""), "")</f>
        <v/>
      </c>
      <c r="AR76" s="5"/>
      <c r="AT76" s="3" t="str">
        <f>IF($A76="ADD",IF(NOT(ISBLANK(AS76)),_xlfn.XLOOKUP(AS76,post_condition[lookupValue],post_condition[lookupKey],"ERROR"),""), "")</f>
        <v/>
      </c>
      <c r="AU76" s="7"/>
      <c r="AV76" s="4" t="str">
        <f t="shared" ca="1" si="11"/>
        <v/>
      </c>
      <c r="AW76" s="4"/>
      <c r="AX76" s="3" t="str">
        <f t="shared" si="12"/>
        <v/>
      </c>
      <c r="AY76" s="3" t="str">
        <f>IF($A76="","",IF((AND($A76="ADD",OR(AX76="",AX76="In Use"))),"5",(_xlfn.XLOOKUP(AX76,ud_asset_status[lookupValue],ud_asset_status[lookupKey],""))))</f>
        <v/>
      </c>
      <c r="AZ76" s="7"/>
      <c r="BB76" s="3" t="str">
        <f>IF($A76="ADD",IF(NOT(ISBLANK(BA76)),_xlfn.XLOOKUP(BA76,ar_replace_reason[lookupValue],ar_replace_reason[lookupKey],"ERROR"),""), "")</f>
        <v/>
      </c>
      <c r="BC76" s="3" t="str">
        <f t="shared" si="13"/>
        <v/>
      </c>
      <c r="BD76" s="3" t="str">
        <f>IF($A76="","",IF((AND($A76="ADD",OR(BC76="",BC76="Queenstown-Lakes District Council"))),"70",(_xlfn.XLOOKUP(BC76,ud_organisation_owner[lookupValue],ud_organisation_owner[lookupKey],""))))</f>
        <v/>
      </c>
      <c r="BE76" s="3" t="str">
        <f t="shared" si="14"/>
        <v/>
      </c>
      <c r="BF76" s="3" t="str">
        <f>IF($A76="","",IF((AND($A76="ADD",OR(BE76="",BE76="Queenstown-Lakes District Council"))),"70",(_xlfn.XLOOKUP(BE76,ud_organisation_owner[lookupValue],ud_organisation_owner[lookupKey],""))))</f>
        <v/>
      </c>
      <c r="BG76" s="3" t="str">
        <f t="shared" si="15"/>
        <v/>
      </c>
      <c r="BH76" s="3" t="str">
        <f>IF($A76="","",IF((AND($A76="ADD",OR(BG76="",BG76="Local Authority"))),"17",(_xlfn.XLOOKUP(BG76,ud_sub_organisation[lookupValue],ud_sub_organisation[lookupKey],""))))</f>
        <v/>
      </c>
      <c r="BI76" s="3" t="str">
        <f t="shared" si="16"/>
        <v/>
      </c>
      <c r="BJ76" s="3" t="str">
        <f>IF($A76="","",IF((AND($A76="ADD",OR(BI76="",BI76="Vested assets"))),"12",(_xlfn.XLOOKUP(BI76,ud_work_origin[lookupValue],ud_work_origin[lookupKey],""))))</f>
        <v/>
      </c>
      <c r="BK76" s="8"/>
      <c r="BL76" s="2" t="str">
        <f t="shared" si="17"/>
        <v/>
      </c>
      <c r="BM76" s="3" t="str">
        <f t="shared" si="18"/>
        <v/>
      </c>
      <c r="BN76" s="3" t="str">
        <f>IF($A76="","",IF((AND($A76="ADD",OR(BM76="",BM76="Excellent"))),"1",(_xlfn.XLOOKUP(BM76,condition[lookupValue],condition[lookupKey],""))))</f>
        <v/>
      </c>
      <c r="BO76" s="7" t="str">
        <f t="shared" si="19"/>
        <v/>
      </c>
      <c r="BP76" s="5"/>
    </row>
    <row r="77" spans="2:68" x14ac:dyDescent="0.45">
      <c r="B77" s="4"/>
      <c r="C77" s="5"/>
      <c r="E77" s="3" t="str">
        <f>IF($A77="ADD",IF(NOT(ISBLANK(D77)),_xlfn.XLOOKUP(D77,roadnames[lookupValue],roadnames[lookupKey],"ERROR"),""), "")</f>
        <v/>
      </c>
      <c r="F77" s="4"/>
      <c r="G77" s="4"/>
      <c r="H77" s="6"/>
      <c r="I77" s="6"/>
      <c r="K77" s="3" t="str">
        <f>IF($A77="ADD",IF(NOT(ISBLANK(J77)),_xlfn.XLOOKUP(J77,side[lookupValue],side[lookupKey],"ERROR"),""), "")</f>
        <v/>
      </c>
      <c r="M77" s="3" t="str">
        <f>IF($A77="ADD",IF(NOT(ISBLANK(L77)),_xlfn.XLOOKUP(L77,ud_lane_location[lookupValue],ud_lane_location[lookupKey],"ERROR"),""), "")</f>
        <v/>
      </c>
      <c r="N77" s="6"/>
      <c r="O77" s="6" t="str">
        <f t="shared" si="10"/>
        <v/>
      </c>
      <c r="P77" s="4"/>
      <c r="R77" s="3" t="str">
        <f>IF($A77="ADD",IF(NOT(ISBLANK(Q77)),_xlfn.XLOOKUP(Q77,len_adjust_rsn[lookupValue],len_adjust_rsn[lookupKey],"ERROR"),""), "")</f>
        <v/>
      </c>
      <c r="T77" s="3" t="str">
        <f>IF($A77="ADD",IF(NOT(ISBLANK(S77)),_xlfn.XLOOKUP(S77,ud_placement[lookupValue],ud_placement[lookupKey],"ERROR"),""), "")</f>
        <v/>
      </c>
      <c r="V77" s="3" t="str">
        <f>IF($A77="ADD",IF(NOT(ISBLANK(U77)),_xlfn.XLOOKUP(U77,ud_barrier_type[lookupValue],ud_barrier_type[lookupKey],"ERROR"),""), "")</f>
        <v/>
      </c>
      <c r="X77" s="3" t="str">
        <f>IF($A77="ADD",IF(NOT(ISBLANK(W77)),_xlfn.XLOOKUP(W77,ud_barrier_rail_style[lookupValue],ud_barrier_rail_style[lookupKey],"ERROR"),""), "")</f>
        <v/>
      </c>
      <c r="Z77" s="3" t="str">
        <f>IF($A77="ADD",IF(NOT(ISBLANK(Y77)),_xlfn.XLOOKUP(Y77,ud_barrier_rail_make[lookupValue],ud_barrier_rail_make[lookupKey],"ERROR"),""), "")</f>
        <v/>
      </c>
      <c r="AB77" s="3" t="str">
        <f>IF($A77="ADD",IF(NOT(ISBLANK(AA77)),_xlfn.XLOOKUP(AA77,barrier_rail_material[lookupValue],barrier_rail_material[lookupKey],"ERROR"),""), "")</f>
        <v/>
      </c>
      <c r="AD77" s="3" t="str">
        <f>IF($A77="ADD",IF(NOT(ISBLANK(AC77)),_xlfn.XLOOKUP(AC77,barrier_post_material[lookupValue],barrier_post_material[lookupKey],"ERROR"),""), "")</f>
        <v/>
      </c>
      <c r="AE77" s="6"/>
      <c r="AH77" s="3" t="str">
        <f>IF($A77="ADD",IF(NOT(ISBLANK(AG77)),_xlfn.XLOOKUP(AG77,ud_barrier_ground_fix[lookupValue],ud_barrier_ground_fix[lookupKey],"ERROR"),""), "")</f>
        <v/>
      </c>
      <c r="AQ77" s="3" t="str">
        <f>IF($A77="ADD",IF(NOT(ISBLANK(AP77)),_xlfn.XLOOKUP(AP77,railing_attach[lookupValue],railing_attach[lookupKey],"ERROR"),""), "")</f>
        <v/>
      </c>
      <c r="AR77" s="5"/>
      <c r="AT77" s="3" t="str">
        <f>IF($A77="ADD",IF(NOT(ISBLANK(AS77)),_xlfn.XLOOKUP(AS77,post_condition[lookupValue],post_condition[lookupKey],"ERROR"),""), "")</f>
        <v/>
      </c>
      <c r="AU77" s="7"/>
      <c r="AV77" s="4" t="str">
        <f t="shared" ca="1" si="11"/>
        <v/>
      </c>
      <c r="AW77" s="4"/>
      <c r="AX77" s="3" t="str">
        <f t="shared" si="12"/>
        <v/>
      </c>
      <c r="AY77" s="3" t="str">
        <f>IF($A77="","",IF((AND($A77="ADD",OR(AX77="",AX77="In Use"))),"5",(_xlfn.XLOOKUP(AX77,ud_asset_status[lookupValue],ud_asset_status[lookupKey],""))))</f>
        <v/>
      </c>
      <c r="AZ77" s="7"/>
      <c r="BB77" s="3" t="str">
        <f>IF($A77="ADD",IF(NOT(ISBLANK(BA77)),_xlfn.XLOOKUP(BA77,ar_replace_reason[lookupValue],ar_replace_reason[lookupKey],"ERROR"),""), "")</f>
        <v/>
      </c>
      <c r="BC77" s="3" t="str">
        <f t="shared" si="13"/>
        <v/>
      </c>
      <c r="BD77" s="3" t="str">
        <f>IF($A77="","",IF((AND($A77="ADD",OR(BC77="",BC77="Queenstown-Lakes District Council"))),"70",(_xlfn.XLOOKUP(BC77,ud_organisation_owner[lookupValue],ud_organisation_owner[lookupKey],""))))</f>
        <v/>
      </c>
      <c r="BE77" s="3" t="str">
        <f t="shared" si="14"/>
        <v/>
      </c>
      <c r="BF77" s="3" t="str">
        <f>IF($A77="","",IF((AND($A77="ADD",OR(BE77="",BE77="Queenstown-Lakes District Council"))),"70",(_xlfn.XLOOKUP(BE77,ud_organisation_owner[lookupValue],ud_organisation_owner[lookupKey],""))))</f>
        <v/>
      </c>
      <c r="BG77" s="3" t="str">
        <f t="shared" si="15"/>
        <v/>
      </c>
      <c r="BH77" s="3" t="str">
        <f>IF($A77="","",IF((AND($A77="ADD",OR(BG77="",BG77="Local Authority"))),"17",(_xlfn.XLOOKUP(BG77,ud_sub_organisation[lookupValue],ud_sub_organisation[lookupKey],""))))</f>
        <v/>
      </c>
      <c r="BI77" s="3" t="str">
        <f t="shared" si="16"/>
        <v/>
      </c>
      <c r="BJ77" s="3" t="str">
        <f>IF($A77="","",IF((AND($A77="ADD",OR(BI77="",BI77="Vested assets"))),"12",(_xlfn.XLOOKUP(BI77,ud_work_origin[lookupValue],ud_work_origin[lookupKey],""))))</f>
        <v/>
      </c>
      <c r="BK77" s="8"/>
      <c r="BL77" s="2" t="str">
        <f t="shared" si="17"/>
        <v/>
      </c>
      <c r="BM77" s="3" t="str">
        <f t="shared" si="18"/>
        <v/>
      </c>
      <c r="BN77" s="3" t="str">
        <f>IF($A77="","",IF((AND($A77="ADD",OR(BM77="",BM77="Excellent"))),"1",(_xlfn.XLOOKUP(BM77,condition[lookupValue],condition[lookupKey],""))))</f>
        <v/>
      </c>
      <c r="BO77" s="7" t="str">
        <f t="shared" si="19"/>
        <v/>
      </c>
      <c r="BP77" s="5"/>
    </row>
    <row r="78" spans="2:68" x14ac:dyDescent="0.45">
      <c r="B78" s="4"/>
      <c r="C78" s="5"/>
      <c r="E78" s="3" t="str">
        <f>IF($A78="ADD",IF(NOT(ISBLANK(D78)),_xlfn.XLOOKUP(D78,roadnames[lookupValue],roadnames[lookupKey],"ERROR"),""), "")</f>
        <v/>
      </c>
      <c r="F78" s="4"/>
      <c r="G78" s="4"/>
      <c r="H78" s="6"/>
      <c r="I78" s="6"/>
      <c r="K78" s="3" t="str">
        <f>IF($A78="ADD",IF(NOT(ISBLANK(J78)),_xlfn.XLOOKUP(J78,side[lookupValue],side[lookupKey],"ERROR"),""), "")</f>
        <v/>
      </c>
      <c r="M78" s="3" t="str">
        <f>IF($A78="ADD",IF(NOT(ISBLANK(L78)),_xlfn.XLOOKUP(L78,ud_lane_location[lookupValue],ud_lane_location[lookupKey],"ERROR"),""), "")</f>
        <v/>
      </c>
      <c r="N78" s="6"/>
      <c r="O78" s="6" t="str">
        <f t="shared" si="10"/>
        <v/>
      </c>
      <c r="P78" s="4"/>
      <c r="R78" s="3" t="str">
        <f>IF($A78="ADD",IF(NOT(ISBLANK(Q78)),_xlfn.XLOOKUP(Q78,len_adjust_rsn[lookupValue],len_adjust_rsn[lookupKey],"ERROR"),""), "")</f>
        <v/>
      </c>
      <c r="T78" s="3" t="str">
        <f>IF($A78="ADD",IF(NOT(ISBLANK(S78)),_xlfn.XLOOKUP(S78,ud_placement[lookupValue],ud_placement[lookupKey],"ERROR"),""), "")</f>
        <v/>
      </c>
      <c r="V78" s="3" t="str">
        <f>IF($A78="ADD",IF(NOT(ISBLANK(U78)),_xlfn.XLOOKUP(U78,ud_barrier_type[lookupValue],ud_barrier_type[lookupKey],"ERROR"),""), "")</f>
        <v/>
      </c>
      <c r="X78" s="3" t="str">
        <f>IF($A78="ADD",IF(NOT(ISBLANK(W78)),_xlfn.XLOOKUP(W78,ud_barrier_rail_style[lookupValue],ud_barrier_rail_style[lookupKey],"ERROR"),""), "")</f>
        <v/>
      </c>
      <c r="Z78" s="3" t="str">
        <f>IF($A78="ADD",IF(NOT(ISBLANK(Y78)),_xlfn.XLOOKUP(Y78,ud_barrier_rail_make[lookupValue],ud_barrier_rail_make[lookupKey],"ERROR"),""), "")</f>
        <v/>
      </c>
      <c r="AB78" s="3" t="str">
        <f>IF($A78="ADD",IF(NOT(ISBLANK(AA78)),_xlfn.XLOOKUP(AA78,barrier_rail_material[lookupValue],barrier_rail_material[lookupKey],"ERROR"),""), "")</f>
        <v/>
      </c>
      <c r="AD78" s="3" t="str">
        <f>IF($A78="ADD",IF(NOT(ISBLANK(AC78)),_xlfn.XLOOKUP(AC78,barrier_post_material[lookupValue],barrier_post_material[lookupKey],"ERROR"),""), "")</f>
        <v/>
      </c>
      <c r="AE78" s="6"/>
      <c r="AH78" s="3" t="str">
        <f>IF($A78="ADD",IF(NOT(ISBLANK(AG78)),_xlfn.XLOOKUP(AG78,ud_barrier_ground_fix[lookupValue],ud_barrier_ground_fix[lookupKey],"ERROR"),""), "")</f>
        <v/>
      </c>
      <c r="AQ78" s="3" t="str">
        <f>IF($A78="ADD",IF(NOT(ISBLANK(AP78)),_xlfn.XLOOKUP(AP78,railing_attach[lookupValue],railing_attach[lookupKey],"ERROR"),""), "")</f>
        <v/>
      </c>
      <c r="AR78" s="5"/>
      <c r="AT78" s="3" t="str">
        <f>IF($A78="ADD",IF(NOT(ISBLANK(AS78)),_xlfn.XLOOKUP(AS78,post_condition[lookupValue],post_condition[lookupKey],"ERROR"),""), "")</f>
        <v/>
      </c>
      <c r="AU78" s="7"/>
      <c r="AV78" s="4" t="str">
        <f t="shared" ca="1" si="11"/>
        <v/>
      </c>
      <c r="AW78" s="4"/>
      <c r="AX78" s="3" t="str">
        <f t="shared" si="12"/>
        <v/>
      </c>
      <c r="AY78" s="3" t="str">
        <f>IF($A78="","",IF((AND($A78="ADD",OR(AX78="",AX78="In Use"))),"5",(_xlfn.XLOOKUP(AX78,ud_asset_status[lookupValue],ud_asset_status[lookupKey],""))))</f>
        <v/>
      </c>
      <c r="AZ78" s="7"/>
      <c r="BB78" s="3" t="str">
        <f>IF($A78="ADD",IF(NOT(ISBLANK(BA78)),_xlfn.XLOOKUP(BA78,ar_replace_reason[lookupValue],ar_replace_reason[lookupKey],"ERROR"),""), "")</f>
        <v/>
      </c>
      <c r="BC78" s="3" t="str">
        <f t="shared" si="13"/>
        <v/>
      </c>
      <c r="BD78" s="3" t="str">
        <f>IF($A78="","",IF((AND($A78="ADD",OR(BC78="",BC78="Queenstown-Lakes District Council"))),"70",(_xlfn.XLOOKUP(BC78,ud_organisation_owner[lookupValue],ud_organisation_owner[lookupKey],""))))</f>
        <v/>
      </c>
      <c r="BE78" s="3" t="str">
        <f t="shared" si="14"/>
        <v/>
      </c>
      <c r="BF78" s="3" t="str">
        <f>IF($A78="","",IF((AND($A78="ADD",OR(BE78="",BE78="Queenstown-Lakes District Council"))),"70",(_xlfn.XLOOKUP(BE78,ud_organisation_owner[lookupValue],ud_organisation_owner[lookupKey],""))))</f>
        <v/>
      </c>
      <c r="BG78" s="3" t="str">
        <f t="shared" si="15"/>
        <v/>
      </c>
      <c r="BH78" s="3" t="str">
        <f>IF($A78="","",IF((AND($A78="ADD",OR(BG78="",BG78="Local Authority"))),"17",(_xlfn.XLOOKUP(BG78,ud_sub_organisation[lookupValue],ud_sub_organisation[lookupKey],""))))</f>
        <v/>
      </c>
      <c r="BI78" s="3" t="str">
        <f t="shared" si="16"/>
        <v/>
      </c>
      <c r="BJ78" s="3" t="str">
        <f>IF($A78="","",IF((AND($A78="ADD",OR(BI78="",BI78="Vested assets"))),"12",(_xlfn.XLOOKUP(BI78,ud_work_origin[lookupValue],ud_work_origin[lookupKey],""))))</f>
        <v/>
      </c>
      <c r="BK78" s="8"/>
      <c r="BL78" s="2" t="str">
        <f t="shared" si="17"/>
        <v/>
      </c>
      <c r="BM78" s="3" t="str">
        <f t="shared" si="18"/>
        <v/>
      </c>
      <c r="BN78" s="3" t="str">
        <f>IF($A78="","",IF((AND($A78="ADD",OR(BM78="",BM78="Excellent"))),"1",(_xlfn.XLOOKUP(BM78,condition[lookupValue],condition[lookupKey],""))))</f>
        <v/>
      </c>
      <c r="BO78" s="7" t="str">
        <f t="shared" si="19"/>
        <v/>
      </c>
      <c r="BP78" s="5"/>
    </row>
    <row r="79" spans="2:68" x14ac:dyDescent="0.45">
      <c r="B79" s="4"/>
      <c r="C79" s="5"/>
      <c r="E79" s="3" t="str">
        <f>IF($A79="ADD",IF(NOT(ISBLANK(D79)),_xlfn.XLOOKUP(D79,roadnames[lookupValue],roadnames[lookupKey],"ERROR"),""), "")</f>
        <v/>
      </c>
      <c r="F79" s="4"/>
      <c r="G79" s="4"/>
      <c r="H79" s="6"/>
      <c r="I79" s="6"/>
      <c r="K79" s="3" t="str">
        <f>IF($A79="ADD",IF(NOT(ISBLANK(J79)),_xlfn.XLOOKUP(J79,side[lookupValue],side[lookupKey],"ERROR"),""), "")</f>
        <v/>
      </c>
      <c r="M79" s="3" t="str">
        <f>IF($A79="ADD",IF(NOT(ISBLANK(L79)),_xlfn.XLOOKUP(L79,ud_lane_location[lookupValue],ud_lane_location[lookupKey],"ERROR"),""), "")</f>
        <v/>
      </c>
      <c r="N79" s="6"/>
      <c r="O79" s="6" t="str">
        <f t="shared" si="10"/>
        <v/>
      </c>
      <c r="P79" s="4"/>
      <c r="R79" s="3" t="str">
        <f>IF($A79="ADD",IF(NOT(ISBLANK(Q79)),_xlfn.XLOOKUP(Q79,len_adjust_rsn[lookupValue],len_adjust_rsn[lookupKey],"ERROR"),""), "")</f>
        <v/>
      </c>
      <c r="T79" s="3" t="str">
        <f>IF($A79="ADD",IF(NOT(ISBLANK(S79)),_xlfn.XLOOKUP(S79,ud_placement[lookupValue],ud_placement[lookupKey],"ERROR"),""), "")</f>
        <v/>
      </c>
      <c r="V79" s="3" t="str">
        <f>IF($A79="ADD",IF(NOT(ISBLANK(U79)),_xlfn.XLOOKUP(U79,ud_barrier_type[lookupValue],ud_barrier_type[lookupKey],"ERROR"),""), "")</f>
        <v/>
      </c>
      <c r="X79" s="3" t="str">
        <f>IF($A79="ADD",IF(NOT(ISBLANK(W79)),_xlfn.XLOOKUP(W79,ud_barrier_rail_style[lookupValue],ud_barrier_rail_style[lookupKey],"ERROR"),""), "")</f>
        <v/>
      </c>
      <c r="Z79" s="3" t="str">
        <f>IF($A79="ADD",IF(NOT(ISBLANK(Y79)),_xlfn.XLOOKUP(Y79,ud_barrier_rail_make[lookupValue],ud_barrier_rail_make[lookupKey],"ERROR"),""), "")</f>
        <v/>
      </c>
      <c r="AB79" s="3" t="str">
        <f>IF($A79="ADD",IF(NOT(ISBLANK(AA79)),_xlfn.XLOOKUP(AA79,barrier_rail_material[lookupValue],barrier_rail_material[lookupKey],"ERROR"),""), "")</f>
        <v/>
      </c>
      <c r="AD79" s="3" t="str">
        <f>IF($A79="ADD",IF(NOT(ISBLANK(AC79)),_xlfn.XLOOKUP(AC79,barrier_post_material[lookupValue],barrier_post_material[lookupKey],"ERROR"),""), "")</f>
        <v/>
      </c>
      <c r="AE79" s="6"/>
      <c r="AH79" s="3" t="str">
        <f>IF($A79="ADD",IF(NOT(ISBLANK(AG79)),_xlfn.XLOOKUP(AG79,ud_barrier_ground_fix[lookupValue],ud_barrier_ground_fix[lookupKey],"ERROR"),""), "")</f>
        <v/>
      </c>
      <c r="AQ79" s="3" t="str">
        <f>IF($A79="ADD",IF(NOT(ISBLANK(AP79)),_xlfn.XLOOKUP(AP79,railing_attach[lookupValue],railing_attach[lookupKey],"ERROR"),""), "")</f>
        <v/>
      </c>
      <c r="AR79" s="5"/>
      <c r="AT79" s="3" t="str">
        <f>IF($A79="ADD",IF(NOT(ISBLANK(AS79)),_xlfn.XLOOKUP(AS79,post_condition[lookupValue],post_condition[lookupKey],"ERROR"),""), "")</f>
        <v/>
      </c>
      <c r="AU79" s="7"/>
      <c r="AV79" s="4" t="str">
        <f t="shared" ca="1" si="11"/>
        <v/>
      </c>
      <c r="AW79" s="4"/>
      <c r="AX79" s="3" t="str">
        <f t="shared" si="12"/>
        <v/>
      </c>
      <c r="AY79" s="3" t="str">
        <f>IF($A79="","",IF((AND($A79="ADD",OR(AX79="",AX79="In Use"))),"5",(_xlfn.XLOOKUP(AX79,ud_asset_status[lookupValue],ud_asset_status[lookupKey],""))))</f>
        <v/>
      </c>
      <c r="AZ79" s="7"/>
      <c r="BB79" s="3" t="str">
        <f>IF($A79="ADD",IF(NOT(ISBLANK(BA79)),_xlfn.XLOOKUP(BA79,ar_replace_reason[lookupValue],ar_replace_reason[lookupKey],"ERROR"),""), "")</f>
        <v/>
      </c>
      <c r="BC79" s="3" t="str">
        <f t="shared" si="13"/>
        <v/>
      </c>
      <c r="BD79" s="3" t="str">
        <f>IF($A79="","",IF((AND($A79="ADD",OR(BC79="",BC79="Queenstown-Lakes District Council"))),"70",(_xlfn.XLOOKUP(BC79,ud_organisation_owner[lookupValue],ud_organisation_owner[lookupKey],""))))</f>
        <v/>
      </c>
      <c r="BE79" s="3" t="str">
        <f t="shared" si="14"/>
        <v/>
      </c>
      <c r="BF79" s="3" t="str">
        <f>IF($A79="","",IF((AND($A79="ADD",OR(BE79="",BE79="Queenstown-Lakes District Council"))),"70",(_xlfn.XLOOKUP(BE79,ud_organisation_owner[lookupValue],ud_organisation_owner[lookupKey],""))))</f>
        <v/>
      </c>
      <c r="BG79" s="3" t="str">
        <f t="shared" si="15"/>
        <v/>
      </c>
      <c r="BH79" s="3" t="str">
        <f>IF($A79="","",IF((AND($A79="ADD",OR(BG79="",BG79="Local Authority"))),"17",(_xlfn.XLOOKUP(BG79,ud_sub_organisation[lookupValue],ud_sub_organisation[lookupKey],""))))</f>
        <v/>
      </c>
      <c r="BI79" s="3" t="str">
        <f t="shared" si="16"/>
        <v/>
      </c>
      <c r="BJ79" s="3" t="str">
        <f>IF($A79="","",IF((AND($A79="ADD",OR(BI79="",BI79="Vested assets"))),"12",(_xlfn.XLOOKUP(BI79,ud_work_origin[lookupValue],ud_work_origin[lookupKey],""))))</f>
        <v/>
      </c>
      <c r="BK79" s="8"/>
      <c r="BL79" s="2" t="str">
        <f t="shared" si="17"/>
        <v/>
      </c>
      <c r="BM79" s="3" t="str">
        <f t="shared" si="18"/>
        <v/>
      </c>
      <c r="BN79" s="3" t="str">
        <f>IF($A79="","",IF((AND($A79="ADD",OR(BM79="",BM79="Excellent"))),"1",(_xlfn.XLOOKUP(BM79,condition[lookupValue],condition[lookupKey],""))))</f>
        <v/>
      </c>
      <c r="BO79" s="7" t="str">
        <f t="shared" si="19"/>
        <v/>
      </c>
      <c r="BP79" s="5"/>
    </row>
    <row r="80" spans="2:68" x14ac:dyDescent="0.45">
      <c r="B80" s="4"/>
      <c r="C80" s="5"/>
      <c r="E80" s="3" t="str">
        <f>IF($A80="ADD",IF(NOT(ISBLANK(D80)),_xlfn.XLOOKUP(D80,roadnames[lookupValue],roadnames[lookupKey],"ERROR"),""), "")</f>
        <v/>
      </c>
      <c r="F80" s="4"/>
      <c r="G80" s="4"/>
      <c r="H80" s="6"/>
      <c r="I80" s="6"/>
      <c r="K80" s="3" t="str">
        <f>IF($A80="ADD",IF(NOT(ISBLANK(J80)),_xlfn.XLOOKUP(J80,side[lookupValue],side[lookupKey],"ERROR"),""), "")</f>
        <v/>
      </c>
      <c r="M80" s="3" t="str">
        <f>IF($A80="ADD",IF(NOT(ISBLANK(L80)),_xlfn.XLOOKUP(L80,ud_lane_location[lookupValue],ud_lane_location[lookupKey],"ERROR"),""), "")</f>
        <v/>
      </c>
      <c r="N80" s="6"/>
      <c r="O80" s="6" t="str">
        <f t="shared" si="10"/>
        <v/>
      </c>
      <c r="P80" s="4"/>
      <c r="R80" s="3" t="str">
        <f>IF($A80="ADD",IF(NOT(ISBLANK(Q80)),_xlfn.XLOOKUP(Q80,len_adjust_rsn[lookupValue],len_adjust_rsn[lookupKey],"ERROR"),""), "")</f>
        <v/>
      </c>
      <c r="T80" s="3" t="str">
        <f>IF($A80="ADD",IF(NOT(ISBLANK(S80)),_xlfn.XLOOKUP(S80,ud_placement[lookupValue],ud_placement[lookupKey],"ERROR"),""), "")</f>
        <v/>
      </c>
      <c r="V80" s="3" t="str">
        <f>IF($A80="ADD",IF(NOT(ISBLANK(U80)),_xlfn.XLOOKUP(U80,ud_barrier_type[lookupValue],ud_barrier_type[lookupKey],"ERROR"),""), "")</f>
        <v/>
      </c>
      <c r="X80" s="3" t="str">
        <f>IF($A80="ADD",IF(NOT(ISBLANK(W80)),_xlfn.XLOOKUP(W80,ud_barrier_rail_style[lookupValue],ud_barrier_rail_style[lookupKey],"ERROR"),""), "")</f>
        <v/>
      </c>
      <c r="Z80" s="3" t="str">
        <f>IF($A80="ADD",IF(NOT(ISBLANK(Y80)),_xlfn.XLOOKUP(Y80,ud_barrier_rail_make[lookupValue],ud_barrier_rail_make[lookupKey],"ERROR"),""), "")</f>
        <v/>
      </c>
      <c r="AB80" s="3" t="str">
        <f>IF($A80="ADD",IF(NOT(ISBLANK(AA80)),_xlfn.XLOOKUP(AA80,barrier_rail_material[lookupValue],barrier_rail_material[lookupKey],"ERROR"),""), "")</f>
        <v/>
      </c>
      <c r="AD80" s="3" t="str">
        <f>IF($A80="ADD",IF(NOT(ISBLANK(AC80)),_xlfn.XLOOKUP(AC80,barrier_post_material[lookupValue],barrier_post_material[lookupKey],"ERROR"),""), "")</f>
        <v/>
      </c>
      <c r="AE80" s="6"/>
      <c r="AH80" s="3" t="str">
        <f>IF($A80="ADD",IF(NOT(ISBLANK(AG80)),_xlfn.XLOOKUP(AG80,ud_barrier_ground_fix[lookupValue],ud_barrier_ground_fix[lookupKey],"ERROR"),""), "")</f>
        <v/>
      </c>
      <c r="AQ80" s="3" t="str">
        <f>IF($A80="ADD",IF(NOT(ISBLANK(AP80)),_xlfn.XLOOKUP(AP80,railing_attach[lookupValue],railing_attach[lookupKey],"ERROR"),""), "")</f>
        <v/>
      </c>
      <c r="AR80" s="5"/>
      <c r="AT80" s="3" t="str">
        <f>IF($A80="ADD",IF(NOT(ISBLANK(AS80)),_xlfn.XLOOKUP(AS80,post_condition[lookupValue],post_condition[lookupKey],"ERROR"),""), "")</f>
        <v/>
      </c>
      <c r="AU80" s="7"/>
      <c r="AV80" s="4" t="str">
        <f t="shared" ca="1" si="11"/>
        <v/>
      </c>
      <c r="AW80" s="4"/>
      <c r="AX80" s="3" t="str">
        <f t="shared" si="12"/>
        <v/>
      </c>
      <c r="AY80" s="3" t="str">
        <f>IF($A80="","",IF((AND($A80="ADD",OR(AX80="",AX80="In Use"))),"5",(_xlfn.XLOOKUP(AX80,ud_asset_status[lookupValue],ud_asset_status[lookupKey],""))))</f>
        <v/>
      </c>
      <c r="AZ80" s="7"/>
      <c r="BB80" s="3" t="str">
        <f>IF($A80="ADD",IF(NOT(ISBLANK(BA80)),_xlfn.XLOOKUP(BA80,ar_replace_reason[lookupValue],ar_replace_reason[lookupKey],"ERROR"),""), "")</f>
        <v/>
      </c>
      <c r="BC80" s="3" t="str">
        <f t="shared" si="13"/>
        <v/>
      </c>
      <c r="BD80" s="3" t="str">
        <f>IF($A80="","",IF((AND($A80="ADD",OR(BC80="",BC80="Queenstown-Lakes District Council"))),"70",(_xlfn.XLOOKUP(BC80,ud_organisation_owner[lookupValue],ud_organisation_owner[lookupKey],""))))</f>
        <v/>
      </c>
      <c r="BE80" s="3" t="str">
        <f t="shared" si="14"/>
        <v/>
      </c>
      <c r="BF80" s="3" t="str">
        <f>IF($A80="","",IF((AND($A80="ADD",OR(BE80="",BE80="Queenstown-Lakes District Council"))),"70",(_xlfn.XLOOKUP(BE80,ud_organisation_owner[lookupValue],ud_organisation_owner[lookupKey],""))))</f>
        <v/>
      </c>
      <c r="BG80" s="3" t="str">
        <f t="shared" si="15"/>
        <v/>
      </c>
      <c r="BH80" s="3" t="str">
        <f>IF($A80="","",IF((AND($A80="ADD",OR(BG80="",BG80="Local Authority"))),"17",(_xlfn.XLOOKUP(BG80,ud_sub_organisation[lookupValue],ud_sub_organisation[lookupKey],""))))</f>
        <v/>
      </c>
      <c r="BI80" s="3" t="str">
        <f t="shared" si="16"/>
        <v/>
      </c>
      <c r="BJ80" s="3" t="str">
        <f>IF($A80="","",IF((AND($A80="ADD",OR(BI80="",BI80="Vested assets"))),"12",(_xlfn.XLOOKUP(BI80,ud_work_origin[lookupValue],ud_work_origin[lookupKey],""))))</f>
        <v/>
      </c>
      <c r="BK80" s="8"/>
      <c r="BL80" s="2" t="str">
        <f t="shared" si="17"/>
        <v/>
      </c>
      <c r="BM80" s="3" t="str">
        <f t="shared" si="18"/>
        <v/>
      </c>
      <c r="BN80" s="3" t="str">
        <f>IF($A80="","",IF((AND($A80="ADD",OR(BM80="",BM80="Excellent"))),"1",(_xlfn.XLOOKUP(BM80,condition[lookupValue],condition[lookupKey],""))))</f>
        <v/>
      </c>
      <c r="BO80" s="7" t="str">
        <f t="shared" si="19"/>
        <v/>
      </c>
      <c r="BP80" s="5"/>
    </row>
    <row r="81" spans="2:68" x14ac:dyDescent="0.45">
      <c r="B81" s="4"/>
      <c r="C81" s="5"/>
      <c r="E81" s="3" t="str">
        <f>IF($A81="ADD",IF(NOT(ISBLANK(D81)),_xlfn.XLOOKUP(D81,roadnames[lookupValue],roadnames[lookupKey],"ERROR"),""), "")</f>
        <v/>
      </c>
      <c r="F81" s="4"/>
      <c r="G81" s="4"/>
      <c r="H81" s="6"/>
      <c r="I81" s="6"/>
      <c r="K81" s="3" t="str">
        <f>IF($A81="ADD",IF(NOT(ISBLANK(J81)),_xlfn.XLOOKUP(J81,side[lookupValue],side[lookupKey],"ERROR"),""), "")</f>
        <v/>
      </c>
      <c r="M81" s="3" t="str">
        <f>IF($A81="ADD",IF(NOT(ISBLANK(L81)),_xlfn.XLOOKUP(L81,ud_lane_location[lookupValue],ud_lane_location[lookupKey],"ERROR"),""), "")</f>
        <v/>
      </c>
      <c r="N81" s="6"/>
      <c r="O81" s="6" t="str">
        <f t="shared" si="10"/>
        <v/>
      </c>
      <c r="P81" s="4"/>
      <c r="R81" s="3" t="str">
        <f>IF($A81="ADD",IF(NOT(ISBLANK(Q81)),_xlfn.XLOOKUP(Q81,len_adjust_rsn[lookupValue],len_adjust_rsn[lookupKey],"ERROR"),""), "")</f>
        <v/>
      </c>
      <c r="T81" s="3" t="str">
        <f>IF($A81="ADD",IF(NOT(ISBLANK(S81)),_xlfn.XLOOKUP(S81,ud_placement[lookupValue],ud_placement[lookupKey],"ERROR"),""), "")</f>
        <v/>
      </c>
      <c r="V81" s="3" t="str">
        <f>IF($A81="ADD",IF(NOT(ISBLANK(U81)),_xlfn.XLOOKUP(U81,ud_barrier_type[lookupValue],ud_barrier_type[lookupKey],"ERROR"),""), "")</f>
        <v/>
      </c>
      <c r="X81" s="3" t="str">
        <f>IF($A81="ADD",IF(NOT(ISBLANK(W81)),_xlfn.XLOOKUP(W81,ud_barrier_rail_style[lookupValue],ud_barrier_rail_style[lookupKey],"ERROR"),""), "")</f>
        <v/>
      </c>
      <c r="Z81" s="3" t="str">
        <f>IF($A81="ADD",IF(NOT(ISBLANK(Y81)),_xlfn.XLOOKUP(Y81,ud_barrier_rail_make[lookupValue],ud_barrier_rail_make[lookupKey],"ERROR"),""), "")</f>
        <v/>
      </c>
      <c r="AB81" s="3" t="str">
        <f>IF($A81="ADD",IF(NOT(ISBLANK(AA81)),_xlfn.XLOOKUP(AA81,barrier_rail_material[lookupValue],barrier_rail_material[lookupKey],"ERROR"),""), "")</f>
        <v/>
      </c>
      <c r="AD81" s="3" t="str">
        <f>IF($A81="ADD",IF(NOT(ISBLANK(AC81)),_xlfn.XLOOKUP(AC81,barrier_post_material[lookupValue],barrier_post_material[lookupKey],"ERROR"),""), "")</f>
        <v/>
      </c>
      <c r="AE81" s="6"/>
      <c r="AH81" s="3" t="str">
        <f>IF($A81="ADD",IF(NOT(ISBLANK(AG81)),_xlfn.XLOOKUP(AG81,ud_barrier_ground_fix[lookupValue],ud_barrier_ground_fix[lookupKey],"ERROR"),""), "")</f>
        <v/>
      </c>
      <c r="AQ81" s="3" t="str">
        <f>IF($A81="ADD",IF(NOT(ISBLANK(AP81)),_xlfn.XLOOKUP(AP81,railing_attach[lookupValue],railing_attach[lookupKey],"ERROR"),""), "")</f>
        <v/>
      </c>
      <c r="AR81" s="5"/>
      <c r="AT81" s="3" t="str">
        <f>IF($A81="ADD",IF(NOT(ISBLANK(AS81)),_xlfn.XLOOKUP(AS81,post_condition[lookupValue],post_condition[lookupKey],"ERROR"),""), "")</f>
        <v/>
      </c>
      <c r="AU81" s="7"/>
      <c r="AV81" s="4" t="str">
        <f t="shared" ca="1" si="11"/>
        <v/>
      </c>
      <c r="AW81" s="4"/>
      <c r="AX81" s="3" t="str">
        <f t="shared" si="12"/>
        <v/>
      </c>
      <c r="AY81" s="3" t="str">
        <f>IF($A81="","",IF((AND($A81="ADD",OR(AX81="",AX81="In Use"))),"5",(_xlfn.XLOOKUP(AX81,ud_asset_status[lookupValue],ud_asset_status[lookupKey],""))))</f>
        <v/>
      </c>
      <c r="AZ81" s="7"/>
      <c r="BB81" s="3" t="str">
        <f>IF($A81="ADD",IF(NOT(ISBLANK(BA81)),_xlfn.XLOOKUP(BA81,ar_replace_reason[lookupValue],ar_replace_reason[lookupKey],"ERROR"),""), "")</f>
        <v/>
      </c>
      <c r="BC81" s="3" t="str">
        <f t="shared" si="13"/>
        <v/>
      </c>
      <c r="BD81" s="3" t="str">
        <f>IF($A81="","",IF((AND($A81="ADD",OR(BC81="",BC81="Queenstown-Lakes District Council"))),"70",(_xlfn.XLOOKUP(BC81,ud_organisation_owner[lookupValue],ud_organisation_owner[lookupKey],""))))</f>
        <v/>
      </c>
      <c r="BE81" s="3" t="str">
        <f t="shared" si="14"/>
        <v/>
      </c>
      <c r="BF81" s="3" t="str">
        <f>IF($A81="","",IF((AND($A81="ADD",OR(BE81="",BE81="Queenstown-Lakes District Council"))),"70",(_xlfn.XLOOKUP(BE81,ud_organisation_owner[lookupValue],ud_organisation_owner[lookupKey],""))))</f>
        <v/>
      </c>
      <c r="BG81" s="3" t="str">
        <f t="shared" si="15"/>
        <v/>
      </c>
      <c r="BH81" s="3" t="str">
        <f>IF($A81="","",IF((AND($A81="ADD",OR(BG81="",BG81="Local Authority"))),"17",(_xlfn.XLOOKUP(BG81,ud_sub_organisation[lookupValue],ud_sub_organisation[lookupKey],""))))</f>
        <v/>
      </c>
      <c r="BI81" s="3" t="str">
        <f t="shared" si="16"/>
        <v/>
      </c>
      <c r="BJ81" s="3" t="str">
        <f>IF($A81="","",IF((AND($A81="ADD",OR(BI81="",BI81="Vested assets"))),"12",(_xlfn.XLOOKUP(BI81,ud_work_origin[lookupValue],ud_work_origin[lookupKey],""))))</f>
        <v/>
      </c>
      <c r="BK81" s="8"/>
      <c r="BL81" s="2" t="str">
        <f t="shared" si="17"/>
        <v/>
      </c>
      <c r="BM81" s="3" t="str">
        <f t="shared" si="18"/>
        <v/>
      </c>
      <c r="BN81" s="3" t="str">
        <f>IF($A81="","",IF((AND($A81="ADD",OR(BM81="",BM81="Excellent"))),"1",(_xlfn.XLOOKUP(BM81,condition[lookupValue],condition[lookupKey],""))))</f>
        <v/>
      </c>
      <c r="BO81" s="7" t="str">
        <f t="shared" si="19"/>
        <v/>
      </c>
      <c r="BP81" s="5"/>
    </row>
    <row r="82" spans="2:68" x14ac:dyDescent="0.45">
      <c r="B82" s="4"/>
      <c r="C82" s="5"/>
      <c r="E82" s="3" t="str">
        <f>IF($A82="ADD",IF(NOT(ISBLANK(D82)),_xlfn.XLOOKUP(D82,roadnames[lookupValue],roadnames[lookupKey],"ERROR"),""), "")</f>
        <v/>
      </c>
      <c r="F82" s="4"/>
      <c r="G82" s="4"/>
      <c r="H82" s="6"/>
      <c r="I82" s="6"/>
      <c r="K82" s="3" t="str">
        <f>IF($A82="ADD",IF(NOT(ISBLANK(J82)),_xlfn.XLOOKUP(J82,side[lookupValue],side[lookupKey],"ERROR"),""), "")</f>
        <v/>
      </c>
      <c r="M82" s="3" t="str">
        <f>IF($A82="ADD",IF(NOT(ISBLANK(L82)),_xlfn.XLOOKUP(L82,ud_lane_location[lookupValue],ud_lane_location[lookupKey],"ERROR"),""), "")</f>
        <v/>
      </c>
      <c r="N82" s="6"/>
      <c r="O82" s="6" t="str">
        <f t="shared" si="10"/>
        <v/>
      </c>
      <c r="P82" s="4"/>
      <c r="R82" s="3" t="str">
        <f>IF($A82="ADD",IF(NOT(ISBLANK(Q82)),_xlfn.XLOOKUP(Q82,len_adjust_rsn[lookupValue],len_adjust_rsn[lookupKey],"ERROR"),""), "")</f>
        <v/>
      </c>
      <c r="T82" s="3" t="str">
        <f>IF($A82="ADD",IF(NOT(ISBLANK(S82)),_xlfn.XLOOKUP(S82,ud_placement[lookupValue],ud_placement[lookupKey],"ERROR"),""), "")</f>
        <v/>
      </c>
      <c r="V82" s="3" t="str">
        <f>IF($A82="ADD",IF(NOT(ISBLANK(U82)),_xlfn.XLOOKUP(U82,ud_barrier_type[lookupValue],ud_barrier_type[lookupKey],"ERROR"),""), "")</f>
        <v/>
      </c>
      <c r="X82" s="3" t="str">
        <f>IF($A82="ADD",IF(NOT(ISBLANK(W82)),_xlfn.XLOOKUP(W82,ud_barrier_rail_style[lookupValue],ud_barrier_rail_style[lookupKey],"ERROR"),""), "")</f>
        <v/>
      </c>
      <c r="Z82" s="3" t="str">
        <f>IF($A82="ADD",IF(NOT(ISBLANK(Y82)),_xlfn.XLOOKUP(Y82,ud_barrier_rail_make[lookupValue],ud_barrier_rail_make[lookupKey],"ERROR"),""), "")</f>
        <v/>
      </c>
      <c r="AB82" s="3" t="str">
        <f>IF($A82="ADD",IF(NOT(ISBLANK(AA82)),_xlfn.XLOOKUP(AA82,barrier_rail_material[lookupValue],barrier_rail_material[lookupKey],"ERROR"),""), "")</f>
        <v/>
      </c>
      <c r="AD82" s="3" t="str">
        <f>IF($A82="ADD",IF(NOT(ISBLANK(AC82)),_xlfn.XLOOKUP(AC82,barrier_post_material[lookupValue],barrier_post_material[lookupKey],"ERROR"),""), "")</f>
        <v/>
      </c>
      <c r="AE82" s="6"/>
      <c r="AH82" s="3" t="str">
        <f>IF($A82="ADD",IF(NOT(ISBLANK(AG82)),_xlfn.XLOOKUP(AG82,ud_barrier_ground_fix[lookupValue],ud_barrier_ground_fix[lookupKey],"ERROR"),""), "")</f>
        <v/>
      </c>
      <c r="AQ82" s="3" t="str">
        <f>IF($A82="ADD",IF(NOT(ISBLANK(AP82)),_xlfn.XLOOKUP(AP82,railing_attach[lookupValue],railing_attach[lookupKey],"ERROR"),""), "")</f>
        <v/>
      </c>
      <c r="AR82" s="5"/>
      <c r="AT82" s="3" t="str">
        <f>IF($A82="ADD",IF(NOT(ISBLANK(AS82)),_xlfn.XLOOKUP(AS82,post_condition[lookupValue],post_condition[lookupKey],"ERROR"),""), "")</f>
        <v/>
      </c>
      <c r="AU82" s="7"/>
      <c r="AV82" s="4" t="str">
        <f t="shared" ca="1" si="11"/>
        <v/>
      </c>
      <c r="AW82" s="4"/>
      <c r="AX82" s="3" t="str">
        <f t="shared" si="12"/>
        <v/>
      </c>
      <c r="AY82" s="3" t="str">
        <f>IF($A82="","",IF((AND($A82="ADD",OR(AX82="",AX82="In Use"))),"5",(_xlfn.XLOOKUP(AX82,ud_asset_status[lookupValue],ud_asset_status[lookupKey],""))))</f>
        <v/>
      </c>
      <c r="AZ82" s="7"/>
      <c r="BB82" s="3" t="str">
        <f>IF($A82="ADD",IF(NOT(ISBLANK(BA82)),_xlfn.XLOOKUP(BA82,ar_replace_reason[lookupValue],ar_replace_reason[lookupKey],"ERROR"),""), "")</f>
        <v/>
      </c>
      <c r="BC82" s="3" t="str">
        <f t="shared" si="13"/>
        <v/>
      </c>
      <c r="BD82" s="3" t="str">
        <f>IF($A82="","",IF((AND($A82="ADD",OR(BC82="",BC82="Queenstown-Lakes District Council"))),"70",(_xlfn.XLOOKUP(BC82,ud_organisation_owner[lookupValue],ud_organisation_owner[lookupKey],""))))</f>
        <v/>
      </c>
      <c r="BE82" s="3" t="str">
        <f t="shared" si="14"/>
        <v/>
      </c>
      <c r="BF82" s="3" t="str">
        <f>IF($A82="","",IF((AND($A82="ADD",OR(BE82="",BE82="Queenstown-Lakes District Council"))),"70",(_xlfn.XLOOKUP(BE82,ud_organisation_owner[lookupValue],ud_organisation_owner[lookupKey],""))))</f>
        <v/>
      </c>
      <c r="BG82" s="3" t="str">
        <f t="shared" si="15"/>
        <v/>
      </c>
      <c r="BH82" s="3" t="str">
        <f>IF($A82="","",IF((AND($A82="ADD",OR(BG82="",BG82="Local Authority"))),"17",(_xlfn.XLOOKUP(BG82,ud_sub_organisation[lookupValue],ud_sub_organisation[lookupKey],""))))</f>
        <v/>
      </c>
      <c r="BI82" s="3" t="str">
        <f t="shared" si="16"/>
        <v/>
      </c>
      <c r="BJ82" s="3" t="str">
        <f>IF($A82="","",IF((AND($A82="ADD",OR(BI82="",BI82="Vested assets"))),"12",(_xlfn.XLOOKUP(BI82,ud_work_origin[lookupValue],ud_work_origin[lookupKey],""))))</f>
        <v/>
      </c>
      <c r="BK82" s="8"/>
      <c r="BL82" s="2" t="str">
        <f t="shared" si="17"/>
        <v/>
      </c>
      <c r="BM82" s="3" t="str">
        <f t="shared" si="18"/>
        <v/>
      </c>
      <c r="BN82" s="3" t="str">
        <f>IF($A82="","",IF((AND($A82="ADD",OR(BM82="",BM82="Excellent"))),"1",(_xlfn.XLOOKUP(BM82,condition[lookupValue],condition[lookupKey],""))))</f>
        <v/>
      </c>
      <c r="BO82" s="7" t="str">
        <f t="shared" si="19"/>
        <v/>
      </c>
      <c r="BP82" s="5"/>
    </row>
    <row r="83" spans="2:68" x14ac:dyDescent="0.45">
      <c r="B83" s="4"/>
      <c r="C83" s="5"/>
      <c r="E83" s="3" t="str">
        <f>IF($A83="ADD",IF(NOT(ISBLANK(D83)),_xlfn.XLOOKUP(D83,roadnames[lookupValue],roadnames[lookupKey],"ERROR"),""), "")</f>
        <v/>
      </c>
      <c r="F83" s="4"/>
      <c r="G83" s="4"/>
      <c r="H83" s="6"/>
      <c r="I83" s="6"/>
      <c r="K83" s="3" t="str">
        <f>IF($A83="ADD",IF(NOT(ISBLANK(J83)),_xlfn.XLOOKUP(J83,side[lookupValue],side[lookupKey],"ERROR"),""), "")</f>
        <v/>
      </c>
      <c r="M83" s="3" t="str">
        <f>IF($A83="ADD",IF(NOT(ISBLANK(L83)),_xlfn.XLOOKUP(L83,ud_lane_location[lookupValue],ud_lane_location[lookupKey],"ERROR"),""), "")</f>
        <v/>
      </c>
      <c r="N83" s="6"/>
      <c r="O83" s="6" t="str">
        <f t="shared" si="10"/>
        <v/>
      </c>
      <c r="P83" s="4"/>
      <c r="R83" s="3" t="str">
        <f>IF($A83="ADD",IF(NOT(ISBLANK(Q83)),_xlfn.XLOOKUP(Q83,len_adjust_rsn[lookupValue],len_adjust_rsn[lookupKey],"ERROR"),""), "")</f>
        <v/>
      </c>
      <c r="T83" s="3" t="str">
        <f>IF($A83="ADD",IF(NOT(ISBLANK(S83)),_xlfn.XLOOKUP(S83,ud_placement[lookupValue],ud_placement[lookupKey],"ERROR"),""), "")</f>
        <v/>
      </c>
      <c r="V83" s="3" t="str">
        <f>IF($A83="ADD",IF(NOT(ISBLANK(U83)),_xlfn.XLOOKUP(U83,ud_barrier_type[lookupValue],ud_barrier_type[lookupKey],"ERROR"),""), "")</f>
        <v/>
      </c>
      <c r="X83" s="3" t="str">
        <f>IF($A83="ADD",IF(NOT(ISBLANK(W83)),_xlfn.XLOOKUP(W83,ud_barrier_rail_style[lookupValue],ud_barrier_rail_style[lookupKey],"ERROR"),""), "")</f>
        <v/>
      </c>
      <c r="Z83" s="3" t="str">
        <f>IF($A83="ADD",IF(NOT(ISBLANK(Y83)),_xlfn.XLOOKUP(Y83,ud_barrier_rail_make[lookupValue],ud_barrier_rail_make[lookupKey],"ERROR"),""), "")</f>
        <v/>
      </c>
      <c r="AB83" s="3" t="str">
        <f>IF($A83="ADD",IF(NOT(ISBLANK(AA83)),_xlfn.XLOOKUP(AA83,barrier_rail_material[lookupValue],barrier_rail_material[lookupKey],"ERROR"),""), "")</f>
        <v/>
      </c>
      <c r="AD83" s="3" t="str">
        <f>IF($A83="ADD",IF(NOT(ISBLANK(AC83)),_xlfn.XLOOKUP(AC83,barrier_post_material[lookupValue],barrier_post_material[lookupKey],"ERROR"),""), "")</f>
        <v/>
      </c>
      <c r="AE83" s="6"/>
      <c r="AH83" s="3" t="str">
        <f>IF($A83="ADD",IF(NOT(ISBLANK(AG83)),_xlfn.XLOOKUP(AG83,ud_barrier_ground_fix[lookupValue],ud_barrier_ground_fix[lookupKey],"ERROR"),""), "")</f>
        <v/>
      </c>
      <c r="AQ83" s="3" t="str">
        <f>IF($A83="ADD",IF(NOT(ISBLANK(AP83)),_xlfn.XLOOKUP(AP83,railing_attach[lookupValue],railing_attach[lookupKey],"ERROR"),""), "")</f>
        <v/>
      </c>
      <c r="AR83" s="5"/>
      <c r="AT83" s="3" t="str">
        <f>IF($A83="ADD",IF(NOT(ISBLANK(AS83)),_xlfn.XLOOKUP(AS83,post_condition[lookupValue],post_condition[lookupKey],"ERROR"),""), "")</f>
        <v/>
      </c>
      <c r="AU83" s="7"/>
      <c r="AV83" s="4" t="str">
        <f t="shared" ca="1" si="11"/>
        <v/>
      </c>
      <c r="AW83" s="4"/>
      <c r="AX83" s="3" t="str">
        <f t="shared" si="12"/>
        <v/>
      </c>
      <c r="AY83" s="3" t="str">
        <f>IF($A83="","",IF((AND($A83="ADD",OR(AX83="",AX83="In Use"))),"5",(_xlfn.XLOOKUP(AX83,ud_asset_status[lookupValue],ud_asset_status[lookupKey],""))))</f>
        <v/>
      </c>
      <c r="AZ83" s="7"/>
      <c r="BB83" s="3" t="str">
        <f>IF($A83="ADD",IF(NOT(ISBLANK(BA83)),_xlfn.XLOOKUP(BA83,ar_replace_reason[lookupValue],ar_replace_reason[lookupKey],"ERROR"),""), "")</f>
        <v/>
      </c>
      <c r="BC83" s="3" t="str">
        <f t="shared" si="13"/>
        <v/>
      </c>
      <c r="BD83" s="3" t="str">
        <f>IF($A83="","",IF((AND($A83="ADD",OR(BC83="",BC83="Queenstown-Lakes District Council"))),"70",(_xlfn.XLOOKUP(BC83,ud_organisation_owner[lookupValue],ud_organisation_owner[lookupKey],""))))</f>
        <v/>
      </c>
      <c r="BE83" s="3" t="str">
        <f t="shared" si="14"/>
        <v/>
      </c>
      <c r="BF83" s="3" t="str">
        <f>IF($A83="","",IF((AND($A83="ADD",OR(BE83="",BE83="Queenstown-Lakes District Council"))),"70",(_xlfn.XLOOKUP(BE83,ud_organisation_owner[lookupValue],ud_organisation_owner[lookupKey],""))))</f>
        <v/>
      </c>
      <c r="BG83" s="3" t="str">
        <f t="shared" si="15"/>
        <v/>
      </c>
      <c r="BH83" s="3" t="str">
        <f>IF($A83="","",IF((AND($A83="ADD",OR(BG83="",BG83="Local Authority"))),"17",(_xlfn.XLOOKUP(BG83,ud_sub_organisation[lookupValue],ud_sub_organisation[lookupKey],""))))</f>
        <v/>
      </c>
      <c r="BI83" s="3" t="str">
        <f t="shared" si="16"/>
        <v/>
      </c>
      <c r="BJ83" s="3" t="str">
        <f>IF($A83="","",IF((AND($A83="ADD",OR(BI83="",BI83="Vested assets"))),"12",(_xlfn.XLOOKUP(BI83,ud_work_origin[lookupValue],ud_work_origin[lookupKey],""))))</f>
        <v/>
      </c>
      <c r="BK83" s="8"/>
      <c r="BL83" s="2" t="str">
        <f t="shared" si="17"/>
        <v/>
      </c>
      <c r="BM83" s="3" t="str">
        <f t="shared" si="18"/>
        <v/>
      </c>
      <c r="BN83" s="3" t="str">
        <f>IF($A83="","",IF((AND($A83="ADD",OR(BM83="",BM83="Excellent"))),"1",(_xlfn.XLOOKUP(BM83,condition[lookupValue],condition[lookupKey],""))))</f>
        <v/>
      </c>
      <c r="BO83" s="7" t="str">
        <f t="shared" si="19"/>
        <v/>
      </c>
      <c r="BP83" s="5"/>
    </row>
    <row r="84" spans="2:68" x14ac:dyDescent="0.45">
      <c r="B84" s="4"/>
      <c r="C84" s="5"/>
      <c r="E84" s="3" t="str">
        <f>IF($A84="ADD",IF(NOT(ISBLANK(D84)),_xlfn.XLOOKUP(D84,roadnames[lookupValue],roadnames[lookupKey],"ERROR"),""), "")</f>
        <v/>
      </c>
      <c r="F84" s="4"/>
      <c r="G84" s="4"/>
      <c r="H84" s="6"/>
      <c r="I84" s="6"/>
      <c r="K84" s="3" t="str">
        <f>IF($A84="ADD",IF(NOT(ISBLANK(J84)),_xlfn.XLOOKUP(J84,side[lookupValue],side[lookupKey],"ERROR"),""), "")</f>
        <v/>
      </c>
      <c r="M84" s="3" t="str">
        <f>IF($A84="ADD",IF(NOT(ISBLANK(L84)),_xlfn.XLOOKUP(L84,ud_lane_location[lookupValue],ud_lane_location[lookupKey],"ERROR"),""), "")</f>
        <v/>
      </c>
      <c r="N84" s="6"/>
      <c r="O84" s="6" t="str">
        <f t="shared" si="10"/>
        <v/>
      </c>
      <c r="P84" s="4"/>
      <c r="R84" s="3" t="str">
        <f>IF($A84="ADD",IF(NOT(ISBLANK(Q84)),_xlfn.XLOOKUP(Q84,len_adjust_rsn[lookupValue],len_adjust_rsn[lookupKey],"ERROR"),""), "")</f>
        <v/>
      </c>
      <c r="T84" s="3" t="str">
        <f>IF($A84="ADD",IF(NOT(ISBLANK(S84)),_xlfn.XLOOKUP(S84,ud_placement[lookupValue],ud_placement[lookupKey],"ERROR"),""), "")</f>
        <v/>
      </c>
      <c r="V84" s="3" t="str">
        <f>IF($A84="ADD",IF(NOT(ISBLANK(U84)),_xlfn.XLOOKUP(U84,ud_barrier_type[lookupValue],ud_barrier_type[lookupKey],"ERROR"),""), "")</f>
        <v/>
      </c>
      <c r="X84" s="3" t="str">
        <f>IF($A84="ADD",IF(NOT(ISBLANK(W84)),_xlfn.XLOOKUP(W84,ud_barrier_rail_style[lookupValue],ud_barrier_rail_style[lookupKey],"ERROR"),""), "")</f>
        <v/>
      </c>
      <c r="Z84" s="3" t="str">
        <f>IF($A84="ADD",IF(NOT(ISBLANK(Y84)),_xlfn.XLOOKUP(Y84,ud_barrier_rail_make[lookupValue],ud_barrier_rail_make[lookupKey],"ERROR"),""), "")</f>
        <v/>
      </c>
      <c r="AB84" s="3" t="str">
        <f>IF($A84="ADD",IF(NOT(ISBLANK(AA84)),_xlfn.XLOOKUP(AA84,barrier_rail_material[lookupValue],barrier_rail_material[lookupKey],"ERROR"),""), "")</f>
        <v/>
      </c>
      <c r="AD84" s="3" t="str">
        <f>IF($A84="ADD",IF(NOT(ISBLANK(AC84)),_xlfn.XLOOKUP(AC84,barrier_post_material[lookupValue],barrier_post_material[lookupKey],"ERROR"),""), "")</f>
        <v/>
      </c>
      <c r="AE84" s="6"/>
      <c r="AH84" s="3" t="str">
        <f>IF($A84="ADD",IF(NOT(ISBLANK(AG84)),_xlfn.XLOOKUP(AG84,ud_barrier_ground_fix[lookupValue],ud_barrier_ground_fix[lookupKey],"ERROR"),""), "")</f>
        <v/>
      </c>
      <c r="AQ84" s="3" t="str">
        <f>IF($A84="ADD",IF(NOT(ISBLANK(AP84)),_xlfn.XLOOKUP(AP84,railing_attach[lookupValue],railing_attach[lookupKey],"ERROR"),""), "")</f>
        <v/>
      </c>
      <c r="AR84" s="5"/>
      <c r="AT84" s="3" t="str">
        <f>IF($A84="ADD",IF(NOT(ISBLANK(AS84)),_xlfn.XLOOKUP(AS84,post_condition[lookupValue],post_condition[lookupKey],"ERROR"),""), "")</f>
        <v/>
      </c>
      <c r="AU84" s="7"/>
      <c r="AV84" s="4" t="str">
        <f t="shared" ca="1" si="11"/>
        <v/>
      </c>
      <c r="AW84" s="4"/>
      <c r="AX84" s="3" t="str">
        <f t="shared" si="12"/>
        <v/>
      </c>
      <c r="AY84" s="3" t="str">
        <f>IF($A84="","",IF((AND($A84="ADD",OR(AX84="",AX84="In Use"))),"5",(_xlfn.XLOOKUP(AX84,ud_asset_status[lookupValue],ud_asset_status[lookupKey],""))))</f>
        <v/>
      </c>
      <c r="AZ84" s="7"/>
      <c r="BB84" s="3" t="str">
        <f>IF($A84="ADD",IF(NOT(ISBLANK(BA84)),_xlfn.XLOOKUP(BA84,ar_replace_reason[lookupValue],ar_replace_reason[lookupKey],"ERROR"),""), "")</f>
        <v/>
      </c>
      <c r="BC84" s="3" t="str">
        <f t="shared" si="13"/>
        <v/>
      </c>
      <c r="BD84" s="3" t="str">
        <f>IF($A84="","",IF((AND($A84="ADD",OR(BC84="",BC84="Queenstown-Lakes District Council"))),"70",(_xlfn.XLOOKUP(BC84,ud_organisation_owner[lookupValue],ud_organisation_owner[lookupKey],""))))</f>
        <v/>
      </c>
      <c r="BE84" s="3" t="str">
        <f t="shared" si="14"/>
        <v/>
      </c>
      <c r="BF84" s="3" t="str">
        <f>IF($A84="","",IF((AND($A84="ADD",OR(BE84="",BE84="Queenstown-Lakes District Council"))),"70",(_xlfn.XLOOKUP(BE84,ud_organisation_owner[lookupValue],ud_organisation_owner[lookupKey],""))))</f>
        <v/>
      </c>
      <c r="BG84" s="3" t="str">
        <f t="shared" si="15"/>
        <v/>
      </c>
      <c r="BH84" s="3" t="str">
        <f>IF($A84="","",IF((AND($A84="ADD",OR(BG84="",BG84="Local Authority"))),"17",(_xlfn.XLOOKUP(BG84,ud_sub_organisation[lookupValue],ud_sub_organisation[lookupKey],""))))</f>
        <v/>
      </c>
      <c r="BI84" s="3" t="str">
        <f t="shared" si="16"/>
        <v/>
      </c>
      <c r="BJ84" s="3" t="str">
        <f>IF($A84="","",IF((AND($A84="ADD",OR(BI84="",BI84="Vested assets"))),"12",(_xlfn.XLOOKUP(BI84,ud_work_origin[lookupValue],ud_work_origin[lookupKey],""))))</f>
        <v/>
      </c>
      <c r="BK84" s="8"/>
      <c r="BL84" s="2" t="str">
        <f t="shared" si="17"/>
        <v/>
      </c>
      <c r="BM84" s="3" t="str">
        <f t="shared" si="18"/>
        <v/>
      </c>
      <c r="BN84" s="3" t="str">
        <f>IF($A84="","",IF((AND($A84="ADD",OR(BM84="",BM84="Excellent"))),"1",(_xlfn.XLOOKUP(BM84,condition[lookupValue],condition[lookupKey],""))))</f>
        <v/>
      </c>
      <c r="BO84" s="7" t="str">
        <f t="shared" si="19"/>
        <v/>
      </c>
      <c r="BP84" s="5"/>
    </row>
    <row r="85" spans="2:68" x14ac:dyDescent="0.45">
      <c r="B85" s="4"/>
      <c r="C85" s="5"/>
      <c r="E85" s="3" t="str">
        <f>IF($A85="ADD",IF(NOT(ISBLANK(D85)),_xlfn.XLOOKUP(D85,roadnames[lookupValue],roadnames[lookupKey],"ERROR"),""), "")</f>
        <v/>
      </c>
      <c r="F85" s="4"/>
      <c r="G85" s="4"/>
      <c r="H85" s="6"/>
      <c r="I85" s="6"/>
      <c r="K85" s="3" t="str">
        <f>IF($A85="ADD",IF(NOT(ISBLANK(J85)),_xlfn.XLOOKUP(J85,side[lookupValue],side[lookupKey],"ERROR"),""), "")</f>
        <v/>
      </c>
      <c r="M85" s="3" t="str">
        <f>IF($A85="ADD",IF(NOT(ISBLANK(L85)),_xlfn.XLOOKUP(L85,ud_lane_location[lookupValue],ud_lane_location[lookupKey],"ERROR"),""), "")</f>
        <v/>
      </c>
      <c r="N85" s="6"/>
      <c r="O85" s="6" t="str">
        <f t="shared" si="10"/>
        <v/>
      </c>
      <c r="P85" s="4"/>
      <c r="R85" s="3" t="str">
        <f>IF($A85="ADD",IF(NOT(ISBLANK(Q85)),_xlfn.XLOOKUP(Q85,len_adjust_rsn[lookupValue],len_adjust_rsn[lookupKey],"ERROR"),""), "")</f>
        <v/>
      </c>
      <c r="T85" s="3" t="str">
        <f>IF($A85="ADD",IF(NOT(ISBLANK(S85)),_xlfn.XLOOKUP(S85,ud_placement[lookupValue],ud_placement[lookupKey],"ERROR"),""), "")</f>
        <v/>
      </c>
      <c r="V85" s="3" t="str">
        <f>IF($A85="ADD",IF(NOT(ISBLANK(U85)),_xlfn.XLOOKUP(U85,ud_barrier_type[lookupValue],ud_barrier_type[lookupKey],"ERROR"),""), "")</f>
        <v/>
      </c>
      <c r="X85" s="3" t="str">
        <f>IF($A85="ADD",IF(NOT(ISBLANK(W85)),_xlfn.XLOOKUP(W85,ud_barrier_rail_style[lookupValue],ud_barrier_rail_style[lookupKey],"ERROR"),""), "")</f>
        <v/>
      </c>
      <c r="Z85" s="3" t="str">
        <f>IF($A85="ADD",IF(NOT(ISBLANK(Y85)),_xlfn.XLOOKUP(Y85,ud_barrier_rail_make[lookupValue],ud_barrier_rail_make[lookupKey],"ERROR"),""), "")</f>
        <v/>
      </c>
      <c r="AB85" s="3" t="str">
        <f>IF($A85="ADD",IF(NOT(ISBLANK(AA85)),_xlfn.XLOOKUP(AA85,barrier_rail_material[lookupValue],barrier_rail_material[lookupKey],"ERROR"),""), "")</f>
        <v/>
      </c>
      <c r="AD85" s="3" t="str">
        <f>IF($A85="ADD",IF(NOT(ISBLANK(AC85)),_xlfn.XLOOKUP(AC85,barrier_post_material[lookupValue],barrier_post_material[lookupKey],"ERROR"),""), "")</f>
        <v/>
      </c>
      <c r="AE85" s="6"/>
      <c r="AH85" s="3" t="str">
        <f>IF($A85="ADD",IF(NOT(ISBLANK(AG85)),_xlfn.XLOOKUP(AG85,ud_barrier_ground_fix[lookupValue],ud_barrier_ground_fix[lookupKey],"ERROR"),""), "")</f>
        <v/>
      </c>
      <c r="AQ85" s="3" t="str">
        <f>IF($A85="ADD",IF(NOT(ISBLANK(AP85)),_xlfn.XLOOKUP(AP85,railing_attach[lookupValue],railing_attach[lookupKey],"ERROR"),""), "")</f>
        <v/>
      </c>
      <c r="AR85" s="5"/>
      <c r="AT85" s="3" t="str">
        <f>IF($A85="ADD",IF(NOT(ISBLANK(AS85)),_xlfn.XLOOKUP(AS85,post_condition[lookupValue],post_condition[lookupKey],"ERROR"),""), "")</f>
        <v/>
      </c>
      <c r="AU85" s="7"/>
      <c r="AV85" s="4" t="str">
        <f t="shared" ca="1" si="11"/>
        <v/>
      </c>
      <c r="AW85" s="4"/>
      <c r="AX85" s="3" t="str">
        <f t="shared" si="12"/>
        <v/>
      </c>
      <c r="AY85" s="3" t="str">
        <f>IF($A85="","",IF((AND($A85="ADD",OR(AX85="",AX85="In Use"))),"5",(_xlfn.XLOOKUP(AX85,ud_asset_status[lookupValue],ud_asset_status[lookupKey],""))))</f>
        <v/>
      </c>
      <c r="AZ85" s="7"/>
      <c r="BB85" s="3" t="str">
        <f>IF($A85="ADD",IF(NOT(ISBLANK(BA85)),_xlfn.XLOOKUP(BA85,ar_replace_reason[lookupValue],ar_replace_reason[lookupKey],"ERROR"),""), "")</f>
        <v/>
      </c>
      <c r="BC85" s="3" t="str">
        <f t="shared" si="13"/>
        <v/>
      </c>
      <c r="BD85" s="3" t="str">
        <f>IF($A85="","",IF((AND($A85="ADD",OR(BC85="",BC85="Queenstown-Lakes District Council"))),"70",(_xlfn.XLOOKUP(BC85,ud_organisation_owner[lookupValue],ud_organisation_owner[lookupKey],""))))</f>
        <v/>
      </c>
      <c r="BE85" s="3" t="str">
        <f t="shared" si="14"/>
        <v/>
      </c>
      <c r="BF85" s="3" t="str">
        <f>IF($A85="","",IF((AND($A85="ADD",OR(BE85="",BE85="Queenstown-Lakes District Council"))),"70",(_xlfn.XLOOKUP(BE85,ud_organisation_owner[lookupValue],ud_organisation_owner[lookupKey],""))))</f>
        <v/>
      </c>
      <c r="BG85" s="3" t="str">
        <f t="shared" si="15"/>
        <v/>
      </c>
      <c r="BH85" s="3" t="str">
        <f>IF($A85="","",IF((AND($A85="ADD",OR(BG85="",BG85="Local Authority"))),"17",(_xlfn.XLOOKUP(BG85,ud_sub_organisation[lookupValue],ud_sub_organisation[lookupKey],""))))</f>
        <v/>
      </c>
      <c r="BI85" s="3" t="str">
        <f t="shared" si="16"/>
        <v/>
      </c>
      <c r="BJ85" s="3" t="str">
        <f>IF($A85="","",IF((AND($A85="ADD",OR(BI85="",BI85="Vested assets"))),"12",(_xlfn.XLOOKUP(BI85,ud_work_origin[lookupValue],ud_work_origin[lookupKey],""))))</f>
        <v/>
      </c>
      <c r="BK85" s="8"/>
      <c r="BL85" s="2" t="str">
        <f t="shared" si="17"/>
        <v/>
      </c>
      <c r="BM85" s="3" t="str">
        <f t="shared" si="18"/>
        <v/>
      </c>
      <c r="BN85" s="3" t="str">
        <f>IF($A85="","",IF((AND($A85="ADD",OR(BM85="",BM85="Excellent"))),"1",(_xlfn.XLOOKUP(BM85,condition[lookupValue],condition[lookupKey],""))))</f>
        <v/>
      </c>
      <c r="BO85" s="7" t="str">
        <f t="shared" si="19"/>
        <v/>
      </c>
      <c r="BP85" s="5"/>
    </row>
    <row r="86" spans="2:68" x14ac:dyDescent="0.45">
      <c r="B86" s="4"/>
      <c r="C86" s="5"/>
      <c r="E86" s="3" t="str">
        <f>IF($A86="ADD",IF(NOT(ISBLANK(D86)),_xlfn.XLOOKUP(D86,roadnames[lookupValue],roadnames[lookupKey],"ERROR"),""), "")</f>
        <v/>
      </c>
      <c r="F86" s="4"/>
      <c r="G86" s="4"/>
      <c r="H86" s="6"/>
      <c r="I86" s="6"/>
      <c r="K86" s="3" t="str">
        <f>IF($A86="ADD",IF(NOT(ISBLANK(J86)),_xlfn.XLOOKUP(J86,side[lookupValue],side[lookupKey],"ERROR"),""), "")</f>
        <v/>
      </c>
      <c r="M86" s="3" t="str">
        <f>IF($A86="ADD",IF(NOT(ISBLANK(L86)),_xlfn.XLOOKUP(L86,ud_lane_location[lookupValue],ud_lane_location[lookupKey],"ERROR"),""), "")</f>
        <v/>
      </c>
      <c r="N86" s="6"/>
      <c r="O86" s="6" t="str">
        <f t="shared" si="10"/>
        <v/>
      </c>
      <c r="P86" s="4"/>
      <c r="R86" s="3" t="str">
        <f>IF($A86="ADD",IF(NOT(ISBLANK(Q86)),_xlfn.XLOOKUP(Q86,len_adjust_rsn[lookupValue],len_adjust_rsn[lookupKey],"ERROR"),""), "")</f>
        <v/>
      </c>
      <c r="T86" s="3" t="str">
        <f>IF($A86="ADD",IF(NOT(ISBLANK(S86)),_xlfn.XLOOKUP(S86,ud_placement[lookupValue],ud_placement[lookupKey],"ERROR"),""), "")</f>
        <v/>
      </c>
      <c r="V86" s="3" t="str">
        <f>IF($A86="ADD",IF(NOT(ISBLANK(U86)),_xlfn.XLOOKUP(U86,ud_barrier_type[lookupValue],ud_barrier_type[lookupKey],"ERROR"),""), "")</f>
        <v/>
      </c>
      <c r="X86" s="3" t="str">
        <f>IF($A86="ADD",IF(NOT(ISBLANK(W86)),_xlfn.XLOOKUP(W86,ud_barrier_rail_style[lookupValue],ud_barrier_rail_style[lookupKey],"ERROR"),""), "")</f>
        <v/>
      </c>
      <c r="Z86" s="3" t="str">
        <f>IF($A86="ADD",IF(NOT(ISBLANK(Y86)),_xlfn.XLOOKUP(Y86,ud_barrier_rail_make[lookupValue],ud_barrier_rail_make[lookupKey],"ERROR"),""), "")</f>
        <v/>
      </c>
      <c r="AB86" s="3" t="str">
        <f>IF($A86="ADD",IF(NOT(ISBLANK(AA86)),_xlfn.XLOOKUP(AA86,barrier_rail_material[lookupValue],barrier_rail_material[lookupKey],"ERROR"),""), "")</f>
        <v/>
      </c>
      <c r="AD86" s="3" t="str">
        <f>IF($A86="ADD",IF(NOT(ISBLANK(AC86)),_xlfn.XLOOKUP(AC86,barrier_post_material[lookupValue],barrier_post_material[lookupKey],"ERROR"),""), "")</f>
        <v/>
      </c>
      <c r="AE86" s="6"/>
      <c r="AH86" s="3" t="str">
        <f>IF($A86="ADD",IF(NOT(ISBLANK(AG86)),_xlfn.XLOOKUP(AG86,ud_barrier_ground_fix[lookupValue],ud_barrier_ground_fix[lookupKey],"ERROR"),""), "")</f>
        <v/>
      </c>
      <c r="AQ86" s="3" t="str">
        <f>IF($A86="ADD",IF(NOT(ISBLANK(AP86)),_xlfn.XLOOKUP(AP86,railing_attach[lookupValue],railing_attach[lookupKey],"ERROR"),""), "")</f>
        <v/>
      </c>
      <c r="AR86" s="5"/>
      <c r="AT86" s="3" t="str">
        <f>IF($A86="ADD",IF(NOT(ISBLANK(AS86)),_xlfn.XLOOKUP(AS86,post_condition[lookupValue],post_condition[lookupKey],"ERROR"),""), "")</f>
        <v/>
      </c>
      <c r="AU86" s="7"/>
      <c r="AV86" s="4" t="str">
        <f t="shared" ca="1" si="11"/>
        <v/>
      </c>
      <c r="AW86" s="4"/>
      <c r="AX86" s="3" t="str">
        <f t="shared" si="12"/>
        <v/>
      </c>
      <c r="AY86" s="3" t="str">
        <f>IF($A86="","",IF((AND($A86="ADD",OR(AX86="",AX86="In Use"))),"5",(_xlfn.XLOOKUP(AX86,ud_asset_status[lookupValue],ud_asset_status[lookupKey],""))))</f>
        <v/>
      </c>
      <c r="AZ86" s="7"/>
      <c r="BB86" s="3" t="str">
        <f>IF($A86="ADD",IF(NOT(ISBLANK(BA86)),_xlfn.XLOOKUP(BA86,ar_replace_reason[lookupValue],ar_replace_reason[lookupKey],"ERROR"),""), "")</f>
        <v/>
      </c>
      <c r="BC86" s="3" t="str">
        <f t="shared" si="13"/>
        <v/>
      </c>
      <c r="BD86" s="3" t="str">
        <f>IF($A86="","",IF((AND($A86="ADD",OR(BC86="",BC86="Queenstown-Lakes District Council"))),"70",(_xlfn.XLOOKUP(BC86,ud_organisation_owner[lookupValue],ud_organisation_owner[lookupKey],""))))</f>
        <v/>
      </c>
      <c r="BE86" s="3" t="str">
        <f t="shared" si="14"/>
        <v/>
      </c>
      <c r="BF86" s="3" t="str">
        <f>IF($A86="","",IF((AND($A86="ADD",OR(BE86="",BE86="Queenstown-Lakes District Council"))),"70",(_xlfn.XLOOKUP(BE86,ud_organisation_owner[lookupValue],ud_organisation_owner[lookupKey],""))))</f>
        <v/>
      </c>
      <c r="BG86" s="3" t="str">
        <f t="shared" si="15"/>
        <v/>
      </c>
      <c r="BH86" s="3" t="str">
        <f>IF($A86="","",IF((AND($A86="ADD",OR(BG86="",BG86="Local Authority"))),"17",(_xlfn.XLOOKUP(BG86,ud_sub_organisation[lookupValue],ud_sub_organisation[lookupKey],""))))</f>
        <v/>
      </c>
      <c r="BI86" s="3" t="str">
        <f t="shared" si="16"/>
        <v/>
      </c>
      <c r="BJ86" s="3" t="str">
        <f>IF($A86="","",IF((AND($A86="ADD",OR(BI86="",BI86="Vested assets"))),"12",(_xlfn.XLOOKUP(BI86,ud_work_origin[lookupValue],ud_work_origin[lookupKey],""))))</f>
        <v/>
      </c>
      <c r="BK86" s="8"/>
      <c r="BL86" s="2" t="str">
        <f t="shared" si="17"/>
        <v/>
      </c>
      <c r="BM86" s="3" t="str">
        <f t="shared" si="18"/>
        <v/>
      </c>
      <c r="BN86" s="3" t="str">
        <f>IF($A86="","",IF((AND($A86="ADD",OR(BM86="",BM86="Excellent"))),"1",(_xlfn.XLOOKUP(BM86,condition[lookupValue],condition[lookupKey],""))))</f>
        <v/>
      </c>
      <c r="BO86" s="7" t="str">
        <f t="shared" si="19"/>
        <v/>
      </c>
      <c r="BP86" s="5"/>
    </row>
    <row r="87" spans="2:68" x14ac:dyDescent="0.45">
      <c r="B87" s="4"/>
      <c r="C87" s="5"/>
      <c r="E87" s="3" t="str">
        <f>IF($A87="ADD",IF(NOT(ISBLANK(D87)),_xlfn.XLOOKUP(D87,roadnames[lookupValue],roadnames[lookupKey],"ERROR"),""), "")</f>
        <v/>
      </c>
      <c r="F87" s="4"/>
      <c r="G87" s="4"/>
      <c r="H87" s="6"/>
      <c r="I87" s="6"/>
      <c r="K87" s="3" t="str">
        <f>IF($A87="ADD",IF(NOT(ISBLANK(J87)),_xlfn.XLOOKUP(J87,side[lookupValue],side[lookupKey],"ERROR"),""), "")</f>
        <v/>
      </c>
      <c r="M87" s="3" t="str">
        <f>IF($A87="ADD",IF(NOT(ISBLANK(L87)),_xlfn.XLOOKUP(L87,ud_lane_location[lookupValue],ud_lane_location[lookupKey],"ERROR"),""), "")</f>
        <v/>
      </c>
      <c r="N87" s="6"/>
      <c r="O87" s="6" t="str">
        <f t="shared" si="10"/>
        <v/>
      </c>
      <c r="P87" s="4"/>
      <c r="R87" s="3" t="str">
        <f>IF($A87="ADD",IF(NOT(ISBLANK(Q87)),_xlfn.XLOOKUP(Q87,len_adjust_rsn[lookupValue],len_adjust_rsn[lookupKey],"ERROR"),""), "")</f>
        <v/>
      </c>
      <c r="T87" s="3" t="str">
        <f>IF($A87="ADD",IF(NOT(ISBLANK(S87)),_xlfn.XLOOKUP(S87,ud_placement[lookupValue],ud_placement[lookupKey],"ERROR"),""), "")</f>
        <v/>
      </c>
      <c r="V87" s="3" t="str">
        <f>IF($A87="ADD",IF(NOT(ISBLANK(U87)),_xlfn.XLOOKUP(U87,ud_barrier_type[lookupValue],ud_barrier_type[lookupKey],"ERROR"),""), "")</f>
        <v/>
      </c>
      <c r="X87" s="3" t="str">
        <f>IF($A87="ADD",IF(NOT(ISBLANK(W87)),_xlfn.XLOOKUP(W87,ud_barrier_rail_style[lookupValue],ud_barrier_rail_style[lookupKey],"ERROR"),""), "")</f>
        <v/>
      </c>
      <c r="Z87" s="3" t="str">
        <f>IF($A87="ADD",IF(NOT(ISBLANK(Y87)),_xlfn.XLOOKUP(Y87,ud_barrier_rail_make[lookupValue],ud_barrier_rail_make[lookupKey],"ERROR"),""), "")</f>
        <v/>
      </c>
      <c r="AB87" s="3" t="str">
        <f>IF($A87="ADD",IF(NOT(ISBLANK(AA87)),_xlfn.XLOOKUP(AA87,barrier_rail_material[lookupValue],barrier_rail_material[lookupKey],"ERROR"),""), "")</f>
        <v/>
      </c>
      <c r="AD87" s="3" t="str">
        <f>IF($A87="ADD",IF(NOT(ISBLANK(AC87)),_xlfn.XLOOKUP(AC87,barrier_post_material[lookupValue],barrier_post_material[lookupKey],"ERROR"),""), "")</f>
        <v/>
      </c>
      <c r="AE87" s="6"/>
      <c r="AH87" s="3" t="str">
        <f>IF($A87="ADD",IF(NOT(ISBLANK(AG87)),_xlfn.XLOOKUP(AG87,ud_barrier_ground_fix[lookupValue],ud_barrier_ground_fix[lookupKey],"ERROR"),""), "")</f>
        <v/>
      </c>
      <c r="AQ87" s="3" t="str">
        <f>IF($A87="ADD",IF(NOT(ISBLANK(AP87)),_xlfn.XLOOKUP(AP87,railing_attach[lookupValue],railing_attach[lookupKey],"ERROR"),""), "")</f>
        <v/>
      </c>
      <c r="AR87" s="5"/>
      <c r="AT87" s="3" t="str">
        <f>IF($A87="ADD",IF(NOT(ISBLANK(AS87)),_xlfn.XLOOKUP(AS87,post_condition[lookupValue],post_condition[lookupKey],"ERROR"),""), "")</f>
        <v/>
      </c>
      <c r="AU87" s="7"/>
      <c r="AV87" s="4" t="str">
        <f t="shared" ca="1" si="11"/>
        <v/>
      </c>
      <c r="AW87" s="4"/>
      <c r="AX87" s="3" t="str">
        <f t="shared" si="12"/>
        <v/>
      </c>
      <c r="AY87" s="3" t="str">
        <f>IF($A87="","",IF((AND($A87="ADD",OR(AX87="",AX87="In Use"))),"5",(_xlfn.XLOOKUP(AX87,ud_asset_status[lookupValue],ud_asset_status[lookupKey],""))))</f>
        <v/>
      </c>
      <c r="AZ87" s="7"/>
      <c r="BB87" s="3" t="str">
        <f>IF($A87="ADD",IF(NOT(ISBLANK(BA87)),_xlfn.XLOOKUP(BA87,ar_replace_reason[lookupValue],ar_replace_reason[lookupKey],"ERROR"),""), "")</f>
        <v/>
      </c>
      <c r="BC87" s="3" t="str">
        <f t="shared" si="13"/>
        <v/>
      </c>
      <c r="BD87" s="3" t="str">
        <f>IF($A87="","",IF((AND($A87="ADD",OR(BC87="",BC87="Queenstown-Lakes District Council"))),"70",(_xlfn.XLOOKUP(BC87,ud_organisation_owner[lookupValue],ud_organisation_owner[lookupKey],""))))</f>
        <v/>
      </c>
      <c r="BE87" s="3" t="str">
        <f t="shared" si="14"/>
        <v/>
      </c>
      <c r="BF87" s="3" t="str">
        <f>IF($A87="","",IF((AND($A87="ADD",OR(BE87="",BE87="Queenstown-Lakes District Council"))),"70",(_xlfn.XLOOKUP(BE87,ud_organisation_owner[lookupValue],ud_organisation_owner[lookupKey],""))))</f>
        <v/>
      </c>
      <c r="BG87" s="3" t="str">
        <f t="shared" si="15"/>
        <v/>
      </c>
      <c r="BH87" s="3" t="str">
        <f>IF($A87="","",IF((AND($A87="ADD",OR(BG87="",BG87="Local Authority"))),"17",(_xlfn.XLOOKUP(BG87,ud_sub_organisation[lookupValue],ud_sub_organisation[lookupKey],""))))</f>
        <v/>
      </c>
      <c r="BI87" s="3" t="str">
        <f t="shared" si="16"/>
        <v/>
      </c>
      <c r="BJ87" s="3" t="str">
        <f>IF($A87="","",IF((AND($A87="ADD",OR(BI87="",BI87="Vested assets"))),"12",(_xlfn.XLOOKUP(BI87,ud_work_origin[lookupValue],ud_work_origin[lookupKey],""))))</f>
        <v/>
      </c>
      <c r="BK87" s="8"/>
      <c r="BL87" s="2" t="str">
        <f t="shared" si="17"/>
        <v/>
      </c>
      <c r="BM87" s="3" t="str">
        <f t="shared" si="18"/>
        <v/>
      </c>
      <c r="BN87" s="3" t="str">
        <f>IF($A87="","",IF((AND($A87="ADD",OR(BM87="",BM87="Excellent"))),"1",(_xlfn.XLOOKUP(BM87,condition[lookupValue],condition[lookupKey],""))))</f>
        <v/>
      </c>
      <c r="BO87" s="7" t="str">
        <f t="shared" si="19"/>
        <v/>
      </c>
      <c r="BP87" s="5"/>
    </row>
    <row r="88" spans="2:68" x14ac:dyDescent="0.45">
      <c r="B88" s="4"/>
      <c r="C88" s="5"/>
      <c r="E88" s="3" t="str">
        <f>IF($A88="ADD",IF(NOT(ISBLANK(D88)),_xlfn.XLOOKUP(D88,roadnames[lookupValue],roadnames[lookupKey],"ERROR"),""), "")</f>
        <v/>
      </c>
      <c r="F88" s="4"/>
      <c r="G88" s="4"/>
      <c r="H88" s="6"/>
      <c r="I88" s="6"/>
      <c r="K88" s="3" t="str">
        <f>IF($A88="ADD",IF(NOT(ISBLANK(J88)),_xlfn.XLOOKUP(J88,side[lookupValue],side[lookupKey],"ERROR"),""), "")</f>
        <v/>
      </c>
      <c r="M88" s="3" t="str">
        <f>IF($A88="ADD",IF(NOT(ISBLANK(L88)),_xlfn.XLOOKUP(L88,ud_lane_location[lookupValue],ud_lane_location[lookupKey],"ERROR"),""), "")</f>
        <v/>
      </c>
      <c r="N88" s="6"/>
      <c r="O88" s="6" t="str">
        <f t="shared" si="10"/>
        <v/>
      </c>
      <c r="P88" s="4"/>
      <c r="R88" s="3" t="str">
        <f>IF($A88="ADD",IF(NOT(ISBLANK(Q88)),_xlfn.XLOOKUP(Q88,len_adjust_rsn[lookupValue],len_adjust_rsn[lookupKey],"ERROR"),""), "")</f>
        <v/>
      </c>
      <c r="T88" s="3" t="str">
        <f>IF($A88="ADD",IF(NOT(ISBLANK(S88)),_xlfn.XLOOKUP(S88,ud_placement[lookupValue],ud_placement[lookupKey],"ERROR"),""), "")</f>
        <v/>
      </c>
      <c r="V88" s="3" t="str">
        <f>IF($A88="ADD",IF(NOT(ISBLANK(U88)),_xlfn.XLOOKUP(U88,ud_barrier_type[lookupValue],ud_barrier_type[lookupKey],"ERROR"),""), "")</f>
        <v/>
      </c>
      <c r="X88" s="3" t="str">
        <f>IF($A88="ADD",IF(NOT(ISBLANK(W88)),_xlfn.XLOOKUP(W88,ud_barrier_rail_style[lookupValue],ud_barrier_rail_style[lookupKey],"ERROR"),""), "")</f>
        <v/>
      </c>
      <c r="Z88" s="3" t="str">
        <f>IF($A88="ADD",IF(NOT(ISBLANK(Y88)),_xlfn.XLOOKUP(Y88,ud_barrier_rail_make[lookupValue],ud_barrier_rail_make[lookupKey],"ERROR"),""), "")</f>
        <v/>
      </c>
      <c r="AB88" s="3" t="str">
        <f>IF($A88="ADD",IF(NOT(ISBLANK(AA88)),_xlfn.XLOOKUP(AA88,barrier_rail_material[lookupValue],barrier_rail_material[lookupKey],"ERROR"),""), "")</f>
        <v/>
      </c>
      <c r="AD88" s="3" t="str">
        <f>IF($A88="ADD",IF(NOT(ISBLANK(AC88)),_xlfn.XLOOKUP(AC88,barrier_post_material[lookupValue],barrier_post_material[lookupKey],"ERROR"),""), "")</f>
        <v/>
      </c>
      <c r="AE88" s="6"/>
      <c r="AH88" s="3" t="str">
        <f>IF($A88="ADD",IF(NOT(ISBLANK(AG88)),_xlfn.XLOOKUP(AG88,ud_barrier_ground_fix[lookupValue],ud_barrier_ground_fix[lookupKey],"ERROR"),""), "")</f>
        <v/>
      </c>
      <c r="AQ88" s="3" t="str">
        <f>IF($A88="ADD",IF(NOT(ISBLANK(AP88)),_xlfn.XLOOKUP(AP88,railing_attach[lookupValue],railing_attach[lookupKey],"ERROR"),""), "")</f>
        <v/>
      </c>
      <c r="AR88" s="5"/>
      <c r="AT88" s="3" t="str">
        <f>IF($A88="ADD",IF(NOT(ISBLANK(AS88)),_xlfn.XLOOKUP(AS88,post_condition[lookupValue],post_condition[lookupKey],"ERROR"),""), "")</f>
        <v/>
      </c>
      <c r="AU88" s="7"/>
      <c r="AV88" s="4" t="str">
        <f t="shared" ca="1" si="11"/>
        <v/>
      </c>
      <c r="AW88" s="4"/>
      <c r="AX88" s="3" t="str">
        <f t="shared" si="12"/>
        <v/>
      </c>
      <c r="AY88" s="3" t="str">
        <f>IF($A88="","",IF((AND($A88="ADD",OR(AX88="",AX88="In Use"))),"5",(_xlfn.XLOOKUP(AX88,ud_asset_status[lookupValue],ud_asset_status[lookupKey],""))))</f>
        <v/>
      </c>
      <c r="AZ88" s="7"/>
      <c r="BB88" s="3" t="str">
        <f>IF($A88="ADD",IF(NOT(ISBLANK(BA88)),_xlfn.XLOOKUP(BA88,ar_replace_reason[lookupValue],ar_replace_reason[lookupKey],"ERROR"),""), "")</f>
        <v/>
      </c>
      <c r="BC88" s="3" t="str">
        <f t="shared" si="13"/>
        <v/>
      </c>
      <c r="BD88" s="3" t="str">
        <f>IF($A88="","",IF((AND($A88="ADD",OR(BC88="",BC88="Queenstown-Lakes District Council"))),"70",(_xlfn.XLOOKUP(BC88,ud_organisation_owner[lookupValue],ud_organisation_owner[lookupKey],""))))</f>
        <v/>
      </c>
      <c r="BE88" s="3" t="str">
        <f t="shared" si="14"/>
        <v/>
      </c>
      <c r="BF88" s="3" t="str">
        <f>IF($A88="","",IF((AND($A88="ADD",OR(BE88="",BE88="Queenstown-Lakes District Council"))),"70",(_xlfn.XLOOKUP(BE88,ud_organisation_owner[lookupValue],ud_organisation_owner[lookupKey],""))))</f>
        <v/>
      </c>
      <c r="BG88" s="3" t="str">
        <f t="shared" si="15"/>
        <v/>
      </c>
      <c r="BH88" s="3" t="str">
        <f>IF($A88="","",IF((AND($A88="ADD",OR(BG88="",BG88="Local Authority"))),"17",(_xlfn.XLOOKUP(BG88,ud_sub_organisation[lookupValue],ud_sub_organisation[lookupKey],""))))</f>
        <v/>
      </c>
      <c r="BI88" s="3" t="str">
        <f t="shared" si="16"/>
        <v/>
      </c>
      <c r="BJ88" s="3" t="str">
        <f>IF($A88="","",IF((AND($A88="ADD",OR(BI88="",BI88="Vested assets"))),"12",(_xlfn.XLOOKUP(BI88,ud_work_origin[lookupValue],ud_work_origin[lookupKey],""))))</f>
        <v/>
      </c>
      <c r="BK88" s="8"/>
      <c r="BL88" s="2" t="str">
        <f t="shared" si="17"/>
        <v/>
      </c>
      <c r="BM88" s="3" t="str">
        <f t="shared" si="18"/>
        <v/>
      </c>
      <c r="BN88" s="3" t="str">
        <f>IF($A88="","",IF((AND($A88="ADD",OR(BM88="",BM88="Excellent"))),"1",(_xlfn.XLOOKUP(BM88,condition[lookupValue],condition[lookupKey],""))))</f>
        <v/>
      </c>
      <c r="BO88" s="7" t="str">
        <f t="shared" si="19"/>
        <v/>
      </c>
      <c r="BP88" s="5"/>
    </row>
    <row r="89" spans="2:68" x14ac:dyDescent="0.45">
      <c r="B89" s="4"/>
      <c r="C89" s="5"/>
      <c r="E89" s="3" t="str">
        <f>IF($A89="ADD",IF(NOT(ISBLANK(D89)),_xlfn.XLOOKUP(D89,roadnames[lookupValue],roadnames[lookupKey],"ERROR"),""), "")</f>
        <v/>
      </c>
      <c r="F89" s="4"/>
      <c r="G89" s="4"/>
      <c r="H89" s="6"/>
      <c r="I89" s="6"/>
      <c r="K89" s="3" t="str">
        <f>IF($A89="ADD",IF(NOT(ISBLANK(J89)),_xlfn.XLOOKUP(J89,side[lookupValue],side[lookupKey],"ERROR"),""), "")</f>
        <v/>
      </c>
      <c r="M89" s="3" t="str">
        <f>IF($A89="ADD",IF(NOT(ISBLANK(L89)),_xlfn.XLOOKUP(L89,ud_lane_location[lookupValue],ud_lane_location[lookupKey],"ERROR"),""), "")</f>
        <v/>
      </c>
      <c r="N89" s="6"/>
      <c r="O89" s="6" t="str">
        <f t="shared" si="10"/>
        <v/>
      </c>
      <c r="P89" s="4"/>
      <c r="R89" s="3" t="str">
        <f>IF($A89="ADD",IF(NOT(ISBLANK(Q89)),_xlfn.XLOOKUP(Q89,len_adjust_rsn[lookupValue],len_adjust_rsn[lookupKey],"ERROR"),""), "")</f>
        <v/>
      </c>
      <c r="T89" s="3" t="str">
        <f>IF($A89="ADD",IF(NOT(ISBLANK(S89)),_xlfn.XLOOKUP(S89,ud_placement[lookupValue],ud_placement[lookupKey],"ERROR"),""), "")</f>
        <v/>
      </c>
      <c r="V89" s="3" t="str">
        <f>IF($A89="ADD",IF(NOT(ISBLANK(U89)),_xlfn.XLOOKUP(U89,ud_barrier_type[lookupValue],ud_barrier_type[lookupKey],"ERROR"),""), "")</f>
        <v/>
      </c>
      <c r="X89" s="3" t="str">
        <f>IF($A89="ADD",IF(NOT(ISBLANK(W89)),_xlfn.XLOOKUP(W89,ud_barrier_rail_style[lookupValue],ud_barrier_rail_style[lookupKey],"ERROR"),""), "")</f>
        <v/>
      </c>
      <c r="Z89" s="3" t="str">
        <f>IF($A89="ADD",IF(NOT(ISBLANK(Y89)),_xlfn.XLOOKUP(Y89,ud_barrier_rail_make[lookupValue],ud_barrier_rail_make[lookupKey],"ERROR"),""), "")</f>
        <v/>
      </c>
      <c r="AB89" s="3" t="str">
        <f>IF($A89="ADD",IF(NOT(ISBLANK(AA89)),_xlfn.XLOOKUP(AA89,barrier_rail_material[lookupValue],barrier_rail_material[lookupKey],"ERROR"),""), "")</f>
        <v/>
      </c>
      <c r="AD89" s="3" t="str">
        <f>IF($A89="ADD",IF(NOT(ISBLANK(AC89)),_xlfn.XLOOKUP(AC89,barrier_post_material[lookupValue],barrier_post_material[lookupKey],"ERROR"),""), "")</f>
        <v/>
      </c>
      <c r="AE89" s="6"/>
      <c r="AH89" s="3" t="str">
        <f>IF($A89="ADD",IF(NOT(ISBLANK(AG89)),_xlfn.XLOOKUP(AG89,ud_barrier_ground_fix[lookupValue],ud_barrier_ground_fix[lookupKey],"ERROR"),""), "")</f>
        <v/>
      </c>
      <c r="AQ89" s="3" t="str">
        <f>IF($A89="ADD",IF(NOT(ISBLANK(AP89)),_xlfn.XLOOKUP(AP89,railing_attach[lookupValue],railing_attach[lookupKey],"ERROR"),""), "")</f>
        <v/>
      </c>
      <c r="AR89" s="5"/>
      <c r="AT89" s="3" t="str">
        <f>IF($A89="ADD",IF(NOT(ISBLANK(AS89)),_xlfn.XLOOKUP(AS89,post_condition[lookupValue],post_condition[lookupKey],"ERROR"),""), "")</f>
        <v/>
      </c>
      <c r="AU89" s="7"/>
      <c r="AV89" s="4" t="str">
        <f t="shared" ca="1" si="11"/>
        <v/>
      </c>
      <c r="AW89" s="4"/>
      <c r="AX89" s="3" t="str">
        <f t="shared" si="12"/>
        <v/>
      </c>
      <c r="AY89" s="3" t="str">
        <f>IF($A89="","",IF((AND($A89="ADD",OR(AX89="",AX89="In Use"))),"5",(_xlfn.XLOOKUP(AX89,ud_asset_status[lookupValue],ud_asset_status[lookupKey],""))))</f>
        <v/>
      </c>
      <c r="AZ89" s="7"/>
      <c r="BB89" s="3" t="str">
        <f>IF($A89="ADD",IF(NOT(ISBLANK(BA89)),_xlfn.XLOOKUP(BA89,ar_replace_reason[lookupValue],ar_replace_reason[lookupKey],"ERROR"),""), "")</f>
        <v/>
      </c>
      <c r="BC89" s="3" t="str">
        <f t="shared" si="13"/>
        <v/>
      </c>
      <c r="BD89" s="3" t="str">
        <f>IF($A89="","",IF((AND($A89="ADD",OR(BC89="",BC89="Queenstown-Lakes District Council"))),"70",(_xlfn.XLOOKUP(BC89,ud_organisation_owner[lookupValue],ud_organisation_owner[lookupKey],""))))</f>
        <v/>
      </c>
      <c r="BE89" s="3" t="str">
        <f t="shared" si="14"/>
        <v/>
      </c>
      <c r="BF89" s="3" t="str">
        <f>IF($A89="","",IF((AND($A89="ADD",OR(BE89="",BE89="Queenstown-Lakes District Council"))),"70",(_xlfn.XLOOKUP(BE89,ud_organisation_owner[lookupValue],ud_organisation_owner[lookupKey],""))))</f>
        <v/>
      </c>
      <c r="BG89" s="3" t="str">
        <f t="shared" si="15"/>
        <v/>
      </c>
      <c r="BH89" s="3" t="str">
        <f>IF($A89="","",IF((AND($A89="ADD",OR(BG89="",BG89="Local Authority"))),"17",(_xlfn.XLOOKUP(BG89,ud_sub_organisation[lookupValue],ud_sub_organisation[lookupKey],""))))</f>
        <v/>
      </c>
      <c r="BI89" s="3" t="str">
        <f t="shared" si="16"/>
        <v/>
      </c>
      <c r="BJ89" s="3" t="str">
        <f>IF($A89="","",IF((AND($A89="ADD",OR(BI89="",BI89="Vested assets"))),"12",(_xlfn.XLOOKUP(BI89,ud_work_origin[lookupValue],ud_work_origin[lookupKey],""))))</f>
        <v/>
      </c>
      <c r="BK89" s="8"/>
      <c r="BL89" s="2" t="str">
        <f t="shared" si="17"/>
        <v/>
      </c>
      <c r="BM89" s="3" t="str">
        <f t="shared" si="18"/>
        <v/>
      </c>
      <c r="BN89" s="3" t="str">
        <f>IF($A89="","",IF((AND($A89="ADD",OR(BM89="",BM89="Excellent"))),"1",(_xlfn.XLOOKUP(BM89,condition[lookupValue],condition[lookupKey],""))))</f>
        <v/>
      </c>
      <c r="BO89" s="7" t="str">
        <f t="shared" si="19"/>
        <v/>
      </c>
      <c r="BP89" s="5"/>
    </row>
    <row r="90" spans="2:68" x14ac:dyDescent="0.45">
      <c r="B90" s="4"/>
      <c r="C90" s="5"/>
      <c r="E90" s="3" t="str">
        <f>IF($A90="ADD",IF(NOT(ISBLANK(D90)),_xlfn.XLOOKUP(D90,roadnames[lookupValue],roadnames[lookupKey],"ERROR"),""), "")</f>
        <v/>
      </c>
      <c r="F90" s="4"/>
      <c r="G90" s="4"/>
      <c r="H90" s="6"/>
      <c r="I90" s="6"/>
      <c r="K90" s="3" t="str">
        <f>IF($A90="ADD",IF(NOT(ISBLANK(J90)),_xlfn.XLOOKUP(J90,side[lookupValue],side[lookupKey],"ERROR"),""), "")</f>
        <v/>
      </c>
      <c r="M90" s="3" t="str">
        <f>IF($A90="ADD",IF(NOT(ISBLANK(L90)),_xlfn.XLOOKUP(L90,ud_lane_location[lookupValue],ud_lane_location[lookupKey],"ERROR"),""), "")</f>
        <v/>
      </c>
      <c r="N90" s="6"/>
      <c r="O90" s="6" t="str">
        <f t="shared" si="10"/>
        <v/>
      </c>
      <c r="P90" s="4"/>
      <c r="R90" s="3" t="str">
        <f>IF($A90="ADD",IF(NOT(ISBLANK(Q90)),_xlfn.XLOOKUP(Q90,len_adjust_rsn[lookupValue],len_adjust_rsn[lookupKey],"ERROR"),""), "")</f>
        <v/>
      </c>
      <c r="T90" s="3" t="str">
        <f>IF($A90="ADD",IF(NOT(ISBLANK(S90)),_xlfn.XLOOKUP(S90,ud_placement[lookupValue],ud_placement[lookupKey],"ERROR"),""), "")</f>
        <v/>
      </c>
      <c r="V90" s="3" t="str">
        <f>IF($A90="ADD",IF(NOT(ISBLANK(U90)),_xlfn.XLOOKUP(U90,ud_barrier_type[lookupValue],ud_barrier_type[lookupKey],"ERROR"),""), "")</f>
        <v/>
      </c>
      <c r="X90" s="3" t="str">
        <f>IF($A90="ADD",IF(NOT(ISBLANK(W90)),_xlfn.XLOOKUP(W90,ud_barrier_rail_style[lookupValue],ud_barrier_rail_style[lookupKey],"ERROR"),""), "")</f>
        <v/>
      </c>
      <c r="Z90" s="3" t="str">
        <f>IF($A90="ADD",IF(NOT(ISBLANK(Y90)),_xlfn.XLOOKUP(Y90,ud_barrier_rail_make[lookupValue],ud_barrier_rail_make[lookupKey],"ERROR"),""), "")</f>
        <v/>
      </c>
      <c r="AB90" s="3" t="str">
        <f>IF($A90="ADD",IF(NOT(ISBLANK(AA90)),_xlfn.XLOOKUP(AA90,barrier_rail_material[lookupValue],barrier_rail_material[lookupKey],"ERROR"),""), "")</f>
        <v/>
      </c>
      <c r="AD90" s="3" t="str">
        <f>IF($A90="ADD",IF(NOT(ISBLANK(AC90)),_xlfn.XLOOKUP(AC90,barrier_post_material[lookupValue],barrier_post_material[lookupKey],"ERROR"),""), "")</f>
        <v/>
      </c>
      <c r="AE90" s="6"/>
      <c r="AH90" s="3" t="str">
        <f>IF($A90="ADD",IF(NOT(ISBLANK(AG90)),_xlfn.XLOOKUP(AG90,ud_barrier_ground_fix[lookupValue],ud_barrier_ground_fix[lookupKey],"ERROR"),""), "")</f>
        <v/>
      </c>
      <c r="AQ90" s="3" t="str">
        <f>IF($A90="ADD",IF(NOT(ISBLANK(AP90)),_xlfn.XLOOKUP(AP90,railing_attach[lookupValue],railing_attach[lookupKey],"ERROR"),""), "")</f>
        <v/>
      </c>
      <c r="AR90" s="5"/>
      <c r="AT90" s="3" t="str">
        <f>IF($A90="ADD",IF(NOT(ISBLANK(AS90)),_xlfn.XLOOKUP(AS90,post_condition[lookupValue],post_condition[lookupKey],"ERROR"),""), "")</f>
        <v/>
      </c>
      <c r="AU90" s="7"/>
      <c r="AV90" s="4" t="str">
        <f t="shared" ca="1" si="11"/>
        <v/>
      </c>
      <c r="AW90" s="4"/>
      <c r="AX90" s="3" t="str">
        <f t="shared" si="12"/>
        <v/>
      </c>
      <c r="AY90" s="3" t="str">
        <f>IF($A90="","",IF((AND($A90="ADD",OR(AX90="",AX90="In Use"))),"5",(_xlfn.XLOOKUP(AX90,ud_asset_status[lookupValue],ud_asset_status[lookupKey],""))))</f>
        <v/>
      </c>
      <c r="AZ90" s="7"/>
      <c r="BB90" s="3" t="str">
        <f>IF($A90="ADD",IF(NOT(ISBLANK(BA90)),_xlfn.XLOOKUP(BA90,ar_replace_reason[lookupValue],ar_replace_reason[lookupKey],"ERROR"),""), "")</f>
        <v/>
      </c>
      <c r="BC90" s="3" t="str">
        <f t="shared" si="13"/>
        <v/>
      </c>
      <c r="BD90" s="3" t="str">
        <f>IF($A90="","",IF((AND($A90="ADD",OR(BC90="",BC90="Queenstown-Lakes District Council"))),"70",(_xlfn.XLOOKUP(BC90,ud_organisation_owner[lookupValue],ud_organisation_owner[lookupKey],""))))</f>
        <v/>
      </c>
      <c r="BE90" s="3" t="str">
        <f t="shared" si="14"/>
        <v/>
      </c>
      <c r="BF90" s="3" t="str">
        <f>IF($A90="","",IF((AND($A90="ADD",OR(BE90="",BE90="Queenstown-Lakes District Council"))),"70",(_xlfn.XLOOKUP(BE90,ud_organisation_owner[lookupValue],ud_organisation_owner[lookupKey],""))))</f>
        <v/>
      </c>
      <c r="BG90" s="3" t="str">
        <f t="shared" si="15"/>
        <v/>
      </c>
      <c r="BH90" s="3" t="str">
        <f>IF($A90="","",IF((AND($A90="ADD",OR(BG90="",BG90="Local Authority"))),"17",(_xlfn.XLOOKUP(BG90,ud_sub_organisation[lookupValue],ud_sub_organisation[lookupKey],""))))</f>
        <v/>
      </c>
      <c r="BI90" s="3" t="str">
        <f t="shared" si="16"/>
        <v/>
      </c>
      <c r="BJ90" s="3" t="str">
        <f>IF($A90="","",IF((AND($A90="ADD",OR(BI90="",BI90="Vested assets"))),"12",(_xlfn.XLOOKUP(BI90,ud_work_origin[lookupValue],ud_work_origin[lookupKey],""))))</f>
        <v/>
      </c>
      <c r="BK90" s="8"/>
      <c r="BL90" s="2" t="str">
        <f t="shared" si="17"/>
        <v/>
      </c>
      <c r="BM90" s="3" t="str">
        <f t="shared" si="18"/>
        <v/>
      </c>
      <c r="BN90" s="3" t="str">
        <f>IF($A90="","",IF((AND($A90="ADD",OR(BM90="",BM90="Excellent"))),"1",(_xlfn.XLOOKUP(BM90,condition[lookupValue],condition[lookupKey],""))))</f>
        <v/>
      </c>
      <c r="BO90" s="7" t="str">
        <f t="shared" si="19"/>
        <v/>
      </c>
      <c r="BP90" s="5"/>
    </row>
    <row r="91" spans="2:68" x14ac:dyDescent="0.45">
      <c r="B91" s="4"/>
      <c r="C91" s="5"/>
      <c r="E91" s="3" t="str">
        <f>IF($A91="ADD",IF(NOT(ISBLANK(D91)),_xlfn.XLOOKUP(D91,roadnames[lookupValue],roadnames[lookupKey],"ERROR"),""), "")</f>
        <v/>
      </c>
      <c r="F91" s="4"/>
      <c r="G91" s="4"/>
      <c r="H91" s="6"/>
      <c r="I91" s="6"/>
      <c r="K91" s="3" t="str">
        <f>IF($A91="ADD",IF(NOT(ISBLANK(J91)),_xlfn.XLOOKUP(J91,side[lookupValue],side[lookupKey],"ERROR"),""), "")</f>
        <v/>
      </c>
      <c r="M91" s="3" t="str">
        <f>IF($A91="ADD",IF(NOT(ISBLANK(L91)),_xlfn.XLOOKUP(L91,ud_lane_location[lookupValue],ud_lane_location[lookupKey],"ERROR"),""), "")</f>
        <v/>
      </c>
      <c r="N91" s="6"/>
      <c r="O91" s="6" t="str">
        <f t="shared" si="10"/>
        <v/>
      </c>
      <c r="P91" s="4"/>
      <c r="R91" s="3" t="str">
        <f>IF($A91="ADD",IF(NOT(ISBLANK(Q91)),_xlfn.XLOOKUP(Q91,len_adjust_rsn[lookupValue],len_adjust_rsn[lookupKey],"ERROR"),""), "")</f>
        <v/>
      </c>
      <c r="T91" s="3" t="str">
        <f>IF($A91="ADD",IF(NOT(ISBLANK(S91)),_xlfn.XLOOKUP(S91,ud_placement[lookupValue],ud_placement[lookupKey],"ERROR"),""), "")</f>
        <v/>
      </c>
      <c r="V91" s="3" t="str">
        <f>IF($A91="ADD",IF(NOT(ISBLANK(U91)),_xlfn.XLOOKUP(U91,ud_barrier_type[lookupValue],ud_barrier_type[lookupKey],"ERROR"),""), "")</f>
        <v/>
      </c>
      <c r="X91" s="3" t="str">
        <f>IF($A91="ADD",IF(NOT(ISBLANK(W91)),_xlfn.XLOOKUP(W91,ud_barrier_rail_style[lookupValue],ud_barrier_rail_style[lookupKey],"ERROR"),""), "")</f>
        <v/>
      </c>
      <c r="Z91" s="3" t="str">
        <f>IF($A91="ADD",IF(NOT(ISBLANK(Y91)),_xlfn.XLOOKUP(Y91,ud_barrier_rail_make[lookupValue],ud_barrier_rail_make[lookupKey],"ERROR"),""), "")</f>
        <v/>
      </c>
      <c r="AB91" s="3" t="str">
        <f>IF($A91="ADD",IF(NOT(ISBLANK(AA91)),_xlfn.XLOOKUP(AA91,barrier_rail_material[lookupValue],barrier_rail_material[lookupKey],"ERROR"),""), "")</f>
        <v/>
      </c>
      <c r="AD91" s="3" t="str">
        <f>IF($A91="ADD",IF(NOT(ISBLANK(AC91)),_xlfn.XLOOKUP(AC91,barrier_post_material[lookupValue],barrier_post_material[lookupKey],"ERROR"),""), "")</f>
        <v/>
      </c>
      <c r="AE91" s="6"/>
      <c r="AH91" s="3" t="str">
        <f>IF($A91="ADD",IF(NOT(ISBLANK(AG91)),_xlfn.XLOOKUP(AG91,ud_barrier_ground_fix[lookupValue],ud_barrier_ground_fix[lookupKey],"ERROR"),""), "")</f>
        <v/>
      </c>
      <c r="AQ91" s="3" t="str">
        <f>IF($A91="ADD",IF(NOT(ISBLANK(AP91)),_xlfn.XLOOKUP(AP91,railing_attach[lookupValue],railing_attach[lookupKey],"ERROR"),""), "")</f>
        <v/>
      </c>
      <c r="AR91" s="5"/>
      <c r="AT91" s="3" t="str">
        <f>IF($A91="ADD",IF(NOT(ISBLANK(AS91)),_xlfn.XLOOKUP(AS91,post_condition[lookupValue],post_condition[lookupKey],"ERROR"),""), "")</f>
        <v/>
      </c>
      <c r="AU91" s="7"/>
      <c r="AV91" s="4" t="str">
        <f t="shared" ca="1" si="11"/>
        <v/>
      </c>
      <c r="AW91" s="4"/>
      <c r="AX91" s="3" t="str">
        <f t="shared" si="12"/>
        <v/>
      </c>
      <c r="AY91" s="3" t="str">
        <f>IF($A91="","",IF((AND($A91="ADD",OR(AX91="",AX91="In Use"))),"5",(_xlfn.XLOOKUP(AX91,ud_asset_status[lookupValue],ud_asset_status[lookupKey],""))))</f>
        <v/>
      </c>
      <c r="AZ91" s="7"/>
      <c r="BB91" s="3" t="str">
        <f>IF($A91="ADD",IF(NOT(ISBLANK(BA91)),_xlfn.XLOOKUP(BA91,ar_replace_reason[lookupValue],ar_replace_reason[lookupKey],"ERROR"),""), "")</f>
        <v/>
      </c>
      <c r="BC91" s="3" t="str">
        <f t="shared" si="13"/>
        <v/>
      </c>
      <c r="BD91" s="3" t="str">
        <f>IF($A91="","",IF((AND($A91="ADD",OR(BC91="",BC91="Queenstown-Lakes District Council"))),"70",(_xlfn.XLOOKUP(BC91,ud_organisation_owner[lookupValue],ud_organisation_owner[lookupKey],""))))</f>
        <v/>
      </c>
      <c r="BE91" s="3" t="str">
        <f t="shared" si="14"/>
        <v/>
      </c>
      <c r="BF91" s="3" t="str">
        <f>IF($A91="","",IF((AND($A91="ADD",OR(BE91="",BE91="Queenstown-Lakes District Council"))),"70",(_xlfn.XLOOKUP(BE91,ud_organisation_owner[lookupValue],ud_organisation_owner[lookupKey],""))))</f>
        <v/>
      </c>
      <c r="BG91" s="3" t="str">
        <f t="shared" si="15"/>
        <v/>
      </c>
      <c r="BH91" s="3" t="str">
        <f>IF($A91="","",IF((AND($A91="ADD",OR(BG91="",BG91="Local Authority"))),"17",(_xlfn.XLOOKUP(BG91,ud_sub_organisation[lookupValue],ud_sub_organisation[lookupKey],""))))</f>
        <v/>
      </c>
      <c r="BI91" s="3" t="str">
        <f t="shared" si="16"/>
        <v/>
      </c>
      <c r="BJ91" s="3" t="str">
        <f>IF($A91="","",IF((AND($A91="ADD",OR(BI91="",BI91="Vested assets"))),"12",(_xlfn.XLOOKUP(BI91,ud_work_origin[lookupValue],ud_work_origin[lookupKey],""))))</f>
        <v/>
      </c>
      <c r="BK91" s="8"/>
      <c r="BL91" s="2" t="str">
        <f t="shared" si="17"/>
        <v/>
      </c>
      <c r="BM91" s="3" t="str">
        <f t="shared" si="18"/>
        <v/>
      </c>
      <c r="BN91" s="3" t="str">
        <f>IF($A91="","",IF((AND($A91="ADD",OR(BM91="",BM91="Excellent"))),"1",(_xlfn.XLOOKUP(BM91,condition[lookupValue],condition[lookupKey],""))))</f>
        <v/>
      </c>
      <c r="BO91" s="7" t="str">
        <f t="shared" si="19"/>
        <v/>
      </c>
      <c r="BP91" s="5"/>
    </row>
    <row r="92" spans="2:68" x14ac:dyDescent="0.45">
      <c r="B92" s="4"/>
      <c r="C92" s="5"/>
      <c r="E92" s="3" t="str">
        <f>IF($A92="ADD",IF(NOT(ISBLANK(D92)),_xlfn.XLOOKUP(D92,roadnames[lookupValue],roadnames[lookupKey],"ERROR"),""), "")</f>
        <v/>
      </c>
      <c r="F92" s="4"/>
      <c r="G92" s="4"/>
      <c r="H92" s="6"/>
      <c r="I92" s="6"/>
      <c r="K92" s="3" t="str">
        <f>IF($A92="ADD",IF(NOT(ISBLANK(J92)),_xlfn.XLOOKUP(J92,side[lookupValue],side[lookupKey],"ERROR"),""), "")</f>
        <v/>
      </c>
      <c r="M92" s="3" t="str">
        <f>IF($A92="ADD",IF(NOT(ISBLANK(L92)),_xlfn.XLOOKUP(L92,ud_lane_location[lookupValue],ud_lane_location[lookupKey],"ERROR"),""), "")</f>
        <v/>
      </c>
      <c r="N92" s="6"/>
      <c r="O92" s="6" t="str">
        <f t="shared" si="10"/>
        <v/>
      </c>
      <c r="P92" s="4"/>
      <c r="R92" s="3" t="str">
        <f>IF($A92="ADD",IF(NOT(ISBLANK(Q92)),_xlfn.XLOOKUP(Q92,len_adjust_rsn[lookupValue],len_adjust_rsn[lookupKey],"ERROR"),""), "")</f>
        <v/>
      </c>
      <c r="T92" s="3" t="str">
        <f>IF($A92="ADD",IF(NOT(ISBLANK(S92)),_xlfn.XLOOKUP(S92,ud_placement[lookupValue],ud_placement[lookupKey],"ERROR"),""), "")</f>
        <v/>
      </c>
      <c r="V92" s="3" t="str">
        <f>IF($A92="ADD",IF(NOT(ISBLANK(U92)),_xlfn.XLOOKUP(U92,ud_barrier_type[lookupValue],ud_barrier_type[lookupKey],"ERROR"),""), "")</f>
        <v/>
      </c>
      <c r="X92" s="3" t="str">
        <f>IF($A92="ADD",IF(NOT(ISBLANK(W92)),_xlfn.XLOOKUP(W92,ud_barrier_rail_style[lookupValue],ud_barrier_rail_style[lookupKey],"ERROR"),""), "")</f>
        <v/>
      </c>
      <c r="Z92" s="3" t="str">
        <f>IF($A92="ADD",IF(NOT(ISBLANK(Y92)),_xlfn.XLOOKUP(Y92,ud_barrier_rail_make[lookupValue],ud_barrier_rail_make[lookupKey],"ERROR"),""), "")</f>
        <v/>
      </c>
      <c r="AB92" s="3" t="str">
        <f>IF($A92="ADD",IF(NOT(ISBLANK(AA92)),_xlfn.XLOOKUP(AA92,barrier_rail_material[lookupValue],barrier_rail_material[lookupKey],"ERROR"),""), "")</f>
        <v/>
      </c>
      <c r="AD92" s="3" t="str">
        <f>IF($A92="ADD",IF(NOT(ISBLANK(AC92)),_xlfn.XLOOKUP(AC92,barrier_post_material[lookupValue],barrier_post_material[lookupKey],"ERROR"),""), "")</f>
        <v/>
      </c>
      <c r="AE92" s="6"/>
      <c r="AH92" s="3" t="str">
        <f>IF($A92="ADD",IF(NOT(ISBLANK(AG92)),_xlfn.XLOOKUP(AG92,ud_barrier_ground_fix[lookupValue],ud_barrier_ground_fix[lookupKey],"ERROR"),""), "")</f>
        <v/>
      </c>
      <c r="AQ92" s="3" t="str">
        <f>IF($A92="ADD",IF(NOT(ISBLANK(AP92)),_xlfn.XLOOKUP(AP92,railing_attach[lookupValue],railing_attach[lookupKey],"ERROR"),""), "")</f>
        <v/>
      </c>
      <c r="AR92" s="5"/>
      <c r="AT92" s="3" t="str">
        <f>IF($A92="ADD",IF(NOT(ISBLANK(AS92)),_xlfn.XLOOKUP(AS92,post_condition[lookupValue],post_condition[lookupKey],"ERROR"),""), "")</f>
        <v/>
      </c>
      <c r="AU92" s="7"/>
      <c r="AV92" s="4" t="str">
        <f t="shared" ca="1" si="11"/>
        <v/>
      </c>
      <c r="AW92" s="4"/>
      <c r="AX92" s="3" t="str">
        <f t="shared" si="12"/>
        <v/>
      </c>
      <c r="AY92" s="3" t="str">
        <f>IF($A92="","",IF((AND($A92="ADD",OR(AX92="",AX92="In Use"))),"5",(_xlfn.XLOOKUP(AX92,ud_asset_status[lookupValue],ud_asset_status[lookupKey],""))))</f>
        <v/>
      </c>
      <c r="AZ92" s="7"/>
      <c r="BB92" s="3" t="str">
        <f>IF($A92="ADD",IF(NOT(ISBLANK(BA92)),_xlfn.XLOOKUP(BA92,ar_replace_reason[lookupValue],ar_replace_reason[lookupKey],"ERROR"),""), "")</f>
        <v/>
      </c>
      <c r="BC92" s="3" t="str">
        <f t="shared" si="13"/>
        <v/>
      </c>
      <c r="BD92" s="3" t="str">
        <f>IF($A92="","",IF((AND($A92="ADD",OR(BC92="",BC92="Queenstown-Lakes District Council"))),"70",(_xlfn.XLOOKUP(BC92,ud_organisation_owner[lookupValue],ud_organisation_owner[lookupKey],""))))</f>
        <v/>
      </c>
      <c r="BE92" s="3" t="str">
        <f t="shared" si="14"/>
        <v/>
      </c>
      <c r="BF92" s="3" t="str">
        <f>IF($A92="","",IF((AND($A92="ADD",OR(BE92="",BE92="Queenstown-Lakes District Council"))),"70",(_xlfn.XLOOKUP(BE92,ud_organisation_owner[lookupValue],ud_organisation_owner[lookupKey],""))))</f>
        <v/>
      </c>
      <c r="BG92" s="3" t="str">
        <f t="shared" si="15"/>
        <v/>
      </c>
      <c r="BH92" s="3" t="str">
        <f>IF($A92="","",IF((AND($A92="ADD",OR(BG92="",BG92="Local Authority"))),"17",(_xlfn.XLOOKUP(BG92,ud_sub_organisation[lookupValue],ud_sub_organisation[lookupKey],""))))</f>
        <v/>
      </c>
      <c r="BI92" s="3" t="str">
        <f t="shared" si="16"/>
        <v/>
      </c>
      <c r="BJ92" s="3" t="str">
        <f>IF($A92="","",IF((AND($A92="ADD",OR(BI92="",BI92="Vested assets"))),"12",(_xlfn.XLOOKUP(BI92,ud_work_origin[lookupValue],ud_work_origin[lookupKey],""))))</f>
        <v/>
      </c>
      <c r="BK92" s="8"/>
      <c r="BL92" s="2" t="str">
        <f t="shared" si="17"/>
        <v/>
      </c>
      <c r="BM92" s="3" t="str">
        <f t="shared" si="18"/>
        <v/>
      </c>
      <c r="BN92" s="3" t="str">
        <f>IF($A92="","",IF((AND($A92="ADD",OR(BM92="",BM92="Excellent"))),"1",(_xlfn.XLOOKUP(BM92,condition[lookupValue],condition[lookupKey],""))))</f>
        <v/>
      </c>
      <c r="BO92" s="7" t="str">
        <f t="shared" si="19"/>
        <v/>
      </c>
      <c r="BP92" s="5"/>
    </row>
    <row r="93" spans="2:68" x14ac:dyDescent="0.45">
      <c r="B93" s="4"/>
      <c r="C93" s="5"/>
      <c r="E93" s="3" t="str">
        <f>IF($A93="ADD",IF(NOT(ISBLANK(D93)),_xlfn.XLOOKUP(D93,roadnames[lookupValue],roadnames[lookupKey],"ERROR"),""), "")</f>
        <v/>
      </c>
      <c r="F93" s="4"/>
      <c r="G93" s="4"/>
      <c r="H93" s="6"/>
      <c r="I93" s="6"/>
      <c r="K93" s="3" t="str">
        <f>IF($A93="ADD",IF(NOT(ISBLANK(J93)),_xlfn.XLOOKUP(J93,side[lookupValue],side[lookupKey],"ERROR"),""), "")</f>
        <v/>
      </c>
      <c r="M93" s="3" t="str">
        <f>IF($A93="ADD",IF(NOT(ISBLANK(L93)),_xlfn.XLOOKUP(L93,ud_lane_location[lookupValue],ud_lane_location[lookupKey],"ERROR"),""), "")</f>
        <v/>
      </c>
      <c r="N93" s="6"/>
      <c r="O93" s="6" t="str">
        <f t="shared" si="10"/>
        <v/>
      </c>
      <c r="P93" s="4"/>
      <c r="R93" s="3" t="str">
        <f>IF($A93="ADD",IF(NOT(ISBLANK(Q93)),_xlfn.XLOOKUP(Q93,len_adjust_rsn[lookupValue],len_adjust_rsn[lookupKey],"ERROR"),""), "")</f>
        <v/>
      </c>
      <c r="T93" s="3" t="str">
        <f>IF($A93="ADD",IF(NOT(ISBLANK(S93)),_xlfn.XLOOKUP(S93,ud_placement[lookupValue],ud_placement[lookupKey],"ERROR"),""), "")</f>
        <v/>
      </c>
      <c r="V93" s="3" t="str">
        <f>IF($A93="ADD",IF(NOT(ISBLANK(U93)),_xlfn.XLOOKUP(U93,ud_barrier_type[lookupValue],ud_barrier_type[lookupKey],"ERROR"),""), "")</f>
        <v/>
      </c>
      <c r="X93" s="3" t="str">
        <f>IF($A93="ADD",IF(NOT(ISBLANK(W93)),_xlfn.XLOOKUP(W93,ud_barrier_rail_style[lookupValue],ud_barrier_rail_style[lookupKey],"ERROR"),""), "")</f>
        <v/>
      </c>
      <c r="Z93" s="3" t="str">
        <f>IF($A93="ADD",IF(NOT(ISBLANK(Y93)),_xlfn.XLOOKUP(Y93,ud_barrier_rail_make[lookupValue],ud_barrier_rail_make[lookupKey],"ERROR"),""), "")</f>
        <v/>
      </c>
      <c r="AB93" s="3" t="str">
        <f>IF($A93="ADD",IF(NOT(ISBLANK(AA93)),_xlfn.XLOOKUP(AA93,barrier_rail_material[lookupValue],barrier_rail_material[lookupKey],"ERROR"),""), "")</f>
        <v/>
      </c>
      <c r="AD93" s="3" t="str">
        <f>IF($A93="ADD",IF(NOT(ISBLANK(AC93)),_xlfn.XLOOKUP(AC93,barrier_post_material[lookupValue],barrier_post_material[lookupKey],"ERROR"),""), "")</f>
        <v/>
      </c>
      <c r="AE93" s="6"/>
      <c r="AH93" s="3" t="str">
        <f>IF($A93="ADD",IF(NOT(ISBLANK(AG93)),_xlfn.XLOOKUP(AG93,ud_barrier_ground_fix[lookupValue],ud_barrier_ground_fix[lookupKey],"ERROR"),""), "")</f>
        <v/>
      </c>
      <c r="AQ93" s="3" t="str">
        <f>IF($A93="ADD",IF(NOT(ISBLANK(AP93)),_xlfn.XLOOKUP(AP93,railing_attach[lookupValue],railing_attach[lookupKey],"ERROR"),""), "")</f>
        <v/>
      </c>
      <c r="AR93" s="5"/>
      <c r="AT93" s="3" t="str">
        <f>IF($A93="ADD",IF(NOT(ISBLANK(AS93)),_xlfn.XLOOKUP(AS93,post_condition[lookupValue],post_condition[lookupKey],"ERROR"),""), "")</f>
        <v/>
      </c>
      <c r="AU93" s="7"/>
      <c r="AV93" s="4" t="str">
        <f t="shared" ca="1" si="11"/>
        <v/>
      </c>
      <c r="AW93" s="4"/>
      <c r="AX93" s="3" t="str">
        <f t="shared" si="12"/>
        <v/>
      </c>
      <c r="AY93" s="3" t="str">
        <f>IF($A93="","",IF((AND($A93="ADD",OR(AX93="",AX93="In Use"))),"5",(_xlfn.XLOOKUP(AX93,ud_asset_status[lookupValue],ud_asset_status[lookupKey],""))))</f>
        <v/>
      </c>
      <c r="AZ93" s="7"/>
      <c r="BB93" s="3" t="str">
        <f>IF($A93="ADD",IF(NOT(ISBLANK(BA93)),_xlfn.XLOOKUP(BA93,ar_replace_reason[lookupValue],ar_replace_reason[lookupKey],"ERROR"),""), "")</f>
        <v/>
      </c>
      <c r="BC93" s="3" t="str">
        <f t="shared" si="13"/>
        <v/>
      </c>
      <c r="BD93" s="3" t="str">
        <f>IF($A93="","",IF((AND($A93="ADD",OR(BC93="",BC93="Queenstown-Lakes District Council"))),"70",(_xlfn.XLOOKUP(BC93,ud_organisation_owner[lookupValue],ud_organisation_owner[lookupKey],""))))</f>
        <v/>
      </c>
      <c r="BE93" s="3" t="str">
        <f t="shared" si="14"/>
        <v/>
      </c>
      <c r="BF93" s="3" t="str">
        <f>IF($A93="","",IF((AND($A93="ADD",OR(BE93="",BE93="Queenstown-Lakes District Council"))),"70",(_xlfn.XLOOKUP(BE93,ud_organisation_owner[lookupValue],ud_organisation_owner[lookupKey],""))))</f>
        <v/>
      </c>
      <c r="BG93" s="3" t="str">
        <f t="shared" si="15"/>
        <v/>
      </c>
      <c r="BH93" s="3" t="str">
        <f>IF($A93="","",IF((AND($A93="ADD",OR(BG93="",BG93="Local Authority"))),"17",(_xlfn.XLOOKUP(BG93,ud_sub_organisation[lookupValue],ud_sub_organisation[lookupKey],""))))</f>
        <v/>
      </c>
      <c r="BI93" s="3" t="str">
        <f t="shared" si="16"/>
        <v/>
      </c>
      <c r="BJ93" s="3" t="str">
        <f>IF($A93="","",IF((AND($A93="ADD",OR(BI93="",BI93="Vested assets"))),"12",(_xlfn.XLOOKUP(BI93,ud_work_origin[lookupValue],ud_work_origin[lookupKey],""))))</f>
        <v/>
      </c>
      <c r="BK93" s="8"/>
      <c r="BL93" s="2" t="str">
        <f t="shared" si="17"/>
        <v/>
      </c>
      <c r="BM93" s="3" t="str">
        <f t="shared" si="18"/>
        <v/>
      </c>
      <c r="BN93" s="3" t="str">
        <f>IF($A93="","",IF((AND($A93="ADD",OR(BM93="",BM93="Excellent"))),"1",(_xlfn.XLOOKUP(BM93,condition[lookupValue],condition[lookupKey],""))))</f>
        <v/>
      </c>
      <c r="BO93" s="7" t="str">
        <f t="shared" si="19"/>
        <v/>
      </c>
      <c r="BP93" s="5"/>
    </row>
    <row r="94" spans="2:68" x14ac:dyDescent="0.45">
      <c r="B94" s="4"/>
      <c r="C94" s="5"/>
      <c r="E94" s="3" t="str">
        <f>IF($A94="ADD",IF(NOT(ISBLANK(D94)),_xlfn.XLOOKUP(D94,roadnames[lookupValue],roadnames[lookupKey],"ERROR"),""), "")</f>
        <v/>
      </c>
      <c r="F94" s="4"/>
      <c r="G94" s="4"/>
      <c r="H94" s="6"/>
      <c r="I94" s="6"/>
      <c r="K94" s="3" t="str">
        <f>IF($A94="ADD",IF(NOT(ISBLANK(J94)),_xlfn.XLOOKUP(J94,side[lookupValue],side[lookupKey],"ERROR"),""), "")</f>
        <v/>
      </c>
      <c r="M94" s="3" t="str">
        <f>IF($A94="ADD",IF(NOT(ISBLANK(L94)),_xlfn.XLOOKUP(L94,ud_lane_location[lookupValue],ud_lane_location[lookupKey],"ERROR"),""), "")</f>
        <v/>
      </c>
      <c r="N94" s="6"/>
      <c r="O94" s="6" t="str">
        <f t="shared" si="10"/>
        <v/>
      </c>
      <c r="P94" s="4"/>
      <c r="R94" s="3" t="str">
        <f>IF($A94="ADD",IF(NOT(ISBLANK(Q94)),_xlfn.XLOOKUP(Q94,len_adjust_rsn[lookupValue],len_adjust_rsn[lookupKey],"ERROR"),""), "")</f>
        <v/>
      </c>
      <c r="T94" s="3" t="str">
        <f>IF($A94="ADD",IF(NOT(ISBLANK(S94)),_xlfn.XLOOKUP(S94,ud_placement[lookupValue],ud_placement[lookupKey],"ERROR"),""), "")</f>
        <v/>
      </c>
      <c r="V94" s="3" t="str">
        <f>IF($A94="ADD",IF(NOT(ISBLANK(U94)),_xlfn.XLOOKUP(U94,ud_barrier_type[lookupValue],ud_barrier_type[lookupKey],"ERROR"),""), "")</f>
        <v/>
      </c>
      <c r="X94" s="3" t="str">
        <f>IF($A94="ADD",IF(NOT(ISBLANK(W94)),_xlfn.XLOOKUP(W94,ud_barrier_rail_style[lookupValue],ud_barrier_rail_style[lookupKey],"ERROR"),""), "")</f>
        <v/>
      </c>
      <c r="Z94" s="3" t="str">
        <f>IF($A94="ADD",IF(NOT(ISBLANK(Y94)),_xlfn.XLOOKUP(Y94,ud_barrier_rail_make[lookupValue],ud_barrier_rail_make[lookupKey],"ERROR"),""), "")</f>
        <v/>
      </c>
      <c r="AB94" s="3" t="str">
        <f>IF($A94="ADD",IF(NOT(ISBLANK(AA94)),_xlfn.XLOOKUP(AA94,barrier_rail_material[lookupValue],barrier_rail_material[lookupKey],"ERROR"),""), "")</f>
        <v/>
      </c>
      <c r="AD94" s="3" t="str">
        <f>IF($A94="ADD",IF(NOT(ISBLANK(AC94)),_xlfn.XLOOKUP(AC94,barrier_post_material[lookupValue],barrier_post_material[lookupKey],"ERROR"),""), "")</f>
        <v/>
      </c>
      <c r="AE94" s="6"/>
      <c r="AH94" s="3" t="str">
        <f>IF($A94="ADD",IF(NOT(ISBLANK(AG94)),_xlfn.XLOOKUP(AG94,ud_barrier_ground_fix[lookupValue],ud_barrier_ground_fix[lookupKey],"ERROR"),""), "")</f>
        <v/>
      </c>
      <c r="AQ94" s="3" t="str">
        <f>IF($A94="ADD",IF(NOT(ISBLANK(AP94)),_xlfn.XLOOKUP(AP94,railing_attach[lookupValue],railing_attach[lookupKey],"ERROR"),""), "")</f>
        <v/>
      </c>
      <c r="AR94" s="5"/>
      <c r="AT94" s="3" t="str">
        <f>IF($A94="ADD",IF(NOT(ISBLANK(AS94)),_xlfn.XLOOKUP(AS94,post_condition[lookupValue],post_condition[lookupKey],"ERROR"),""), "")</f>
        <v/>
      </c>
      <c r="AU94" s="7"/>
      <c r="AV94" s="4" t="str">
        <f t="shared" ca="1" si="11"/>
        <v/>
      </c>
      <c r="AW94" s="4"/>
      <c r="AX94" s="3" t="str">
        <f t="shared" si="12"/>
        <v/>
      </c>
      <c r="AY94" s="3" t="str">
        <f>IF($A94="","",IF((AND($A94="ADD",OR(AX94="",AX94="In Use"))),"5",(_xlfn.XLOOKUP(AX94,ud_asset_status[lookupValue],ud_asset_status[lookupKey],""))))</f>
        <v/>
      </c>
      <c r="AZ94" s="7"/>
      <c r="BB94" s="3" t="str">
        <f>IF($A94="ADD",IF(NOT(ISBLANK(BA94)),_xlfn.XLOOKUP(BA94,ar_replace_reason[lookupValue],ar_replace_reason[lookupKey],"ERROR"),""), "")</f>
        <v/>
      </c>
      <c r="BC94" s="3" t="str">
        <f t="shared" si="13"/>
        <v/>
      </c>
      <c r="BD94" s="3" t="str">
        <f>IF($A94="","",IF((AND($A94="ADD",OR(BC94="",BC94="Queenstown-Lakes District Council"))),"70",(_xlfn.XLOOKUP(BC94,ud_organisation_owner[lookupValue],ud_organisation_owner[lookupKey],""))))</f>
        <v/>
      </c>
      <c r="BE94" s="3" t="str">
        <f t="shared" si="14"/>
        <v/>
      </c>
      <c r="BF94" s="3" t="str">
        <f>IF($A94="","",IF((AND($A94="ADD",OR(BE94="",BE94="Queenstown-Lakes District Council"))),"70",(_xlfn.XLOOKUP(BE94,ud_organisation_owner[lookupValue],ud_organisation_owner[lookupKey],""))))</f>
        <v/>
      </c>
      <c r="BG94" s="3" t="str">
        <f t="shared" si="15"/>
        <v/>
      </c>
      <c r="BH94" s="3" t="str">
        <f>IF($A94="","",IF((AND($A94="ADD",OR(BG94="",BG94="Local Authority"))),"17",(_xlfn.XLOOKUP(BG94,ud_sub_organisation[lookupValue],ud_sub_organisation[lookupKey],""))))</f>
        <v/>
      </c>
      <c r="BI94" s="3" t="str">
        <f t="shared" si="16"/>
        <v/>
      </c>
      <c r="BJ94" s="3" t="str">
        <f>IF($A94="","",IF((AND($A94="ADD",OR(BI94="",BI94="Vested assets"))),"12",(_xlfn.XLOOKUP(BI94,ud_work_origin[lookupValue],ud_work_origin[lookupKey],""))))</f>
        <v/>
      </c>
      <c r="BK94" s="8"/>
      <c r="BL94" s="2" t="str">
        <f t="shared" si="17"/>
        <v/>
      </c>
      <c r="BM94" s="3" t="str">
        <f t="shared" si="18"/>
        <v/>
      </c>
      <c r="BN94" s="3" t="str">
        <f>IF($A94="","",IF((AND($A94="ADD",OR(BM94="",BM94="Excellent"))),"1",(_xlfn.XLOOKUP(BM94,condition[lookupValue],condition[lookupKey],""))))</f>
        <v/>
      </c>
      <c r="BO94" s="7" t="str">
        <f t="shared" si="19"/>
        <v/>
      </c>
      <c r="BP94" s="5"/>
    </row>
    <row r="95" spans="2:68" x14ac:dyDescent="0.45">
      <c r="B95" s="4"/>
      <c r="C95" s="5"/>
      <c r="E95" s="3" t="str">
        <f>IF($A95="ADD",IF(NOT(ISBLANK(D95)),_xlfn.XLOOKUP(D95,roadnames[lookupValue],roadnames[lookupKey],"ERROR"),""), "")</f>
        <v/>
      </c>
      <c r="F95" s="4"/>
      <c r="G95" s="4"/>
      <c r="H95" s="6"/>
      <c r="I95" s="6"/>
      <c r="K95" s="3" t="str">
        <f>IF($A95="ADD",IF(NOT(ISBLANK(J95)),_xlfn.XLOOKUP(J95,side[lookupValue],side[lookupKey],"ERROR"),""), "")</f>
        <v/>
      </c>
      <c r="M95" s="3" t="str">
        <f>IF($A95="ADD",IF(NOT(ISBLANK(L95)),_xlfn.XLOOKUP(L95,ud_lane_location[lookupValue],ud_lane_location[lookupKey],"ERROR"),""), "")</f>
        <v/>
      </c>
      <c r="N95" s="6"/>
      <c r="O95" s="6" t="str">
        <f t="shared" si="10"/>
        <v/>
      </c>
      <c r="P95" s="4"/>
      <c r="R95" s="3" t="str">
        <f>IF($A95="ADD",IF(NOT(ISBLANK(Q95)),_xlfn.XLOOKUP(Q95,len_adjust_rsn[lookupValue],len_adjust_rsn[lookupKey],"ERROR"),""), "")</f>
        <v/>
      </c>
      <c r="T95" s="3" t="str">
        <f>IF($A95="ADD",IF(NOT(ISBLANK(S95)),_xlfn.XLOOKUP(S95,ud_placement[lookupValue],ud_placement[lookupKey],"ERROR"),""), "")</f>
        <v/>
      </c>
      <c r="V95" s="3" t="str">
        <f>IF($A95="ADD",IF(NOT(ISBLANK(U95)),_xlfn.XLOOKUP(U95,ud_barrier_type[lookupValue],ud_barrier_type[lookupKey],"ERROR"),""), "")</f>
        <v/>
      </c>
      <c r="X95" s="3" t="str">
        <f>IF($A95="ADD",IF(NOT(ISBLANK(W95)),_xlfn.XLOOKUP(W95,ud_barrier_rail_style[lookupValue],ud_barrier_rail_style[lookupKey],"ERROR"),""), "")</f>
        <v/>
      </c>
      <c r="Z95" s="3" t="str">
        <f>IF($A95="ADD",IF(NOT(ISBLANK(Y95)),_xlfn.XLOOKUP(Y95,ud_barrier_rail_make[lookupValue],ud_barrier_rail_make[lookupKey],"ERROR"),""), "")</f>
        <v/>
      </c>
      <c r="AB95" s="3" t="str">
        <f>IF($A95="ADD",IF(NOT(ISBLANK(AA95)),_xlfn.XLOOKUP(AA95,barrier_rail_material[lookupValue],barrier_rail_material[lookupKey],"ERROR"),""), "")</f>
        <v/>
      </c>
      <c r="AD95" s="3" t="str">
        <f>IF($A95="ADD",IF(NOT(ISBLANK(AC95)),_xlfn.XLOOKUP(AC95,barrier_post_material[lookupValue],barrier_post_material[lookupKey],"ERROR"),""), "")</f>
        <v/>
      </c>
      <c r="AE95" s="6"/>
      <c r="AH95" s="3" t="str">
        <f>IF($A95="ADD",IF(NOT(ISBLANK(AG95)),_xlfn.XLOOKUP(AG95,ud_barrier_ground_fix[lookupValue],ud_barrier_ground_fix[lookupKey],"ERROR"),""), "")</f>
        <v/>
      </c>
      <c r="AQ95" s="3" t="str">
        <f>IF($A95="ADD",IF(NOT(ISBLANK(AP95)),_xlfn.XLOOKUP(AP95,railing_attach[lookupValue],railing_attach[lookupKey],"ERROR"),""), "")</f>
        <v/>
      </c>
      <c r="AR95" s="5"/>
      <c r="AT95" s="3" t="str">
        <f>IF($A95="ADD",IF(NOT(ISBLANK(AS95)),_xlfn.XLOOKUP(AS95,post_condition[lookupValue],post_condition[lookupKey],"ERROR"),""), "")</f>
        <v/>
      </c>
      <c r="AU95" s="7"/>
      <c r="AV95" s="4" t="str">
        <f t="shared" ca="1" si="11"/>
        <v/>
      </c>
      <c r="AW95" s="4"/>
      <c r="AX95" s="3" t="str">
        <f t="shared" si="12"/>
        <v/>
      </c>
      <c r="AY95" s="3" t="str">
        <f>IF($A95="","",IF((AND($A95="ADD",OR(AX95="",AX95="In Use"))),"5",(_xlfn.XLOOKUP(AX95,ud_asset_status[lookupValue],ud_asset_status[lookupKey],""))))</f>
        <v/>
      </c>
      <c r="AZ95" s="7"/>
      <c r="BB95" s="3" t="str">
        <f>IF($A95="ADD",IF(NOT(ISBLANK(BA95)),_xlfn.XLOOKUP(BA95,ar_replace_reason[lookupValue],ar_replace_reason[lookupKey],"ERROR"),""), "")</f>
        <v/>
      </c>
      <c r="BC95" s="3" t="str">
        <f t="shared" si="13"/>
        <v/>
      </c>
      <c r="BD95" s="3" t="str">
        <f>IF($A95="","",IF((AND($A95="ADD",OR(BC95="",BC95="Queenstown-Lakes District Council"))),"70",(_xlfn.XLOOKUP(BC95,ud_organisation_owner[lookupValue],ud_organisation_owner[lookupKey],""))))</f>
        <v/>
      </c>
      <c r="BE95" s="3" t="str">
        <f t="shared" si="14"/>
        <v/>
      </c>
      <c r="BF95" s="3" t="str">
        <f>IF($A95="","",IF((AND($A95="ADD",OR(BE95="",BE95="Queenstown-Lakes District Council"))),"70",(_xlfn.XLOOKUP(BE95,ud_organisation_owner[lookupValue],ud_organisation_owner[lookupKey],""))))</f>
        <v/>
      </c>
      <c r="BG95" s="3" t="str">
        <f t="shared" si="15"/>
        <v/>
      </c>
      <c r="BH95" s="3" t="str">
        <f>IF($A95="","",IF((AND($A95="ADD",OR(BG95="",BG95="Local Authority"))),"17",(_xlfn.XLOOKUP(BG95,ud_sub_organisation[lookupValue],ud_sub_organisation[lookupKey],""))))</f>
        <v/>
      </c>
      <c r="BI95" s="3" t="str">
        <f t="shared" si="16"/>
        <v/>
      </c>
      <c r="BJ95" s="3" t="str">
        <f>IF($A95="","",IF((AND($A95="ADD",OR(BI95="",BI95="Vested assets"))),"12",(_xlfn.XLOOKUP(BI95,ud_work_origin[lookupValue],ud_work_origin[lookupKey],""))))</f>
        <v/>
      </c>
      <c r="BK95" s="8"/>
      <c r="BL95" s="2" t="str">
        <f t="shared" si="17"/>
        <v/>
      </c>
      <c r="BM95" s="3" t="str">
        <f t="shared" si="18"/>
        <v/>
      </c>
      <c r="BN95" s="3" t="str">
        <f>IF($A95="","",IF((AND($A95="ADD",OR(BM95="",BM95="Excellent"))),"1",(_xlfn.XLOOKUP(BM95,condition[lookupValue],condition[lookupKey],""))))</f>
        <v/>
      </c>
      <c r="BO95" s="7" t="str">
        <f t="shared" si="19"/>
        <v/>
      </c>
      <c r="BP95" s="5"/>
    </row>
    <row r="96" spans="2:68" x14ac:dyDescent="0.45">
      <c r="B96" s="4"/>
      <c r="C96" s="5"/>
      <c r="E96" s="3" t="str">
        <f>IF($A96="ADD",IF(NOT(ISBLANK(D96)),_xlfn.XLOOKUP(D96,roadnames[lookupValue],roadnames[lookupKey],"ERROR"),""), "")</f>
        <v/>
      </c>
      <c r="F96" s="4"/>
      <c r="G96" s="4"/>
      <c r="H96" s="6"/>
      <c r="I96" s="6"/>
      <c r="K96" s="3" t="str">
        <f>IF($A96="ADD",IF(NOT(ISBLANK(J96)),_xlfn.XLOOKUP(J96,side[lookupValue],side[lookupKey],"ERROR"),""), "")</f>
        <v/>
      </c>
      <c r="M96" s="3" t="str">
        <f>IF($A96="ADD",IF(NOT(ISBLANK(L96)),_xlfn.XLOOKUP(L96,ud_lane_location[lookupValue],ud_lane_location[lookupKey],"ERROR"),""), "")</f>
        <v/>
      </c>
      <c r="N96" s="6"/>
      <c r="O96" s="6" t="str">
        <f t="shared" si="10"/>
        <v/>
      </c>
      <c r="P96" s="4"/>
      <c r="R96" s="3" t="str">
        <f>IF($A96="ADD",IF(NOT(ISBLANK(Q96)),_xlfn.XLOOKUP(Q96,len_adjust_rsn[lookupValue],len_adjust_rsn[lookupKey],"ERROR"),""), "")</f>
        <v/>
      </c>
      <c r="T96" s="3" t="str">
        <f>IF($A96="ADD",IF(NOT(ISBLANK(S96)),_xlfn.XLOOKUP(S96,ud_placement[lookupValue],ud_placement[lookupKey],"ERROR"),""), "")</f>
        <v/>
      </c>
      <c r="V96" s="3" t="str">
        <f>IF($A96="ADD",IF(NOT(ISBLANK(U96)),_xlfn.XLOOKUP(U96,ud_barrier_type[lookupValue],ud_barrier_type[lookupKey],"ERROR"),""), "")</f>
        <v/>
      </c>
      <c r="X96" s="3" t="str">
        <f>IF($A96="ADD",IF(NOT(ISBLANK(W96)),_xlfn.XLOOKUP(W96,ud_barrier_rail_style[lookupValue],ud_barrier_rail_style[lookupKey],"ERROR"),""), "")</f>
        <v/>
      </c>
      <c r="Z96" s="3" t="str">
        <f>IF($A96="ADD",IF(NOT(ISBLANK(Y96)),_xlfn.XLOOKUP(Y96,ud_barrier_rail_make[lookupValue],ud_barrier_rail_make[lookupKey],"ERROR"),""), "")</f>
        <v/>
      </c>
      <c r="AB96" s="3" t="str">
        <f>IF($A96="ADD",IF(NOT(ISBLANK(AA96)),_xlfn.XLOOKUP(AA96,barrier_rail_material[lookupValue],barrier_rail_material[lookupKey],"ERROR"),""), "")</f>
        <v/>
      </c>
      <c r="AD96" s="3" t="str">
        <f>IF($A96="ADD",IF(NOT(ISBLANK(AC96)),_xlfn.XLOOKUP(AC96,barrier_post_material[lookupValue],barrier_post_material[lookupKey],"ERROR"),""), "")</f>
        <v/>
      </c>
      <c r="AE96" s="6"/>
      <c r="AH96" s="3" t="str">
        <f>IF($A96="ADD",IF(NOT(ISBLANK(AG96)),_xlfn.XLOOKUP(AG96,ud_barrier_ground_fix[lookupValue],ud_barrier_ground_fix[lookupKey],"ERROR"),""), "")</f>
        <v/>
      </c>
      <c r="AQ96" s="3" t="str">
        <f>IF($A96="ADD",IF(NOT(ISBLANK(AP96)),_xlfn.XLOOKUP(AP96,railing_attach[lookupValue],railing_attach[lookupKey],"ERROR"),""), "")</f>
        <v/>
      </c>
      <c r="AR96" s="5"/>
      <c r="AT96" s="3" t="str">
        <f>IF($A96="ADD",IF(NOT(ISBLANK(AS96)),_xlfn.XLOOKUP(AS96,post_condition[lookupValue],post_condition[lookupKey],"ERROR"),""), "")</f>
        <v/>
      </c>
      <c r="AU96" s="7"/>
      <c r="AV96" s="4" t="str">
        <f t="shared" ca="1" si="11"/>
        <v/>
      </c>
      <c r="AW96" s="4"/>
      <c r="AX96" s="3" t="str">
        <f t="shared" si="12"/>
        <v/>
      </c>
      <c r="AY96" s="3" t="str">
        <f>IF($A96="","",IF((AND($A96="ADD",OR(AX96="",AX96="In Use"))),"5",(_xlfn.XLOOKUP(AX96,ud_asset_status[lookupValue],ud_asset_status[lookupKey],""))))</f>
        <v/>
      </c>
      <c r="AZ96" s="7"/>
      <c r="BB96" s="3" t="str">
        <f>IF($A96="ADD",IF(NOT(ISBLANK(BA96)),_xlfn.XLOOKUP(BA96,ar_replace_reason[lookupValue],ar_replace_reason[lookupKey],"ERROR"),""), "")</f>
        <v/>
      </c>
      <c r="BC96" s="3" t="str">
        <f t="shared" si="13"/>
        <v/>
      </c>
      <c r="BD96" s="3" t="str">
        <f>IF($A96="","",IF((AND($A96="ADD",OR(BC96="",BC96="Queenstown-Lakes District Council"))),"70",(_xlfn.XLOOKUP(BC96,ud_organisation_owner[lookupValue],ud_organisation_owner[lookupKey],""))))</f>
        <v/>
      </c>
      <c r="BE96" s="3" t="str">
        <f t="shared" si="14"/>
        <v/>
      </c>
      <c r="BF96" s="3" t="str">
        <f>IF($A96="","",IF((AND($A96="ADD",OR(BE96="",BE96="Queenstown-Lakes District Council"))),"70",(_xlfn.XLOOKUP(BE96,ud_organisation_owner[lookupValue],ud_organisation_owner[lookupKey],""))))</f>
        <v/>
      </c>
      <c r="BG96" s="3" t="str">
        <f t="shared" si="15"/>
        <v/>
      </c>
      <c r="BH96" s="3" t="str">
        <f>IF($A96="","",IF((AND($A96="ADD",OR(BG96="",BG96="Local Authority"))),"17",(_xlfn.XLOOKUP(BG96,ud_sub_organisation[lookupValue],ud_sub_organisation[lookupKey],""))))</f>
        <v/>
      </c>
      <c r="BI96" s="3" t="str">
        <f t="shared" si="16"/>
        <v/>
      </c>
      <c r="BJ96" s="3" t="str">
        <f>IF($A96="","",IF((AND($A96="ADD",OR(BI96="",BI96="Vested assets"))),"12",(_xlfn.XLOOKUP(BI96,ud_work_origin[lookupValue],ud_work_origin[lookupKey],""))))</f>
        <v/>
      </c>
      <c r="BK96" s="8"/>
      <c r="BL96" s="2" t="str">
        <f t="shared" si="17"/>
        <v/>
      </c>
      <c r="BM96" s="3" t="str">
        <f t="shared" si="18"/>
        <v/>
      </c>
      <c r="BN96" s="3" t="str">
        <f>IF($A96="","",IF((AND($A96="ADD",OR(BM96="",BM96="Excellent"))),"1",(_xlfn.XLOOKUP(BM96,condition[lookupValue],condition[lookupKey],""))))</f>
        <v/>
      </c>
      <c r="BO96" s="7" t="str">
        <f t="shared" si="19"/>
        <v/>
      </c>
      <c r="BP96" s="5"/>
    </row>
    <row r="97" spans="2:68" x14ac:dyDescent="0.45">
      <c r="B97" s="4"/>
      <c r="C97" s="5"/>
      <c r="E97" s="3" t="str">
        <f>IF($A97="ADD",IF(NOT(ISBLANK(D97)),_xlfn.XLOOKUP(D97,roadnames[lookupValue],roadnames[lookupKey],"ERROR"),""), "")</f>
        <v/>
      </c>
      <c r="F97" s="4"/>
      <c r="G97" s="4"/>
      <c r="H97" s="6"/>
      <c r="I97" s="6"/>
      <c r="K97" s="3" t="str">
        <f>IF($A97="ADD",IF(NOT(ISBLANK(J97)),_xlfn.XLOOKUP(J97,side[lookupValue],side[lookupKey],"ERROR"),""), "")</f>
        <v/>
      </c>
      <c r="M97" s="3" t="str">
        <f>IF($A97="ADD",IF(NOT(ISBLANK(L97)),_xlfn.XLOOKUP(L97,ud_lane_location[lookupValue],ud_lane_location[lookupKey],"ERROR"),""), "")</f>
        <v/>
      </c>
      <c r="N97" s="6"/>
      <c r="O97" s="6" t="str">
        <f t="shared" si="10"/>
        <v/>
      </c>
      <c r="P97" s="4"/>
      <c r="R97" s="3" t="str">
        <f>IF($A97="ADD",IF(NOT(ISBLANK(Q97)),_xlfn.XLOOKUP(Q97,len_adjust_rsn[lookupValue],len_adjust_rsn[lookupKey],"ERROR"),""), "")</f>
        <v/>
      </c>
      <c r="T97" s="3" t="str">
        <f>IF($A97="ADD",IF(NOT(ISBLANK(S97)),_xlfn.XLOOKUP(S97,ud_placement[lookupValue],ud_placement[lookupKey],"ERROR"),""), "")</f>
        <v/>
      </c>
      <c r="V97" s="3" t="str">
        <f>IF($A97="ADD",IF(NOT(ISBLANK(U97)),_xlfn.XLOOKUP(U97,ud_barrier_type[lookupValue],ud_barrier_type[lookupKey],"ERROR"),""), "")</f>
        <v/>
      </c>
      <c r="X97" s="3" t="str">
        <f>IF($A97="ADD",IF(NOT(ISBLANK(W97)),_xlfn.XLOOKUP(W97,ud_barrier_rail_style[lookupValue],ud_barrier_rail_style[lookupKey],"ERROR"),""), "")</f>
        <v/>
      </c>
      <c r="Z97" s="3" t="str">
        <f>IF($A97="ADD",IF(NOT(ISBLANK(Y97)),_xlfn.XLOOKUP(Y97,ud_barrier_rail_make[lookupValue],ud_barrier_rail_make[lookupKey],"ERROR"),""), "")</f>
        <v/>
      </c>
      <c r="AB97" s="3" t="str">
        <f>IF($A97="ADD",IF(NOT(ISBLANK(AA97)),_xlfn.XLOOKUP(AA97,barrier_rail_material[lookupValue],barrier_rail_material[lookupKey],"ERROR"),""), "")</f>
        <v/>
      </c>
      <c r="AD97" s="3" t="str">
        <f>IF($A97="ADD",IF(NOT(ISBLANK(AC97)),_xlfn.XLOOKUP(AC97,barrier_post_material[lookupValue],barrier_post_material[lookupKey],"ERROR"),""), "")</f>
        <v/>
      </c>
      <c r="AE97" s="6"/>
      <c r="AH97" s="3" t="str">
        <f>IF($A97="ADD",IF(NOT(ISBLANK(AG97)),_xlfn.XLOOKUP(AG97,ud_barrier_ground_fix[lookupValue],ud_barrier_ground_fix[lookupKey],"ERROR"),""), "")</f>
        <v/>
      </c>
      <c r="AQ97" s="3" t="str">
        <f>IF($A97="ADD",IF(NOT(ISBLANK(AP97)),_xlfn.XLOOKUP(AP97,railing_attach[lookupValue],railing_attach[lookupKey],"ERROR"),""), "")</f>
        <v/>
      </c>
      <c r="AR97" s="5"/>
      <c r="AT97" s="3" t="str">
        <f>IF($A97="ADD",IF(NOT(ISBLANK(AS97)),_xlfn.XLOOKUP(AS97,post_condition[lookupValue],post_condition[lookupKey],"ERROR"),""), "")</f>
        <v/>
      </c>
      <c r="AU97" s="7"/>
      <c r="AV97" s="4" t="str">
        <f t="shared" ca="1" si="11"/>
        <v/>
      </c>
      <c r="AW97" s="4"/>
      <c r="AX97" s="3" t="str">
        <f t="shared" si="12"/>
        <v/>
      </c>
      <c r="AY97" s="3" t="str">
        <f>IF($A97="","",IF((AND($A97="ADD",OR(AX97="",AX97="In Use"))),"5",(_xlfn.XLOOKUP(AX97,ud_asset_status[lookupValue],ud_asset_status[lookupKey],""))))</f>
        <v/>
      </c>
      <c r="AZ97" s="7"/>
      <c r="BB97" s="3" t="str">
        <f>IF($A97="ADD",IF(NOT(ISBLANK(BA97)),_xlfn.XLOOKUP(BA97,ar_replace_reason[lookupValue],ar_replace_reason[lookupKey],"ERROR"),""), "")</f>
        <v/>
      </c>
      <c r="BC97" s="3" t="str">
        <f t="shared" si="13"/>
        <v/>
      </c>
      <c r="BD97" s="3" t="str">
        <f>IF($A97="","",IF((AND($A97="ADD",OR(BC97="",BC97="Queenstown-Lakes District Council"))),"70",(_xlfn.XLOOKUP(BC97,ud_organisation_owner[lookupValue],ud_organisation_owner[lookupKey],""))))</f>
        <v/>
      </c>
      <c r="BE97" s="3" t="str">
        <f t="shared" si="14"/>
        <v/>
      </c>
      <c r="BF97" s="3" t="str">
        <f>IF($A97="","",IF((AND($A97="ADD",OR(BE97="",BE97="Queenstown-Lakes District Council"))),"70",(_xlfn.XLOOKUP(BE97,ud_organisation_owner[lookupValue],ud_organisation_owner[lookupKey],""))))</f>
        <v/>
      </c>
      <c r="BG97" s="3" t="str">
        <f t="shared" si="15"/>
        <v/>
      </c>
      <c r="BH97" s="3" t="str">
        <f>IF($A97="","",IF((AND($A97="ADD",OR(BG97="",BG97="Local Authority"))),"17",(_xlfn.XLOOKUP(BG97,ud_sub_organisation[lookupValue],ud_sub_organisation[lookupKey],""))))</f>
        <v/>
      </c>
      <c r="BI97" s="3" t="str">
        <f t="shared" si="16"/>
        <v/>
      </c>
      <c r="BJ97" s="3" t="str">
        <f>IF($A97="","",IF((AND($A97="ADD",OR(BI97="",BI97="Vested assets"))),"12",(_xlfn.XLOOKUP(BI97,ud_work_origin[lookupValue],ud_work_origin[lookupKey],""))))</f>
        <v/>
      </c>
      <c r="BK97" s="8"/>
      <c r="BL97" s="2" t="str">
        <f t="shared" si="17"/>
        <v/>
      </c>
      <c r="BM97" s="3" t="str">
        <f t="shared" si="18"/>
        <v/>
      </c>
      <c r="BN97" s="3" t="str">
        <f>IF($A97="","",IF((AND($A97="ADD",OR(BM97="",BM97="Excellent"))),"1",(_xlfn.XLOOKUP(BM97,condition[lookupValue],condition[lookupKey],""))))</f>
        <v/>
      </c>
      <c r="BO97" s="7" t="str">
        <f t="shared" si="19"/>
        <v/>
      </c>
      <c r="BP97" s="5"/>
    </row>
    <row r="98" spans="2:68" x14ac:dyDescent="0.45">
      <c r="B98" s="4"/>
      <c r="C98" s="5"/>
      <c r="E98" s="3" t="str">
        <f>IF($A98="ADD",IF(NOT(ISBLANK(D98)),_xlfn.XLOOKUP(D98,roadnames[lookupValue],roadnames[lookupKey],"ERROR"),""), "")</f>
        <v/>
      </c>
      <c r="F98" s="4"/>
      <c r="G98" s="4"/>
      <c r="H98" s="6"/>
      <c r="I98" s="6"/>
      <c r="K98" s="3" t="str">
        <f>IF($A98="ADD",IF(NOT(ISBLANK(J98)),_xlfn.XLOOKUP(J98,side[lookupValue],side[lookupKey],"ERROR"),""), "")</f>
        <v/>
      </c>
      <c r="M98" s="3" t="str">
        <f>IF($A98="ADD",IF(NOT(ISBLANK(L98)),_xlfn.XLOOKUP(L98,ud_lane_location[lookupValue],ud_lane_location[lookupKey],"ERROR"),""), "")</f>
        <v/>
      </c>
      <c r="N98" s="6"/>
      <c r="O98" s="6" t="str">
        <f t="shared" si="10"/>
        <v/>
      </c>
      <c r="P98" s="4"/>
      <c r="R98" s="3" t="str">
        <f>IF($A98="ADD",IF(NOT(ISBLANK(Q98)),_xlfn.XLOOKUP(Q98,len_adjust_rsn[lookupValue],len_adjust_rsn[lookupKey],"ERROR"),""), "")</f>
        <v/>
      </c>
      <c r="T98" s="3" t="str">
        <f>IF($A98="ADD",IF(NOT(ISBLANK(S98)),_xlfn.XLOOKUP(S98,ud_placement[lookupValue],ud_placement[lookupKey],"ERROR"),""), "")</f>
        <v/>
      </c>
      <c r="V98" s="3" t="str">
        <f>IF($A98="ADD",IF(NOT(ISBLANK(U98)),_xlfn.XLOOKUP(U98,ud_barrier_type[lookupValue],ud_barrier_type[lookupKey],"ERROR"),""), "")</f>
        <v/>
      </c>
      <c r="X98" s="3" t="str">
        <f>IF($A98="ADD",IF(NOT(ISBLANK(W98)),_xlfn.XLOOKUP(W98,ud_barrier_rail_style[lookupValue],ud_barrier_rail_style[lookupKey],"ERROR"),""), "")</f>
        <v/>
      </c>
      <c r="Z98" s="3" t="str">
        <f>IF($A98="ADD",IF(NOT(ISBLANK(Y98)),_xlfn.XLOOKUP(Y98,ud_barrier_rail_make[lookupValue],ud_barrier_rail_make[lookupKey],"ERROR"),""), "")</f>
        <v/>
      </c>
      <c r="AB98" s="3" t="str">
        <f>IF($A98="ADD",IF(NOT(ISBLANK(AA98)),_xlfn.XLOOKUP(AA98,barrier_rail_material[lookupValue],barrier_rail_material[lookupKey],"ERROR"),""), "")</f>
        <v/>
      </c>
      <c r="AD98" s="3" t="str">
        <f>IF($A98="ADD",IF(NOT(ISBLANK(AC98)),_xlfn.XLOOKUP(AC98,barrier_post_material[lookupValue],barrier_post_material[lookupKey],"ERROR"),""), "")</f>
        <v/>
      </c>
      <c r="AE98" s="6"/>
      <c r="AH98" s="3" t="str">
        <f>IF($A98="ADD",IF(NOT(ISBLANK(AG98)),_xlfn.XLOOKUP(AG98,ud_barrier_ground_fix[lookupValue],ud_barrier_ground_fix[lookupKey],"ERROR"),""), "")</f>
        <v/>
      </c>
      <c r="AQ98" s="3" t="str">
        <f>IF($A98="ADD",IF(NOT(ISBLANK(AP98)),_xlfn.XLOOKUP(AP98,railing_attach[lookupValue],railing_attach[lookupKey],"ERROR"),""), "")</f>
        <v/>
      </c>
      <c r="AR98" s="5"/>
      <c r="AT98" s="3" t="str">
        <f>IF($A98="ADD",IF(NOT(ISBLANK(AS98)),_xlfn.XLOOKUP(AS98,post_condition[lookupValue],post_condition[lookupKey],"ERROR"),""), "")</f>
        <v/>
      </c>
      <c r="AU98" s="7"/>
      <c r="AV98" s="4" t="str">
        <f t="shared" ca="1" si="11"/>
        <v/>
      </c>
      <c r="AW98" s="4"/>
      <c r="AX98" s="3" t="str">
        <f t="shared" si="12"/>
        <v/>
      </c>
      <c r="AY98" s="3" t="str">
        <f>IF($A98="","",IF((AND($A98="ADD",OR(AX98="",AX98="In Use"))),"5",(_xlfn.XLOOKUP(AX98,ud_asset_status[lookupValue],ud_asset_status[lookupKey],""))))</f>
        <v/>
      </c>
      <c r="AZ98" s="7"/>
      <c r="BB98" s="3" t="str">
        <f>IF($A98="ADD",IF(NOT(ISBLANK(BA98)),_xlfn.XLOOKUP(BA98,ar_replace_reason[lookupValue],ar_replace_reason[lookupKey],"ERROR"),""), "")</f>
        <v/>
      </c>
      <c r="BC98" s="3" t="str">
        <f t="shared" si="13"/>
        <v/>
      </c>
      <c r="BD98" s="3" t="str">
        <f>IF($A98="","",IF((AND($A98="ADD",OR(BC98="",BC98="Queenstown-Lakes District Council"))),"70",(_xlfn.XLOOKUP(BC98,ud_organisation_owner[lookupValue],ud_organisation_owner[lookupKey],""))))</f>
        <v/>
      </c>
      <c r="BE98" s="3" t="str">
        <f t="shared" si="14"/>
        <v/>
      </c>
      <c r="BF98" s="3" t="str">
        <f>IF($A98="","",IF((AND($A98="ADD",OR(BE98="",BE98="Queenstown-Lakes District Council"))),"70",(_xlfn.XLOOKUP(BE98,ud_organisation_owner[lookupValue],ud_organisation_owner[lookupKey],""))))</f>
        <v/>
      </c>
      <c r="BG98" s="3" t="str">
        <f t="shared" si="15"/>
        <v/>
      </c>
      <c r="BH98" s="3" t="str">
        <f>IF($A98="","",IF((AND($A98="ADD",OR(BG98="",BG98="Local Authority"))),"17",(_xlfn.XLOOKUP(BG98,ud_sub_organisation[lookupValue],ud_sub_organisation[lookupKey],""))))</f>
        <v/>
      </c>
      <c r="BI98" s="3" t="str">
        <f t="shared" si="16"/>
        <v/>
      </c>
      <c r="BJ98" s="3" t="str">
        <f>IF($A98="","",IF((AND($A98="ADD",OR(BI98="",BI98="Vested assets"))),"12",(_xlfn.XLOOKUP(BI98,ud_work_origin[lookupValue],ud_work_origin[lookupKey],""))))</f>
        <v/>
      </c>
      <c r="BK98" s="8"/>
      <c r="BL98" s="2" t="str">
        <f t="shared" si="17"/>
        <v/>
      </c>
      <c r="BM98" s="3" t="str">
        <f t="shared" si="18"/>
        <v/>
      </c>
      <c r="BN98" s="3" t="str">
        <f>IF($A98="","",IF((AND($A98="ADD",OR(BM98="",BM98="Excellent"))),"1",(_xlfn.XLOOKUP(BM98,condition[lookupValue],condition[lookupKey],""))))</f>
        <v/>
      </c>
      <c r="BO98" s="7" t="str">
        <f t="shared" si="19"/>
        <v/>
      </c>
      <c r="BP98" s="5"/>
    </row>
    <row r="99" spans="2:68" x14ac:dyDescent="0.45">
      <c r="B99" s="4"/>
      <c r="C99" s="5"/>
      <c r="E99" s="3" t="str">
        <f>IF($A99="ADD",IF(NOT(ISBLANK(D99)),_xlfn.XLOOKUP(D99,roadnames[lookupValue],roadnames[lookupKey],"ERROR"),""), "")</f>
        <v/>
      </c>
      <c r="F99" s="4"/>
      <c r="G99" s="4"/>
      <c r="H99" s="6"/>
      <c r="I99" s="6"/>
      <c r="K99" s="3" t="str">
        <f>IF($A99="ADD",IF(NOT(ISBLANK(J99)),_xlfn.XLOOKUP(J99,side[lookupValue],side[lookupKey],"ERROR"),""), "")</f>
        <v/>
      </c>
      <c r="M99" s="3" t="str">
        <f>IF($A99="ADD",IF(NOT(ISBLANK(L99)),_xlfn.XLOOKUP(L99,ud_lane_location[lookupValue],ud_lane_location[lookupKey],"ERROR"),""), "")</f>
        <v/>
      </c>
      <c r="N99" s="6"/>
      <c r="O99" s="6" t="str">
        <f t="shared" si="10"/>
        <v/>
      </c>
      <c r="P99" s="4"/>
      <c r="R99" s="3" t="str">
        <f>IF($A99="ADD",IF(NOT(ISBLANK(Q99)),_xlfn.XLOOKUP(Q99,len_adjust_rsn[lookupValue],len_adjust_rsn[lookupKey],"ERROR"),""), "")</f>
        <v/>
      </c>
      <c r="T99" s="3" t="str">
        <f>IF($A99="ADD",IF(NOT(ISBLANK(S99)),_xlfn.XLOOKUP(S99,ud_placement[lookupValue],ud_placement[lookupKey],"ERROR"),""), "")</f>
        <v/>
      </c>
      <c r="V99" s="3" t="str">
        <f>IF($A99="ADD",IF(NOT(ISBLANK(U99)),_xlfn.XLOOKUP(U99,ud_barrier_type[lookupValue],ud_barrier_type[lookupKey],"ERROR"),""), "")</f>
        <v/>
      </c>
      <c r="X99" s="3" t="str">
        <f>IF($A99="ADD",IF(NOT(ISBLANK(W99)),_xlfn.XLOOKUP(W99,ud_barrier_rail_style[lookupValue],ud_barrier_rail_style[lookupKey],"ERROR"),""), "")</f>
        <v/>
      </c>
      <c r="Z99" s="3" t="str">
        <f>IF($A99="ADD",IF(NOT(ISBLANK(Y99)),_xlfn.XLOOKUP(Y99,ud_barrier_rail_make[lookupValue],ud_barrier_rail_make[lookupKey],"ERROR"),""), "")</f>
        <v/>
      </c>
      <c r="AB99" s="3" t="str">
        <f>IF($A99="ADD",IF(NOT(ISBLANK(AA99)),_xlfn.XLOOKUP(AA99,barrier_rail_material[lookupValue],barrier_rail_material[lookupKey],"ERROR"),""), "")</f>
        <v/>
      </c>
      <c r="AD99" s="3" t="str">
        <f>IF($A99="ADD",IF(NOT(ISBLANK(AC99)),_xlfn.XLOOKUP(AC99,barrier_post_material[lookupValue],barrier_post_material[lookupKey],"ERROR"),""), "")</f>
        <v/>
      </c>
      <c r="AE99" s="6"/>
      <c r="AH99" s="3" t="str">
        <f>IF($A99="ADD",IF(NOT(ISBLANK(AG99)),_xlfn.XLOOKUP(AG99,ud_barrier_ground_fix[lookupValue],ud_barrier_ground_fix[lookupKey],"ERROR"),""), "")</f>
        <v/>
      </c>
      <c r="AQ99" s="3" t="str">
        <f>IF($A99="ADD",IF(NOT(ISBLANK(AP99)),_xlfn.XLOOKUP(AP99,railing_attach[lookupValue],railing_attach[lookupKey],"ERROR"),""), "")</f>
        <v/>
      </c>
      <c r="AR99" s="5"/>
      <c r="AT99" s="3" t="str">
        <f>IF($A99="ADD",IF(NOT(ISBLANK(AS99)),_xlfn.XLOOKUP(AS99,post_condition[lookupValue],post_condition[lookupKey],"ERROR"),""), "")</f>
        <v/>
      </c>
      <c r="AU99" s="7"/>
      <c r="AV99" s="4" t="str">
        <f t="shared" ca="1" si="11"/>
        <v/>
      </c>
      <c r="AW99" s="4"/>
      <c r="AX99" s="3" t="str">
        <f t="shared" si="12"/>
        <v/>
      </c>
      <c r="AY99" s="3" t="str">
        <f>IF($A99="","",IF((AND($A99="ADD",OR(AX99="",AX99="In Use"))),"5",(_xlfn.XLOOKUP(AX99,ud_asset_status[lookupValue],ud_asset_status[lookupKey],""))))</f>
        <v/>
      </c>
      <c r="AZ99" s="7"/>
      <c r="BB99" s="3" t="str">
        <f>IF($A99="ADD",IF(NOT(ISBLANK(BA99)),_xlfn.XLOOKUP(BA99,ar_replace_reason[lookupValue],ar_replace_reason[lookupKey],"ERROR"),""), "")</f>
        <v/>
      </c>
      <c r="BC99" s="3" t="str">
        <f t="shared" si="13"/>
        <v/>
      </c>
      <c r="BD99" s="3" t="str">
        <f>IF($A99="","",IF((AND($A99="ADD",OR(BC99="",BC99="Queenstown-Lakes District Council"))),"70",(_xlfn.XLOOKUP(BC99,ud_organisation_owner[lookupValue],ud_organisation_owner[lookupKey],""))))</f>
        <v/>
      </c>
      <c r="BE99" s="3" t="str">
        <f t="shared" si="14"/>
        <v/>
      </c>
      <c r="BF99" s="3" t="str">
        <f>IF($A99="","",IF((AND($A99="ADD",OR(BE99="",BE99="Queenstown-Lakes District Council"))),"70",(_xlfn.XLOOKUP(BE99,ud_organisation_owner[lookupValue],ud_organisation_owner[lookupKey],""))))</f>
        <v/>
      </c>
      <c r="BG99" s="3" t="str">
        <f t="shared" si="15"/>
        <v/>
      </c>
      <c r="BH99" s="3" t="str">
        <f>IF($A99="","",IF((AND($A99="ADD",OR(BG99="",BG99="Local Authority"))),"17",(_xlfn.XLOOKUP(BG99,ud_sub_organisation[lookupValue],ud_sub_organisation[lookupKey],""))))</f>
        <v/>
      </c>
      <c r="BI99" s="3" t="str">
        <f t="shared" si="16"/>
        <v/>
      </c>
      <c r="BJ99" s="3" t="str">
        <f>IF($A99="","",IF((AND($A99="ADD",OR(BI99="",BI99="Vested assets"))),"12",(_xlfn.XLOOKUP(BI99,ud_work_origin[lookupValue],ud_work_origin[lookupKey],""))))</f>
        <v/>
      </c>
      <c r="BK99" s="8"/>
      <c r="BL99" s="2" t="str">
        <f t="shared" si="17"/>
        <v/>
      </c>
      <c r="BM99" s="3" t="str">
        <f t="shared" si="18"/>
        <v/>
      </c>
      <c r="BN99" s="3" t="str">
        <f>IF($A99="","",IF((AND($A99="ADD",OR(BM99="",BM99="Excellent"))),"1",(_xlfn.XLOOKUP(BM99,condition[lookupValue],condition[lookupKey],""))))</f>
        <v/>
      </c>
      <c r="BO99" s="7" t="str">
        <f t="shared" si="19"/>
        <v/>
      </c>
      <c r="BP99" s="5"/>
    </row>
    <row r="100" spans="2:68" x14ac:dyDescent="0.45">
      <c r="B100" s="4"/>
      <c r="C100" s="5"/>
      <c r="E100" s="3" t="str">
        <f>IF($A100="ADD",IF(NOT(ISBLANK(D100)),_xlfn.XLOOKUP(D100,roadnames[lookupValue],roadnames[lookupKey],"ERROR"),""), "")</f>
        <v/>
      </c>
      <c r="F100" s="4"/>
      <c r="G100" s="4"/>
      <c r="H100" s="6"/>
      <c r="I100" s="6"/>
      <c r="K100" s="3" t="str">
        <f>IF($A100="ADD",IF(NOT(ISBLANK(J100)),_xlfn.XLOOKUP(J100,side[lookupValue],side[lookupKey],"ERROR"),""), "")</f>
        <v/>
      </c>
      <c r="M100" s="3" t="str">
        <f>IF($A100="ADD",IF(NOT(ISBLANK(L100)),_xlfn.XLOOKUP(L100,ud_lane_location[lookupValue],ud_lane_location[lookupKey],"ERROR"),""), "")</f>
        <v/>
      </c>
      <c r="N100" s="6"/>
      <c r="O100" s="6" t="str">
        <f t="shared" si="10"/>
        <v/>
      </c>
      <c r="P100" s="4"/>
      <c r="R100" s="3" t="str">
        <f>IF($A100="ADD",IF(NOT(ISBLANK(Q100)),_xlfn.XLOOKUP(Q100,len_adjust_rsn[lookupValue],len_adjust_rsn[lookupKey],"ERROR"),""), "")</f>
        <v/>
      </c>
      <c r="T100" s="3" t="str">
        <f>IF($A100="ADD",IF(NOT(ISBLANK(S100)),_xlfn.XLOOKUP(S100,ud_placement[lookupValue],ud_placement[lookupKey],"ERROR"),""), "")</f>
        <v/>
      </c>
      <c r="V100" s="3" t="str">
        <f>IF($A100="ADD",IF(NOT(ISBLANK(U100)),_xlfn.XLOOKUP(U100,ud_barrier_type[lookupValue],ud_barrier_type[lookupKey],"ERROR"),""), "")</f>
        <v/>
      </c>
      <c r="X100" s="3" t="str">
        <f>IF($A100="ADD",IF(NOT(ISBLANK(W100)),_xlfn.XLOOKUP(W100,ud_barrier_rail_style[lookupValue],ud_barrier_rail_style[lookupKey],"ERROR"),""), "")</f>
        <v/>
      </c>
      <c r="Z100" s="3" t="str">
        <f>IF($A100="ADD",IF(NOT(ISBLANK(Y100)),_xlfn.XLOOKUP(Y100,ud_barrier_rail_make[lookupValue],ud_barrier_rail_make[lookupKey],"ERROR"),""), "")</f>
        <v/>
      </c>
      <c r="AB100" s="3" t="str">
        <f>IF($A100="ADD",IF(NOT(ISBLANK(AA100)),_xlfn.XLOOKUP(AA100,barrier_rail_material[lookupValue],barrier_rail_material[lookupKey],"ERROR"),""), "")</f>
        <v/>
      </c>
      <c r="AD100" s="3" t="str">
        <f>IF($A100="ADD",IF(NOT(ISBLANK(AC100)),_xlfn.XLOOKUP(AC100,barrier_post_material[lookupValue],barrier_post_material[lookupKey],"ERROR"),""), "")</f>
        <v/>
      </c>
      <c r="AE100" s="6"/>
      <c r="AH100" s="3" t="str">
        <f>IF($A100="ADD",IF(NOT(ISBLANK(AG100)),_xlfn.XLOOKUP(AG100,ud_barrier_ground_fix[lookupValue],ud_barrier_ground_fix[lookupKey],"ERROR"),""), "")</f>
        <v/>
      </c>
      <c r="AQ100" s="3" t="str">
        <f>IF($A100="ADD",IF(NOT(ISBLANK(AP100)),_xlfn.XLOOKUP(AP100,railing_attach[lookupValue],railing_attach[lookupKey],"ERROR"),""), "")</f>
        <v/>
      </c>
      <c r="AR100" s="5"/>
      <c r="AT100" s="3" t="str">
        <f>IF($A100="ADD",IF(NOT(ISBLANK(AS100)),_xlfn.XLOOKUP(AS100,post_condition[lookupValue],post_condition[lookupKey],"ERROR"),""), "")</f>
        <v/>
      </c>
      <c r="AU100" s="7"/>
      <c r="AV100" s="4" t="str">
        <f t="shared" ca="1" si="11"/>
        <v/>
      </c>
      <c r="AW100" s="4"/>
      <c r="AX100" s="3" t="str">
        <f t="shared" si="12"/>
        <v/>
      </c>
      <c r="AY100" s="3" t="str">
        <f>IF($A100="","",IF((AND($A100="ADD",OR(AX100="",AX100="In Use"))),"5",(_xlfn.XLOOKUP(AX100,ud_asset_status[lookupValue],ud_asset_status[lookupKey],""))))</f>
        <v/>
      </c>
      <c r="AZ100" s="7"/>
      <c r="BB100" s="3" t="str">
        <f>IF($A100="ADD",IF(NOT(ISBLANK(BA100)),_xlfn.XLOOKUP(BA100,ar_replace_reason[lookupValue],ar_replace_reason[lookupKey],"ERROR"),""), "")</f>
        <v/>
      </c>
      <c r="BC100" s="3" t="str">
        <f t="shared" si="13"/>
        <v/>
      </c>
      <c r="BD100" s="3" t="str">
        <f>IF($A100="","",IF((AND($A100="ADD",OR(BC100="",BC100="Queenstown-Lakes District Council"))),"70",(_xlfn.XLOOKUP(BC100,ud_organisation_owner[lookupValue],ud_organisation_owner[lookupKey],""))))</f>
        <v/>
      </c>
      <c r="BE100" s="3" t="str">
        <f t="shared" si="14"/>
        <v/>
      </c>
      <c r="BF100" s="3" t="str">
        <f>IF($A100="","",IF((AND($A100="ADD",OR(BE100="",BE100="Queenstown-Lakes District Council"))),"70",(_xlfn.XLOOKUP(BE100,ud_organisation_owner[lookupValue],ud_organisation_owner[lookupKey],""))))</f>
        <v/>
      </c>
      <c r="BG100" s="3" t="str">
        <f t="shared" si="15"/>
        <v/>
      </c>
      <c r="BH100" s="3" t="str">
        <f>IF($A100="","",IF((AND($A100="ADD",OR(BG100="",BG100="Local Authority"))),"17",(_xlfn.XLOOKUP(BG100,ud_sub_organisation[lookupValue],ud_sub_organisation[lookupKey],""))))</f>
        <v/>
      </c>
      <c r="BI100" s="3" t="str">
        <f t="shared" si="16"/>
        <v/>
      </c>
      <c r="BJ100" s="3" t="str">
        <f>IF($A100="","",IF((AND($A100="ADD",OR(BI100="",BI100="Vested assets"))),"12",(_xlfn.XLOOKUP(BI100,ud_work_origin[lookupValue],ud_work_origin[lookupKey],""))))</f>
        <v/>
      </c>
      <c r="BK100" s="8"/>
      <c r="BL100" s="2" t="str">
        <f t="shared" si="17"/>
        <v/>
      </c>
      <c r="BM100" s="3" t="str">
        <f t="shared" si="18"/>
        <v/>
      </c>
      <c r="BN100" s="3" t="str">
        <f>IF($A100="","",IF((AND($A100="ADD",OR(BM100="",BM100="Excellent"))),"1",(_xlfn.XLOOKUP(BM100,condition[lookupValue],condition[lookupKey],""))))</f>
        <v/>
      </c>
      <c r="BO100" s="7" t="str">
        <f t="shared" si="19"/>
        <v/>
      </c>
      <c r="BP100" s="5"/>
    </row>
  </sheetData>
  <sheetProtection algorithmName="SHA-512" hashValue="cBWMwsq9uXQ7eXaRVW09DX8fX4vYqQpdBW8HeCOhR8YenT6JDR3H42DhNI9leXObSBk/O1bqlklyTRar+YFloA==" saltValue="C3ISerdpZyfwXG2O010Wjw==" spinCount="100000" sheet="1" scenarios="1" selectLockedCells="1"/>
  <conditionalFormatting sqref="A2:XFD2">
    <cfRule type="cellIs" dxfId="252" priority="2" operator="equal">
      <formula>"ERROR"</formula>
    </cfRule>
  </conditionalFormatting>
  <conditionalFormatting sqref="A1:XFD1">
    <cfRule type="expression" dxfId="251" priority="1">
      <formula>A$2="ERROR"</formula>
    </cfRule>
  </conditionalFormatting>
  <conditionalFormatting sqref="A10:XFD100">
    <cfRule type="expression" dxfId="250" priority="162">
      <formula>MATCH("ERROR",$A10:$EY10,0)</formula>
    </cfRule>
    <cfRule type="expression" dxfId="249" priority="163">
      <formula>AND($A10="ADD",A$6=TRUE,A10="")</formula>
    </cfRule>
    <cfRule type="expression" dxfId="248" priority="164">
      <formula>OR(AND($A10="DELETE",A$1="Asset ID",A10=""),AND($A10="DELETE",A$1="Removal Date",A10=""),AND($A10="DELETE",A$1="Removal Reason",A10=""))</formula>
    </cfRule>
    <cfRule type="expression" dxfId="247" priority="165">
      <formula>AND($A10="EDIT",A$1="Asset ID",A10="")</formula>
    </cfRule>
    <cfRule type="expression" dxfId="246" priority="166">
      <formula>AND($A10="ADD",A$5=TRUE,A10="")</formula>
    </cfRule>
  </conditionalFormatting>
  <dataValidations count="41">
    <dataValidation type="list" allowBlank="1" showInputMessage="1" showErrorMessage="1" sqref="D10:D100" xr:uid="{6F1A6219-6EFA-4D0F-A36E-6972665FD203}">
      <formula1>roadnames_lookup</formula1>
    </dataValidation>
    <dataValidation type="list" allowBlank="1" showInputMessage="1" showErrorMessage="1" sqref="J10:J100" xr:uid="{F9B2DC1C-E32C-419C-AAAD-D22BF4BC328E}">
      <formula1>side_lookup</formula1>
    </dataValidation>
    <dataValidation type="list" allowBlank="1" showInputMessage="1" showErrorMessage="1" sqref="L10:L100" xr:uid="{EF71FD8C-4067-44A0-A8F1-9FDACE9319EE}">
      <formula1>ud_lane_location_lookup</formula1>
    </dataValidation>
    <dataValidation type="list" allowBlank="1" showInputMessage="1" showErrorMessage="1" sqref="Q10:Q100" xr:uid="{B07DB679-E591-4EB3-BE03-81EBA9418388}">
      <formula1>len_adjust_rsn_lookup</formula1>
    </dataValidation>
    <dataValidation type="list" allowBlank="1" showInputMessage="1" showErrorMessage="1" sqref="S10:S100" xr:uid="{685915A5-88FD-4374-8E80-7C09629AFD1B}">
      <formula1>ud_placement_lookup</formula1>
    </dataValidation>
    <dataValidation type="list" allowBlank="1" showInputMessage="1" showErrorMessage="1" sqref="U10:U100" xr:uid="{568FE48D-4A72-4F31-A69D-5C3CE97CF8B6}">
      <formula1>ud_barrier_type_lookup</formula1>
    </dataValidation>
    <dataValidation type="list" allowBlank="1" showInputMessage="1" showErrorMessage="1" sqref="W10:W100" xr:uid="{0ECEB655-70F1-4087-A08B-CE45D2AA0853}">
      <formula1>ud_barrier_rail_style_lookup</formula1>
    </dataValidation>
    <dataValidation type="list" allowBlank="1" showInputMessage="1" showErrorMessage="1" sqref="Y10:Y100" xr:uid="{77230A0F-C683-4E7B-A5B9-D22F4E5F4CF6}">
      <formula1>ud_barrier_rail_make_lookup</formula1>
    </dataValidation>
    <dataValidation type="list" allowBlank="1" showInputMessage="1" showErrorMessage="1" sqref="AA10:AA100" xr:uid="{60C9ADB2-1DB5-4BA5-83B4-A185323E0851}">
      <formula1>barrier_rail_material_lookup</formula1>
    </dataValidation>
    <dataValidation type="list" allowBlank="1" showInputMessage="1" showErrorMessage="1" sqref="AC10:AC100" xr:uid="{9DB79E15-A3AA-4AC1-90A9-193C85A5923D}">
      <formula1>barrier_post_material_lookup</formula1>
    </dataValidation>
    <dataValidation type="list" allowBlank="1" showInputMessage="1" showErrorMessage="1" sqref="AG10:AG100" xr:uid="{21012DDB-1128-473D-AEAB-8C419763DCF8}">
      <formula1>ud_barrier_ground_fix_lookup</formula1>
    </dataValidation>
    <dataValidation type="list" allowBlank="1" showInputMessage="1" showErrorMessage="1" sqref="AP10:AP100" xr:uid="{F556F644-7FF6-47BC-BA33-893D0D3A421A}">
      <formula1>railing_attach_lookup</formula1>
    </dataValidation>
    <dataValidation type="list" allowBlank="1" showInputMessage="1" showErrorMessage="1" sqref="AS10:AS100" xr:uid="{DCD85D7D-E8ED-4832-B7EB-686F47320F79}">
      <formula1>post_condition_lookup</formula1>
    </dataValidation>
    <dataValidation type="list" allowBlank="1" showInputMessage="1" showErrorMessage="1" promptTitle="WARNING" prompt="Only change If ammending existing asset" sqref="AX10:AX100" xr:uid="{E9D8038F-FBB8-47CF-9944-F8C66B6D8BFD}">
      <formula1>ud_asset_status_lookup</formula1>
    </dataValidation>
    <dataValidation type="list" allowBlank="1" showInputMessage="1" showErrorMessage="1" sqref="BA10:BA100" xr:uid="{ABEBC705-DDC8-4281-A19C-688A37B7A1A2}">
      <formula1>ar_replace_reason_lookup</formula1>
    </dataValidation>
    <dataValidation type="list" allowBlank="1" showInputMessage="1" showErrorMessage="1" promptTitle="WARNING" prompt="Only change this If Not QLDC asset" sqref="BE10:BE100" xr:uid="{947377DE-7B86-4FDE-B226-F94F1065AECA}">
      <formula1>ud_organisation_owner_lookup</formula1>
    </dataValidation>
    <dataValidation type="list" allowBlank="1" showInputMessage="1" showErrorMessage="1" promptTitle="WARNING" prompt="Only change this If Not QLDC Roading asset" sqref="BG10:BG100" xr:uid="{4039396B-4FE4-4F3F-8BAE-07E10A6F4F2D}">
      <formula1>ud_sub_organisation_lookup</formula1>
    </dataValidation>
    <dataValidation type="list" allowBlank="1" showInputMessage="1" showErrorMessage="1" promptTitle="WARNING" prompt="Only change this field If undertaking maintenance Or CAPEX works" sqref="BI10:BI100" xr:uid="{BDD62BC2-A5F0-49D8-BE8F-FBFF0761CA31}">
      <formula1>ud_work_origin_lookup</formula1>
    </dataValidation>
    <dataValidation type="list" allowBlank="1" showInputMessage="1" showErrorMessage="1" promptTitle="WARNING" prompt="Only change this If incorrect" sqref="BM10:BM100" xr:uid="{85B1FC18-8895-4055-B37F-7479E77DE0BB}">
      <formula1>condition_lookup</formula1>
    </dataValidation>
    <dataValidation type="list" allowBlank="1" showInputMessage="1" showErrorMessage="1" sqref="AF10:AF100 AM10:AM100" xr:uid="{B522DEAC-1152-405E-B384-59B5DEF22381}">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B664DE98-AEB5-42EB-8C87-3A7DFAE2C893}">
      <formula1>"ADD,EDIT,DELETE"</formula1>
    </dataValidation>
    <dataValidation type="list" allowBlank="1" showInputMessage="1" showErrorMessage="1" promptTitle="WARNING" prompt="Only change this If Not QLDC asset" sqref="BC10:BC100" xr:uid="{1AC0CB75-35D9-4C69-9663-E3464D01F941}">
      <formula1>ud_organisation_owner_lookup</formula1>
    </dataValidation>
    <dataValidation type="list" allowBlank="1" showInputMessage="1" showErrorMessage="1" promptTitle="WARNING" prompt="Only change this If NZTA Or Parks And Reserves asset" sqref="BL10:BL100" xr:uid="{77B82036-6DB0-4C83-B7B3-397098D93F57}">
      <formula1>"TRUE,FALSE"</formula1>
    </dataValidation>
    <dataValidation type="whole" allowBlank="1" showInputMessage="1" showErrorMessage="1" error="Please Enter Whole Number Between 1 And 999" promptTitle="ERROR" sqref="AV10:AV100" xr:uid="{C5B3F4A7-9140-4800-94B1-0CB9A00FA22D}">
      <formula1>1</formula1>
      <formula2>999</formula2>
    </dataValidation>
    <dataValidation type="whole" allowBlank="1" showInputMessage="1" showErrorMessage="1" error="Please Enter Whole Number Between 1 And 2147483647" promptTitle="ERROR" sqref="B10:B100" xr:uid="{5579972A-AC40-49A6-9F8B-91FAE436BDB9}">
      <formula1>1</formula1>
      <formula2>2147483647</formula2>
    </dataValidation>
    <dataValidation type="whole" allowBlank="1" showInputMessage="1" showErrorMessage="1" error="Please Enter Whole Number Between 1 And 9999999999" promptTitle="ERROR" sqref="AW10:AW100" xr:uid="{4F6C15F8-F6AB-466C-995D-7D4E91C1A6CA}">
      <formula1>1</formula1>
      <formula2>9999999999</formula2>
    </dataValidation>
    <dataValidation type="whole" allowBlank="1" showInputMessage="1" showErrorMessage="1" error="Please Enter Whole Number Between 1 And 999999" promptTitle="ERROR" sqref="G10:G100" xr:uid="{7C2E0999-412D-494B-B454-A95C806630E5}">
      <formula1>1</formula1>
      <formula2>999999</formula2>
    </dataValidation>
    <dataValidation type="whole" allowBlank="1" showInputMessage="1" showErrorMessage="1" error="Please Enter Whole Number Between 0 And 999999" promptTitle="ERROR" sqref="F10:F100" xr:uid="{5C891872-5D75-4630-A821-A2CB30C37F4A}">
      <formula1>0</formula1>
      <formula2>999999</formula2>
    </dataValidation>
    <dataValidation type="whole" allowBlank="1" showInputMessage="1" showErrorMessage="1" error="Please Enter Whole Number Between 1 And 99999" promptTitle="ERROR" sqref="P10:P100" xr:uid="{C1815AC2-E23E-499D-B70A-47D21B7B6C9C}">
      <formula1>1</formula1>
      <formula2>99999</formula2>
    </dataValidation>
    <dataValidation type="decimal" allowBlank="1" showInputMessage="1" showErrorMessage="1" error="Please Enter Decimal Between 0.1 And 999.9" promptTitle="ERROR" sqref="N10:N100" xr:uid="{E81AB21C-C709-4A83-BB0E-EB41CD4874BD}">
      <formula1>0.1</formula1>
      <formula2>999.9</formula2>
    </dataValidation>
    <dataValidation type="decimal" allowBlank="1" showInputMessage="1" showErrorMessage="1" error="Please Enter Decimal Between 0.1 And 999.9" promptTitle="ERROR" sqref="AE10:AE100" xr:uid="{1F39D6C8-B2EE-4EEA-BD34-FB473ED6796E}">
      <formula1>0.1</formula1>
      <formula2>999.9</formula2>
    </dataValidation>
    <dataValidation type="decimal" allowBlank="1" showInputMessage="1" showErrorMessage="1" error="Please Enter Decimal Between -40.0 And 999.9" promptTitle="ERROR" sqref="H10:H100" xr:uid="{B5699BF7-1CE6-49FB-B775-6B4E01036E1A}">
      <formula1>-40</formula1>
      <formula2>999.9</formula2>
    </dataValidation>
    <dataValidation type="decimal" allowBlank="1" showInputMessage="1" showErrorMessage="1" error="Please Enter Decimal Between -40.0 And 999.9" promptTitle="ERROR" sqref="I10:I100" xr:uid="{234D8D06-E513-4AF3-9DB3-87055653F0E0}">
      <formula1>-40</formula1>
      <formula2>999.9</formula2>
    </dataValidation>
    <dataValidation type="decimal" allowBlank="1" showInputMessage="1" showErrorMessage="1" error="Please Enter Decimal Between 0.1 And 999999.9" promptTitle="ERROR" sqref="O10:O100" xr:uid="{BE9DA73C-F7BA-4F39-A724-B6668141FA19}">
      <formula1>0.1</formula1>
      <formula2>999999.9</formula2>
    </dataValidation>
    <dataValidation type="decimal" allowBlank="1" showInputMessage="1" showErrorMessage="1" error="Please Enter Decimal Between 0.01 And 9999999999.99" promptTitle="ERROR" sqref="BK10:BK100" xr:uid="{1E86412D-25F9-4579-82C3-C1879BC297AD}">
      <formula1>0.01</formula1>
      <formula2>9999999999.99</formula2>
    </dataValidation>
    <dataValidation type="textLength" allowBlank="1" showInputMessage="1" showErrorMessage="1" error="Please Dont Enter More Than 255 Characters" promptTitle="ERROR" sqref="AR10:AR100" xr:uid="{A00AF645-C864-4777-9166-53FF1CBB6994}">
      <formula1>0</formula1>
      <formula2>255</formula2>
    </dataValidation>
    <dataValidation type="textLength" allowBlank="1" showInputMessage="1" showErrorMessage="1" error="Please Dont Enter More Than 255 Characters" promptTitle="ERROR" sqref="BP10:BP100" xr:uid="{CE63277C-6525-421A-B01F-564047633A6F}">
      <formula1>0</formula1>
      <formula2>255</formula2>
    </dataValidation>
    <dataValidation type="textLength" allowBlank="1" showInputMessage="1" showErrorMessage="1" error="Please Dont Enter More Than 30 Characters" promptTitle="ERROR" sqref="C10:C100" xr:uid="{A6F61A62-5020-4F8E-B890-EF5AB58F1A27}">
      <formula1>0</formula1>
      <formula2>30</formula2>
    </dataValidation>
    <dataValidation type="date" allowBlank="1" showInputMessage="1" showErrorMessage="1" error="Please Enter Valid Date eg 31/01/2023" promptTitle="ERROR" sqref="AU10:AU100" xr:uid="{90FC3A81-75FC-4289-8F76-4276DF9E55AF}">
      <formula1>43831</formula1>
      <formula2>48580</formula2>
    </dataValidation>
    <dataValidation type="date" allowBlank="1" showInputMessage="1" showErrorMessage="1" error="Please Enter Valid Date eg 31/01/2023" promptTitle="ERROR" sqref="AZ10:AZ100" xr:uid="{D02864B7-84F6-4DD3-B03F-DC3DB100D243}">
      <formula1>43831</formula1>
      <formula2>48580</formula2>
    </dataValidation>
    <dataValidation type="date" allowBlank="1" showInputMessage="1" showErrorMessage="1" error="Please Enter Valid Date eg 31/01/2023" promptTitle="ERROR" sqref="BO10:BO100" xr:uid="{E729DDA0-DD5C-446B-A382-BD12AA51641C}">
      <formula1>43831</formula1>
      <formula2>48580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9AB7-068B-4C69-9682-E79CA6C5E9D1}">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4964</v>
      </c>
      <c r="B2" t="s">
        <v>6409</v>
      </c>
      <c r="E2" t="b">
        <v>1</v>
      </c>
    </row>
    <row r="3" spans="1:5" x14ac:dyDescent="0.45">
      <c r="A3" t="s">
        <v>4962</v>
      </c>
      <c r="B3" t="s">
        <v>6408</v>
      </c>
      <c r="E3" t="b">
        <v>1</v>
      </c>
    </row>
    <row r="4" spans="1:5" x14ac:dyDescent="0.45">
      <c r="A4" t="s">
        <v>4958</v>
      </c>
      <c r="B4" t="s">
        <v>6406</v>
      </c>
      <c r="E4" t="b">
        <v>1</v>
      </c>
    </row>
    <row r="5" spans="1:5" x14ac:dyDescent="0.45">
      <c r="A5" t="s">
        <v>4960</v>
      </c>
      <c r="B5" t="s">
        <v>6407</v>
      </c>
      <c r="E5" t="b">
        <v>1</v>
      </c>
    </row>
    <row r="6" spans="1:5" x14ac:dyDescent="0.45">
      <c r="A6" t="s">
        <v>6365</v>
      </c>
      <c r="B6" t="s">
        <v>5384</v>
      </c>
      <c r="E6" t="b">
        <v>1</v>
      </c>
    </row>
    <row r="7" spans="1:5" x14ac:dyDescent="0.45">
      <c r="A7" t="s">
        <v>4956</v>
      </c>
      <c r="B7" t="s">
        <v>6405</v>
      </c>
      <c r="E7"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90EBB-B7E4-41B4-B465-36054366D3DA}">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4960</v>
      </c>
      <c r="B2" t="s">
        <v>6402</v>
      </c>
      <c r="E2" t="b">
        <v>1</v>
      </c>
    </row>
    <row r="3" spans="1:5" x14ac:dyDescent="0.45">
      <c r="A3" t="s">
        <v>4956</v>
      </c>
      <c r="B3" t="s">
        <v>6400</v>
      </c>
      <c r="E3" t="b">
        <v>1</v>
      </c>
    </row>
    <row r="4" spans="1:5" x14ac:dyDescent="0.45">
      <c r="A4" t="s">
        <v>4958</v>
      </c>
      <c r="B4" t="s">
        <v>6401</v>
      </c>
      <c r="E4" t="b">
        <v>1</v>
      </c>
    </row>
    <row r="5" spans="1:5" x14ac:dyDescent="0.45">
      <c r="A5" t="s">
        <v>4962</v>
      </c>
      <c r="B5" t="s">
        <v>6403</v>
      </c>
      <c r="E5" t="b">
        <v>1</v>
      </c>
    </row>
    <row r="6" spans="1:5" x14ac:dyDescent="0.45">
      <c r="A6" t="s">
        <v>6365</v>
      </c>
      <c r="B6" t="s">
        <v>5384</v>
      </c>
      <c r="E6" t="b">
        <v>1</v>
      </c>
    </row>
    <row r="7" spans="1:5" x14ac:dyDescent="0.45">
      <c r="A7" t="s">
        <v>4964</v>
      </c>
      <c r="B7" t="s">
        <v>6404</v>
      </c>
      <c r="E7"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8E2A-DE33-4DA7-9419-EDC24E38D9F0}">
  <dimension ref="A1:E6"/>
  <sheetViews>
    <sheetView workbookViewId="0">
      <selection activeCell="A2" sqref="A2:E6"/>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13</v>
      </c>
      <c r="B2" t="s">
        <v>5045</v>
      </c>
      <c r="E2" t="b">
        <v>1</v>
      </c>
    </row>
    <row r="3" spans="1:5" x14ac:dyDescent="0.45">
      <c r="A3">
        <v>26</v>
      </c>
      <c r="B3" t="s">
        <v>5077</v>
      </c>
      <c r="E3" t="b">
        <v>1</v>
      </c>
    </row>
    <row r="4" spans="1:5" x14ac:dyDescent="0.45">
      <c r="A4">
        <v>29</v>
      </c>
      <c r="B4" t="s">
        <v>5084</v>
      </c>
      <c r="E4" t="b">
        <v>1</v>
      </c>
    </row>
    <row r="5" spans="1:5" x14ac:dyDescent="0.45">
      <c r="A5">
        <v>36</v>
      </c>
      <c r="B5" t="s">
        <v>5105</v>
      </c>
      <c r="E5" t="b">
        <v>1</v>
      </c>
    </row>
    <row r="6" spans="1:5" x14ac:dyDescent="0.45">
      <c r="A6">
        <v>45</v>
      </c>
      <c r="B6" t="s">
        <v>5121</v>
      </c>
      <c r="E6"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23DF-A3B3-4A26-B07D-67B63B9BDEFA}">
  <dimension ref="A1:E3"/>
  <sheetViews>
    <sheetView workbookViewId="0">
      <selection activeCell="A2" sqref="A2:E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29</v>
      </c>
      <c r="B3" t="s">
        <v>5084</v>
      </c>
      <c r="E3"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CF748-3A2C-444D-864C-4E6D6A06EF40}">
  <dimension ref="A1:E5"/>
  <sheetViews>
    <sheetView workbookViewId="0">
      <selection activeCell="A2" sqref="A2:E5"/>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7</v>
      </c>
      <c r="B2" t="s">
        <v>5037</v>
      </c>
      <c r="E2" t="b">
        <v>1</v>
      </c>
    </row>
    <row r="3" spans="1:5" x14ac:dyDescent="0.45">
      <c r="A3">
        <v>13</v>
      </c>
      <c r="B3" t="s">
        <v>5045</v>
      </c>
      <c r="E3" t="b">
        <v>1</v>
      </c>
    </row>
    <row r="4" spans="1:5" x14ac:dyDescent="0.45">
      <c r="A4">
        <v>28</v>
      </c>
      <c r="B4" t="s">
        <v>5082</v>
      </c>
      <c r="E4" t="b">
        <v>1</v>
      </c>
    </row>
    <row r="5" spans="1:5" x14ac:dyDescent="0.45">
      <c r="A5">
        <v>36</v>
      </c>
      <c r="B5" t="s">
        <v>5105</v>
      </c>
      <c r="E5"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034B-4C99-4022-AE59-42E9408A5362}">
  <dimension ref="A1:E8"/>
  <sheetViews>
    <sheetView workbookViewId="0">
      <selection activeCell="A2" sqref="A2:E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13</v>
      </c>
      <c r="B3" t="s">
        <v>5045</v>
      </c>
      <c r="E3" t="b">
        <v>1</v>
      </c>
    </row>
    <row r="4" spans="1:5" x14ac:dyDescent="0.45">
      <c r="A4">
        <v>20</v>
      </c>
      <c r="B4" t="s">
        <v>5063</v>
      </c>
      <c r="E4" t="b">
        <v>1</v>
      </c>
    </row>
    <row r="5" spans="1:5" x14ac:dyDescent="0.45">
      <c r="A5">
        <v>29</v>
      </c>
      <c r="B5" t="s">
        <v>5084</v>
      </c>
      <c r="E5" t="b">
        <v>1</v>
      </c>
    </row>
    <row r="6" spans="1:5" x14ac:dyDescent="0.45">
      <c r="A6">
        <v>40</v>
      </c>
      <c r="B6" t="s">
        <v>5111</v>
      </c>
      <c r="E6" t="b">
        <v>1</v>
      </c>
    </row>
    <row r="7" spans="1:5" x14ac:dyDescent="0.45">
      <c r="A7">
        <v>41</v>
      </c>
      <c r="B7" t="s">
        <v>5112</v>
      </c>
      <c r="E7" t="b">
        <v>1</v>
      </c>
    </row>
    <row r="8" spans="1:5" x14ac:dyDescent="0.45">
      <c r="A8">
        <v>45</v>
      </c>
      <c r="B8" t="s">
        <v>5121</v>
      </c>
      <c r="E8"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136A7-C0F0-4622-9123-1B77688891DA}">
  <dimension ref="A1:E3"/>
  <sheetViews>
    <sheetView workbookViewId="0">
      <selection activeCell="A2" sqref="A2:E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40</v>
      </c>
      <c r="B2" t="s">
        <v>5111</v>
      </c>
      <c r="E2" t="b">
        <v>1</v>
      </c>
    </row>
    <row r="3" spans="1:5" x14ac:dyDescent="0.45">
      <c r="A3">
        <v>41</v>
      </c>
      <c r="B3" t="s">
        <v>5112</v>
      </c>
      <c r="E3"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D16B-1D5F-421E-8F25-E619B1196280}">
  <dimension ref="A1:E3"/>
  <sheetViews>
    <sheetView workbookViewId="0">
      <selection activeCell="A2" sqref="A2:E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40</v>
      </c>
      <c r="B2" t="s">
        <v>5111</v>
      </c>
      <c r="E2" t="b">
        <v>1</v>
      </c>
    </row>
    <row r="3" spans="1:5" x14ac:dyDescent="0.45">
      <c r="A3">
        <v>41</v>
      </c>
      <c r="B3" t="s">
        <v>5112</v>
      </c>
      <c r="E3"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BE77F-A019-4536-9BA0-7F1C745B9E91}">
  <dimension ref="A1:E8"/>
  <sheetViews>
    <sheetView workbookViewId="0">
      <selection activeCell="A2" sqref="A2:E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13</v>
      </c>
      <c r="B2" t="s">
        <v>5045</v>
      </c>
      <c r="E2" t="b">
        <v>1</v>
      </c>
    </row>
    <row r="3" spans="1:5" x14ac:dyDescent="0.45">
      <c r="A3">
        <v>86</v>
      </c>
      <c r="B3" t="s">
        <v>5131</v>
      </c>
      <c r="E3" t="b">
        <v>1</v>
      </c>
    </row>
    <row r="4" spans="1:5" x14ac:dyDescent="0.45">
      <c r="A4">
        <v>35</v>
      </c>
      <c r="B4" t="s">
        <v>5102</v>
      </c>
      <c r="E4" t="b">
        <v>1</v>
      </c>
    </row>
    <row r="5" spans="1:5" x14ac:dyDescent="0.45">
      <c r="A5">
        <v>37</v>
      </c>
      <c r="B5" t="s">
        <v>5107</v>
      </c>
      <c r="E5" t="b">
        <v>1</v>
      </c>
    </row>
    <row r="6" spans="1:5" x14ac:dyDescent="0.45">
      <c r="A6">
        <v>42</v>
      </c>
      <c r="B6" t="s">
        <v>5113</v>
      </c>
      <c r="E6" t="b">
        <v>1</v>
      </c>
    </row>
    <row r="7" spans="1:5" x14ac:dyDescent="0.45">
      <c r="A7">
        <v>87</v>
      </c>
      <c r="B7" t="s">
        <v>5132</v>
      </c>
      <c r="E7" t="b">
        <v>1</v>
      </c>
    </row>
    <row r="8" spans="1:5" x14ac:dyDescent="0.45">
      <c r="A8">
        <v>45</v>
      </c>
      <c r="B8" t="s">
        <v>5121</v>
      </c>
      <c r="E8"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6C023-C91D-4E91-B4EA-42E7724A1647}">
  <dimension ref="A1:E10"/>
  <sheetViews>
    <sheetView workbookViewId="0">
      <selection activeCell="A2" sqref="A2:E10"/>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13</v>
      </c>
      <c r="B2" t="s">
        <v>5045</v>
      </c>
      <c r="E2" t="b">
        <v>1</v>
      </c>
    </row>
    <row r="3" spans="1:5" x14ac:dyDescent="0.45">
      <c r="A3">
        <v>22</v>
      </c>
      <c r="B3" t="s">
        <v>5067</v>
      </c>
      <c r="E3" t="b">
        <v>1</v>
      </c>
    </row>
    <row r="4" spans="1:5" x14ac:dyDescent="0.45">
      <c r="A4">
        <v>25</v>
      </c>
      <c r="B4" t="s">
        <v>5073</v>
      </c>
      <c r="E4" t="b">
        <v>1</v>
      </c>
    </row>
    <row r="5" spans="1:5" x14ac:dyDescent="0.45">
      <c r="A5">
        <v>29</v>
      </c>
      <c r="B5" t="s">
        <v>5084</v>
      </c>
      <c r="E5" t="b">
        <v>1</v>
      </c>
    </row>
    <row r="6" spans="1:5" x14ac:dyDescent="0.45">
      <c r="A6">
        <v>35</v>
      </c>
      <c r="B6" t="s">
        <v>5102</v>
      </c>
      <c r="E6" t="b">
        <v>1</v>
      </c>
    </row>
    <row r="7" spans="1:5" x14ac:dyDescent="0.45">
      <c r="A7">
        <v>37</v>
      </c>
      <c r="B7" t="s">
        <v>5107</v>
      </c>
      <c r="E7" t="b">
        <v>1</v>
      </c>
    </row>
    <row r="8" spans="1:5" x14ac:dyDescent="0.45">
      <c r="A8">
        <v>40</v>
      </c>
      <c r="B8" t="s">
        <v>5111</v>
      </c>
      <c r="E8" t="b">
        <v>1</v>
      </c>
    </row>
    <row r="9" spans="1:5" x14ac:dyDescent="0.45">
      <c r="A9">
        <v>41</v>
      </c>
      <c r="B9" t="s">
        <v>5112</v>
      </c>
      <c r="E9" t="b">
        <v>1</v>
      </c>
    </row>
    <row r="10" spans="1:5" x14ac:dyDescent="0.45">
      <c r="A10">
        <v>45</v>
      </c>
      <c r="B10" t="s">
        <v>5121</v>
      </c>
      <c r="E10"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4.25" outlineLevelRow="1" outlineLevelCol="1" x14ac:dyDescent="0.45"/>
  <cols>
    <col min="1" max="1" width="11.59765625" style="3" bestFit="1" customWidth="1"/>
    <col min="2" max="2" width="8.59765625" style="3" bestFit="1" customWidth="1"/>
    <col min="3" max="3" width="16.1328125" style="3" bestFit="1" customWidth="1"/>
    <col min="4" max="4" width="16.1328125" style="3" hidden="1" customWidth="1" outlineLevel="1"/>
    <col min="5" max="5" width="12.6640625" style="3" bestFit="1" customWidth="1" collapsed="1"/>
    <col min="6" max="6" width="9.46484375" style="3" bestFit="1" customWidth="1"/>
    <col min="7" max="7" width="9.46484375" style="3" hidden="1" customWidth="1" outlineLevel="1"/>
    <col min="8" max="8" width="11.53125" style="3" bestFit="1" customWidth="1" collapsed="1"/>
    <col min="9" max="9" width="11.53125" style="3" bestFit="1" customWidth="1"/>
    <col min="10" max="10" width="10.53125" style="3" bestFit="1" customWidth="1"/>
    <col min="11" max="11" width="6.33203125" style="3" bestFit="1" customWidth="1"/>
    <col min="12" max="12" width="6.33203125" style="3" hidden="1" customWidth="1" outlineLevel="1"/>
    <col min="13" max="13" width="8.53125" style="3" bestFit="1" customWidth="1" collapsed="1"/>
    <col min="14" max="14" width="12.9296875" style="3" bestFit="1" customWidth="1"/>
    <col min="15" max="15" width="21.19921875" style="3" bestFit="1" customWidth="1"/>
    <col min="16" max="16" width="21.19921875" style="3" hidden="1" customWidth="1" outlineLevel="1"/>
    <col min="17" max="17" width="26.46484375" style="3" bestFit="1" customWidth="1" collapsed="1"/>
    <col min="18" max="18" width="17.06640625" style="3" bestFit="1" customWidth="1"/>
    <col min="19" max="19" width="20.3984375" style="3" bestFit="1" customWidth="1"/>
    <col min="20" max="20" width="9.9296875" style="3" bestFit="1" customWidth="1"/>
    <col min="21" max="21" width="9.19921875" style="3" bestFit="1" customWidth="1"/>
    <col min="22" max="22" width="14.53125" style="3" bestFit="1" customWidth="1"/>
    <col min="23" max="23" width="13.3984375" style="3" bestFit="1" customWidth="1"/>
    <col min="24" max="24" width="13.3984375" style="3" hidden="1" customWidth="1" outlineLevel="1"/>
    <col min="25" max="25" width="12.06640625" style="3" bestFit="1" customWidth="1" collapsed="1"/>
    <col min="26" max="26" width="16.265625" style="3" bestFit="1" customWidth="1"/>
    <col min="27" max="27" width="16.265625" style="3" hidden="1" customWidth="1" outlineLevel="1"/>
    <col min="28" max="28" width="19.53125" style="3" bestFit="1" customWidth="1" collapsed="1"/>
    <col min="29" max="29" width="19.53125" style="3" hidden="1" customWidth="1" outlineLevel="1"/>
    <col min="30" max="30" width="19.53125" style="3" bestFit="1" customWidth="1" collapsed="1"/>
    <col min="31" max="31" width="19.53125" style="3" hidden="1" customWidth="1" outlineLevel="1"/>
    <col min="32" max="32" width="17.265625" style="3" bestFit="1" customWidth="1" collapsed="1"/>
    <col min="33" max="33" width="17.265625" style="3" hidden="1" customWidth="1" outlineLevel="1"/>
    <col min="34" max="34" width="13.1328125" style="3" bestFit="1" customWidth="1" collapsed="1"/>
    <col min="35" max="35" width="13.1328125" style="3" hidden="1" customWidth="1" outlineLevel="1"/>
    <col min="36" max="36" width="11.06640625" style="3" bestFit="1" customWidth="1" collapsed="1"/>
    <col min="37" max="37" width="12.19921875" style="3" bestFit="1" customWidth="1"/>
    <col min="38" max="38" width="8.6640625" style="3" bestFit="1" customWidth="1"/>
    <col min="39" max="39" width="8.6640625" style="3" hidden="1" customWidth="1" outlineLevel="1"/>
    <col min="40" max="40" width="13" style="3" bestFit="1" customWidth="1" collapsed="1"/>
    <col min="41" max="41" width="10.796875" style="3" bestFit="1" customWidth="1"/>
    <col min="42" max="42" width="16.59765625" style="3" bestFit="1" customWidth="1"/>
    <col min="43" max="43" width="28.53125" style="3" bestFit="1" customWidth="1"/>
    <col min="44" max="132" width="9.06640625" style="21"/>
    <col min="133" max="16384" width="9.06640625" style="3"/>
  </cols>
  <sheetData>
    <row r="1" spans="1:132" s="12" customFormat="1" x14ac:dyDescent="0.45">
      <c r="A1" s="9"/>
      <c r="B1" s="10" t="s">
        <v>0</v>
      </c>
      <c r="C1" s="11" t="s">
        <v>1</v>
      </c>
      <c r="D1" s="11"/>
      <c r="E1" s="11" t="s">
        <v>2</v>
      </c>
      <c r="F1" s="11" t="s">
        <v>3</v>
      </c>
      <c r="G1" s="11"/>
      <c r="H1" s="11" t="s">
        <v>4</v>
      </c>
      <c r="I1" s="11" t="s">
        <v>5</v>
      </c>
      <c r="J1" s="11" t="s">
        <v>8</v>
      </c>
      <c r="K1" s="11" t="s">
        <v>10</v>
      </c>
      <c r="L1" s="11"/>
      <c r="M1" s="11" t="s">
        <v>142</v>
      </c>
      <c r="N1" s="11" t="s">
        <v>143</v>
      </c>
      <c r="O1" s="11" t="s">
        <v>144</v>
      </c>
      <c r="P1" s="11"/>
      <c r="Q1" s="11" t="s">
        <v>145</v>
      </c>
      <c r="R1" s="11" t="s">
        <v>146</v>
      </c>
      <c r="S1" s="11" t="s">
        <v>147</v>
      </c>
      <c r="T1" s="11" t="s">
        <v>32</v>
      </c>
      <c r="U1" s="11" t="s">
        <v>33</v>
      </c>
      <c r="V1" s="11" t="s">
        <v>34</v>
      </c>
      <c r="W1" s="11" t="s">
        <v>35</v>
      </c>
      <c r="X1" s="11"/>
      <c r="Y1" s="11" t="s">
        <v>36</v>
      </c>
      <c r="Z1" s="11" t="s">
        <v>37</v>
      </c>
      <c r="AA1" s="11"/>
      <c r="AB1" s="11" t="s">
        <v>38</v>
      </c>
      <c r="AC1" s="11"/>
      <c r="AD1" s="11" t="s">
        <v>39</v>
      </c>
      <c r="AE1" s="11"/>
      <c r="AF1" s="11" t="s">
        <v>40</v>
      </c>
      <c r="AG1" s="11"/>
      <c r="AH1" s="11" t="s">
        <v>41</v>
      </c>
      <c r="AI1" s="11"/>
      <c r="AJ1" s="11" t="s">
        <v>42</v>
      </c>
      <c r="AK1" s="11" t="s">
        <v>43</v>
      </c>
      <c r="AL1" s="11" t="s">
        <v>44</v>
      </c>
      <c r="AM1" s="11"/>
      <c r="AN1" s="11" t="s">
        <v>45</v>
      </c>
      <c r="AO1" s="11" t="s">
        <v>46</v>
      </c>
      <c r="AP1" s="11" t="s">
        <v>47</v>
      </c>
      <c r="AQ1" s="11" t="s">
        <v>48</v>
      </c>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x14ac:dyDescent="0.45">
      <c r="A2" s="13" t="s">
        <v>49</v>
      </c>
      <c r="B2" s="14" t="s">
        <v>50</v>
      </c>
      <c r="C2" s="14" t="str">
        <f>_xlfn.IFNA(IF(MATCH("ERROR",D10:D110,0),"ERROR"),"")</f>
        <v/>
      </c>
      <c r="D2" s="14" t="s">
        <v>51</v>
      </c>
      <c r="E2" s="14" t="s">
        <v>52</v>
      </c>
      <c r="F2" s="14" t="str">
        <f>_xlfn.IFNA(IF(MATCH("ERROR",G10:G110,0),"ERROR"),"")</f>
        <v/>
      </c>
      <c r="G2" s="14" t="s">
        <v>53</v>
      </c>
      <c r="H2" s="14" t="s">
        <v>54</v>
      </c>
      <c r="I2" s="14" t="s">
        <v>55</v>
      </c>
      <c r="J2" s="14" t="s">
        <v>58</v>
      </c>
      <c r="K2" s="14" t="str">
        <f>_xlfn.IFNA(IF(MATCH("ERROR",L10:L110,0),"ERROR"),"")</f>
        <v/>
      </c>
      <c r="L2" s="14" t="s">
        <v>60</v>
      </c>
      <c r="M2" s="14" t="s">
        <v>148</v>
      </c>
      <c r="N2" s="14" t="s">
        <v>149</v>
      </c>
      <c r="O2" s="14" t="str">
        <f>_xlfn.IFNA(IF(MATCH("ERROR",P10:P110,0),"ERROR"),"")</f>
        <v/>
      </c>
      <c r="P2" s="14" t="s">
        <v>150</v>
      </c>
      <c r="Q2" s="14" t="s">
        <v>151</v>
      </c>
      <c r="R2" s="14" t="s">
        <v>152</v>
      </c>
      <c r="S2" s="14" t="s">
        <v>153</v>
      </c>
      <c r="T2" s="14" t="s">
        <v>82</v>
      </c>
      <c r="U2" s="14" t="s">
        <v>83</v>
      </c>
      <c r="V2" s="14" t="s">
        <v>154</v>
      </c>
      <c r="W2" s="14" t="str">
        <f>_xlfn.IFNA(IF(MATCH("ERROR",X10:X110,0),"ERROR"),"")</f>
        <v/>
      </c>
      <c r="X2" s="14" t="s">
        <v>85</v>
      </c>
      <c r="Y2" s="14" t="s">
        <v>86</v>
      </c>
      <c r="Z2" s="14" t="str">
        <f>_xlfn.IFNA(IF(MATCH("ERROR",AA10:AA110,0),"ERROR"),"")</f>
        <v/>
      </c>
      <c r="AA2" s="14" t="s">
        <v>87</v>
      </c>
      <c r="AB2" s="14" t="str">
        <f>_xlfn.IFNA(IF(MATCH("ERROR",AC10:AC110,0),"ERROR"),"")</f>
        <v/>
      </c>
      <c r="AC2" s="14" t="s">
        <v>88</v>
      </c>
      <c r="AD2" s="14" t="str">
        <f>_xlfn.IFNA(IF(MATCH("ERROR",AE10:AE110,0),"ERROR"),"")</f>
        <v/>
      </c>
      <c r="AE2" s="14" t="s">
        <v>89</v>
      </c>
      <c r="AF2" s="14" t="str">
        <f>_xlfn.IFNA(IF(MATCH("ERROR",AG10:AG110,0),"ERROR"),"")</f>
        <v/>
      </c>
      <c r="AG2" s="14" t="s">
        <v>90</v>
      </c>
      <c r="AH2" s="14" t="str">
        <f>_xlfn.IFNA(IF(MATCH("ERROR",AI10:AI110,0),"ERROR"),"")</f>
        <v/>
      </c>
      <c r="AI2" s="14" t="s">
        <v>91</v>
      </c>
      <c r="AJ2" s="14" t="s">
        <v>92</v>
      </c>
      <c r="AK2" s="14" t="s">
        <v>93</v>
      </c>
      <c r="AL2" s="14" t="str">
        <f>_xlfn.IFNA(IF(MATCH("ERROR",AM10:AM110,0),"ERROR"),"")</f>
        <v/>
      </c>
      <c r="AM2" s="14" t="s">
        <v>94</v>
      </c>
      <c r="AN2" s="14" t="s">
        <v>95</v>
      </c>
      <c r="AO2" s="14" t="s">
        <v>96</v>
      </c>
      <c r="AP2" s="14" t="s">
        <v>97</v>
      </c>
      <c r="AQ2" s="14" t="s">
        <v>98</v>
      </c>
      <c r="AR2" s="19" t="str">
        <f>_xlfn.IFNA(IF(MATCH("ERROR",AS10:AS110,0),"ERROR"),"")</f>
        <v/>
      </c>
      <c r="AS2" s="19" t="str">
        <f>_xlfn.IFNA(IF(MATCH("ERROR",AT10:AT110,0),"ERROR"),"")</f>
        <v/>
      </c>
      <c r="AT2" s="19" t="str">
        <f>_xlfn.IFNA(IF(MATCH("ERROR",AU10:AU110,0),"ERROR"),"")</f>
        <v/>
      </c>
      <c r="AU2" s="19" t="str">
        <f>_xlfn.IFNA(IF(MATCH("ERROR",AV10:AV110,0),"ERROR"),"")</f>
        <v/>
      </c>
      <c r="AV2" s="19" t="str">
        <f>_xlfn.IFNA(IF(MATCH("ERROR",AW10:AW110,0),"ERROR"),"")</f>
        <v/>
      </c>
      <c r="AW2" s="19" t="str">
        <f>_xlfn.IFNA(IF(MATCH("ERROR",AX10:AX110,0),"ERROR"),"")</f>
        <v/>
      </c>
      <c r="AX2" s="19" t="str">
        <f>_xlfn.IFNA(IF(MATCH("ERROR",AY10:AY110,0),"ERROR"),"")</f>
        <v/>
      </c>
      <c r="AY2" s="19" t="str">
        <f>_xlfn.IFNA(IF(MATCH("ERROR",AZ10:AZ110,0),"ERROR"),"")</f>
        <v/>
      </c>
      <c r="AZ2" s="19" t="str">
        <f>_xlfn.IFNA(IF(MATCH("ERROR",BA10:BA110,0),"ERROR"),"")</f>
        <v/>
      </c>
      <c r="BA2" s="19" t="str">
        <f>_xlfn.IFNA(IF(MATCH("ERROR",BB10:BB110,0),"ERROR"),"")</f>
        <v/>
      </c>
      <c r="BB2" s="19" t="str">
        <f>_xlfn.IFNA(IF(MATCH("ERROR",BC10:BC110,0),"ERROR"),"")</f>
        <v/>
      </c>
      <c r="BC2" s="19" t="str">
        <f>_xlfn.IFNA(IF(MATCH("ERROR",BD10:BD110,0),"ERROR"),"")</f>
        <v/>
      </c>
      <c r="BD2" s="19" t="str">
        <f>_xlfn.IFNA(IF(MATCH("ERROR",BE10:BE110,0),"ERROR"),"")</f>
        <v/>
      </c>
      <c r="BE2" s="19" t="str">
        <f>_xlfn.IFNA(IF(MATCH("ERROR",BF10:BF110,0),"ERROR"),"")</f>
        <v/>
      </c>
      <c r="BF2" s="19" t="str">
        <f>_xlfn.IFNA(IF(MATCH("ERROR",BG10:BG110,0),"ERROR"),"")</f>
        <v/>
      </c>
      <c r="BG2" s="19" t="str">
        <f>_xlfn.IFNA(IF(MATCH("ERROR",BH10:BH110,0),"ERROR"),"")</f>
        <v/>
      </c>
      <c r="BH2" s="19" t="str">
        <f>_xlfn.IFNA(IF(MATCH("ERROR",BI10:BI110,0),"ERROR"),"")</f>
        <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x14ac:dyDescent="0.45">
      <c r="A3" s="15" t="s">
        <v>99</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x14ac:dyDescent="0.45">
      <c r="A4" s="13" t="s">
        <v>100</v>
      </c>
      <c r="B4" s="12" t="s">
        <v>101</v>
      </c>
      <c r="C4" s="12" t="s">
        <v>102</v>
      </c>
      <c r="E4" s="12" t="s">
        <v>103</v>
      </c>
      <c r="F4" s="12" t="s">
        <v>104</v>
      </c>
      <c r="H4" s="12" t="s">
        <v>105</v>
      </c>
      <c r="I4" s="12" t="s">
        <v>105</v>
      </c>
      <c r="J4" s="12" t="s">
        <v>106</v>
      </c>
      <c r="K4" s="12" t="s">
        <v>107</v>
      </c>
      <c r="M4" s="12" t="s">
        <v>104</v>
      </c>
      <c r="N4" s="12" t="s">
        <v>111</v>
      </c>
      <c r="O4" s="12" t="s">
        <v>102</v>
      </c>
      <c r="Q4" s="12" t="s">
        <v>111</v>
      </c>
      <c r="R4" s="12" t="s">
        <v>111</v>
      </c>
      <c r="S4" s="12" t="s">
        <v>111</v>
      </c>
      <c r="T4" s="12" t="s">
        <v>114</v>
      </c>
      <c r="U4" s="12" t="s">
        <v>115</v>
      </c>
      <c r="V4" s="12" t="s">
        <v>116</v>
      </c>
      <c r="W4" s="12" t="s">
        <v>102</v>
      </c>
      <c r="Y4" s="12" t="s">
        <v>114</v>
      </c>
      <c r="Z4" s="12" t="s">
        <v>110</v>
      </c>
      <c r="AB4" s="12" t="s">
        <v>102</v>
      </c>
      <c r="AD4" s="12" t="s">
        <v>102</v>
      </c>
      <c r="AF4" s="12" t="s">
        <v>102</v>
      </c>
      <c r="AH4" s="12" t="s">
        <v>102</v>
      </c>
      <c r="AJ4" s="12" t="s">
        <v>117</v>
      </c>
      <c r="AK4" s="12" t="s">
        <v>111</v>
      </c>
      <c r="AL4" s="12" t="s">
        <v>107</v>
      </c>
      <c r="AN4" s="12" t="s">
        <v>114</v>
      </c>
      <c r="AO4" s="12" t="s">
        <v>113</v>
      </c>
      <c r="AP4" s="12" t="s">
        <v>105</v>
      </c>
      <c r="AQ4" s="12" t="s">
        <v>118</v>
      </c>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x14ac:dyDescent="0.45">
      <c r="A5" s="13" t="s">
        <v>119</v>
      </c>
      <c r="B5" s="12" t="b">
        <v>0</v>
      </c>
      <c r="C5" s="12" t="b">
        <v>1</v>
      </c>
      <c r="E5" s="12" t="b">
        <v>1</v>
      </c>
      <c r="F5" s="12" t="b">
        <v>1</v>
      </c>
      <c r="H5" s="12" t="b">
        <v>1</v>
      </c>
      <c r="I5" s="12" t="b">
        <v>1</v>
      </c>
      <c r="J5" s="12" t="b">
        <v>1</v>
      </c>
      <c r="K5" s="12" t="b">
        <v>1</v>
      </c>
      <c r="M5" s="12" t="b">
        <v>1</v>
      </c>
      <c r="N5" s="12" t="b">
        <v>1</v>
      </c>
      <c r="O5" s="12" t="b">
        <v>1</v>
      </c>
      <c r="Q5" s="12" t="b">
        <v>1</v>
      </c>
      <c r="R5" s="12" t="b">
        <v>1</v>
      </c>
      <c r="S5" s="12" t="b">
        <f>IF(N10=TRUE,TRUE,FALSE)</f>
        <v>0</v>
      </c>
      <c r="T5" s="12" t="b">
        <v>1</v>
      </c>
      <c r="U5" s="12" t="b">
        <v>0</v>
      </c>
      <c r="V5" s="12" t="b">
        <v>0</v>
      </c>
      <c r="W5" s="12" t="b">
        <v>1</v>
      </c>
      <c r="Y5" s="12" t="b">
        <v>0</v>
      </c>
      <c r="Z5" s="12" t="b">
        <v>0</v>
      </c>
      <c r="AB5" s="12" t="b">
        <v>1</v>
      </c>
      <c r="AD5" s="12" t="b">
        <v>1</v>
      </c>
      <c r="AF5" s="12" t="b">
        <v>0</v>
      </c>
      <c r="AH5" s="12" t="b">
        <v>0</v>
      </c>
      <c r="AJ5" s="12" t="b">
        <v>0</v>
      </c>
      <c r="AK5" s="12" t="b">
        <v>1</v>
      </c>
      <c r="AL5" s="12" t="b">
        <v>1</v>
      </c>
      <c r="AN5" s="12" t="b">
        <v>1</v>
      </c>
      <c r="AO5" s="12" t="b">
        <v>0</v>
      </c>
      <c r="AP5" s="12" t="b">
        <v>0</v>
      </c>
      <c r="AQ5" s="12" t="b">
        <v>0</v>
      </c>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x14ac:dyDescent="0.45">
      <c r="A6" s="13" t="s">
        <v>120</v>
      </c>
      <c r="B6" s="12" t="b">
        <v>0</v>
      </c>
      <c r="C6" s="12" t="b">
        <v>0</v>
      </c>
      <c r="E6" s="12" t="b">
        <v>0</v>
      </c>
      <c r="F6" s="12" t="b">
        <v>0</v>
      </c>
      <c r="H6" s="12" t="b">
        <v>0</v>
      </c>
      <c r="I6" s="12" t="b">
        <v>0</v>
      </c>
      <c r="J6" s="12" t="b">
        <v>0</v>
      </c>
      <c r="K6" s="12" t="b">
        <v>0</v>
      </c>
      <c r="M6" s="12" t="b">
        <v>0</v>
      </c>
      <c r="N6" s="12" t="b">
        <v>0</v>
      </c>
      <c r="O6" s="12" t="b">
        <v>0</v>
      </c>
      <c r="Q6" s="12" t="b">
        <v>0</v>
      </c>
      <c r="R6" s="12" t="b">
        <v>0</v>
      </c>
      <c r="S6" s="12" t="b">
        <v>0</v>
      </c>
      <c r="T6" s="12" t="b">
        <v>0</v>
      </c>
      <c r="U6" s="12" t="b">
        <v>1</v>
      </c>
      <c r="V6" s="12" t="b">
        <v>0</v>
      </c>
      <c r="W6" s="12" t="b">
        <v>0</v>
      </c>
      <c r="Y6" s="12" t="b">
        <v>0</v>
      </c>
      <c r="Z6" s="12" t="b">
        <v>0</v>
      </c>
      <c r="AB6" s="12" t="b">
        <v>0</v>
      </c>
      <c r="AD6" s="12" t="b">
        <v>0</v>
      </c>
      <c r="AF6" s="12" t="b">
        <v>0</v>
      </c>
      <c r="AH6" s="12" t="b">
        <v>0</v>
      </c>
      <c r="AJ6" s="12" t="b">
        <v>0</v>
      </c>
      <c r="AK6" s="12" t="b">
        <v>0</v>
      </c>
      <c r="AL6" s="12" t="b">
        <v>0</v>
      </c>
      <c r="AN6" s="12" t="b">
        <v>0</v>
      </c>
      <c r="AO6" s="12" t="b">
        <v>0</v>
      </c>
      <c r="AP6" s="12" t="b">
        <v>0</v>
      </c>
      <c r="AQ6" s="12" t="b">
        <v>0</v>
      </c>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x14ac:dyDescent="0.45">
      <c r="A7" s="13" t="s">
        <v>121</v>
      </c>
      <c r="B7" s="12" t="b">
        <v>0</v>
      </c>
      <c r="C7" s="12" t="b">
        <v>1</v>
      </c>
      <c r="E7" s="12" t="b">
        <v>0</v>
      </c>
      <c r="F7" s="12" t="b">
        <v>1</v>
      </c>
      <c r="H7" s="12" t="b">
        <v>0</v>
      </c>
      <c r="I7" s="12" t="b">
        <v>0</v>
      </c>
      <c r="J7" s="12" t="b">
        <v>0</v>
      </c>
      <c r="K7" s="12" t="b">
        <v>1</v>
      </c>
      <c r="M7" s="12" t="b">
        <v>0</v>
      </c>
      <c r="N7" s="12" t="b">
        <v>0</v>
      </c>
      <c r="O7" s="12" t="b">
        <v>1</v>
      </c>
      <c r="Q7" s="12" t="b">
        <v>0</v>
      </c>
      <c r="R7" s="12" t="b">
        <v>0</v>
      </c>
      <c r="S7" s="12" t="b">
        <v>0</v>
      </c>
      <c r="T7" s="12" t="b">
        <v>0</v>
      </c>
      <c r="U7" s="12" t="b">
        <v>0</v>
      </c>
      <c r="V7" s="12" t="b">
        <v>0</v>
      </c>
      <c r="W7" s="12" t="b">
        <v>1</v>
      </c>
      <c r="Y7" s="12" t="b">
        <v>0</v>
      </c>
      <c r="Z7" s="12" t="b">
        <v>1</v>
      </c>
      <c r="AB7" s="12" t="b">
        <v>1</v>
      </c>
      <c r="AD7" s="12" t="b">
        <v>1</v>
      </c>
      <c r="AF7" s="12" t="b">
        <v>1</v>
      </c>
      <c r="AH7" s="12" t="b">
        <v>1</v>
      </c>
      <c r="AJ7" s="12" t="b">
        <v>0</v>
      </c>
      <c r="AK7" s="12" t="b">
        <v>0</v>
      </c>
      <c r="AL7" s="12" t="b">
        <v>1</v>
      </c>
      <c r="AN7" s="12" t="b">
        <v>0</v>
      </c>
      <c r="AO7" s="12" t="b">
        <v>0</v>
      </c>
      <c r="AP7" s="12" t="b">
        <v>0</v>
      </c>
      <c r="AQ7" s="12" t="b">
        <v>0</v>
      </c>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x14ac:dyDescent="0.45">
      <c r="A8" s="13" t="s">
        <v>122</v>
      </c>
      <c r="C8" s="12" t="s">
        <v>123</v>
      </c>
      <c r="F8" s="12" t="s">
        <v>124</v>
      </c>
      <c r="K8" s="12" t="s">
        <v>60</v>
      </c>
      <c r="O8" s="12" t="s">
        <v>155</v>
      </c>
      <c r="W8" s="12" t="s">
        <v>133</v>
      </c>
      <c r="Z8" s="12" t="s">
        <v>134</v>
      </c>
      <c r="AB8" s="12" t="s">
        <v>135</v>
      </c>
      <c r="AD8" s="12" t="s">
        <v>135</v>
      </c>
      <c r="AF8" s="12" t="s">
        <v>136</v>
      </c>
      <c r="AH8" s="12" t="s">
        <v>137</v>
      </c>
      <c r="AL8" s="12" t="s">
        <v>94</v>
      </c>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x14ac:dyDescent="0.45">
      <c r="A9" s="13" t="s">
        <v>138</v>
      </c>
      <c r="B9" s="18"/>
      <c r="C9" s="18"/>
      <c r="D9" s="18"/>
      <c r="E9" s="18"/>
      <c r="F9" s="18"/>
      <c r="G9" s="18"/>
      <c r="H9" s="18"/>
      <c r="I9" s="18"/>
      <c r="J9" s="18" t="s">
        <v>139</v>
      </c>
      <c r="K9" s="18"/>
      <c r="L9" s="18"/>
      <c r="M9" s="18" t="s">
        <v>139</v>
      </c>
      <c r="N9" s="18"/>
      <c r="O9" s="18"/>
      <c r="P9" s="18"/>
      <c r="Q9" s="18"/>
      <c r="R9" s="18"/>
      <c r="S9" s="18"/>
      <c r="T9" s="18"/>
      <c r="U9" s="18" t="s">
        <v>140</v>
      </c>
      <c r="V9" s="18"/>
      <c r="W9" s="18"/>
      <c r="X9" s="18"/>
      <c r="Y9" s="18"/>
      <c r="Z9" s="18"/>
      <c r="AA9" s="18"/>
      <c r="AB9" s="18"/>
      <c r="AC9" s="18"/>
      <c r="AD9" s="18"/>
      <c r="AE9" s="18"/>
      <c r="AF9" s="18"/>
      <c r="AG9" s="18"/>
      <c r="AH9" s="18"/>
      <c r="AI9" s="18"/>
      <c r="AJ9" s="18"/>
      <c r="AK9" s="18"/>
      <c r="AL9" s="18"/>
      <c r="AM9" s="18"/>
      <c r="AN9" s="18"/>
      <c r="AO9" s="18"/>
      <c r="AP9" s="18"/>
      <c r="AQ9" s="18"/>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x14ac:dyDescent="0.45">
      <c r="B10" s="4"/>
      <c r="C10" s="3" t="str">
        <f>IF($A10="ADD","ud_barrier","")</f>
        <v/>
      </c>
      <c r="D10" s="3" t="str">
        <f>IF($A10="","",IF((AND($A10="ADD",OR(C10="",C10="ud_barrier"))),"94",(_xlfn.XLOOKUP(C10,ud_amds_table_list[lookupValue],ud_amds_table_list[lookupKey],""))))</f>
        <v/>
      </c>
      <c r="E10" s="5"/>
      <c r="G10" s="3" t="str">
        <f>IF($A10="ADD",IF(NOT(ISBLANK(F10)),_xlfn.XLOOKUP(F10,roadnames[lookupValue],roadnames[lookupKey],"ERROR"),""), "")</f>
        <v/>
      </c>
      <c r="H10" s="22"/>
      <c r="I10" s="22"/>
      <c r="J10" s="6"/>
      <c r="L10" s="3" t="str">
        <f>IF($A10="ADD",IF(NOT(ISBLANK(K10)),_xlfn.XLOOKUP(K10,side[lookupValue],side[lookupKey],"ERROR"),""), "")</f>
        <v/>
      </c>
      <c r="M10" s="4"/>
      <c r="P10" s="3" t="str">
        <f>IF($A10="ADD",IF(NOT(ISBLANK(O10)),_xlfn.XLOOKUP(O10,ud_barrier_terminal_type[lookupValue],ud_barrier_terminal_type[lookupKey],"ERROR"),""), "")</f>
        <v/>
      </c>
      <c r="T10" s="7"/>
      <c r="U10" s="4" t="str">
        <f ca="1">IF(T10&lt;&gt;"", DATEDIF(T10, TODAY(),"Y"),"")</f>
        <v/>
      </c>
      <c r="V10" s="4"/>
      <c r="W10" s="3" t="str">
        <f>IF($A10="ADD","In Use","")</f>
        <v/>
      </c>
      <c r="X10" s="3" t="str">
        <f>IF($A10="","",IF((AND($A10="ADD",OR(W10="",W10="In Use"))),"5",(_xlfn.XLOOKUP(W10,ud_asset_status[lookupValue],ud_asset_status[lookupKey],""))))</f>
        <v/>
      </c>
      <c r="Y10" s="7"/>
      <c r="AA10" s="3" t="str">
        <f>IF($A10="ADD",IF(NOT(ISBLANK(Z10)),_xlfn.XLOOKUP(Z10,ar_replace_reason[lookupValue],ar_replace_reason[lookupKey],"ERROR"),""), "")</f>
        <v/>
      </c>
      <c r="AB10" s="3" t="str">
        <f>IF($A10="ADD","Queenstown-Lakes District Council","")</f>
        <v/>
      </c>
      <c r="AC10" s="3" t="str">
        <f>IF($A10="","",IF((AND($A10="ADD",OR(AB10="",AB10="Queenstown-Lakes District Council"))),"70",(_xlfn.XLOOKUP(AB10,ud_organisation_owner[lookupValue],ud_organisation_owner[lookupKey],""))))</f>
        <v/>
      </c>
      <c r="AD10" s="3" t="str">
        <f>IF($A10="ADD","Queenstown-Lakes District Council","")</f>
        <v/>
      </c>
      <c r="AE10" s="3" t="str">
        <f>IF($A10="","",IF((AND($A10="ADD",OR(AD10="",AD10="Queenstown-Lakes District Council"))),"70",(_xlfn.XLOOKUP(AD10,ud_organisation_owner[lookupValue],ud_organisation_owner[lookupKey],""))))</f>
        <v/>
      </c>
      <c r="AF10" s="3" t="str">
        <f>IF($A10="ADD","Local Authority","")</f>
        <v/>
      </c>
      <c r="AG10" s="3" t="str">
        <f>IF($A10="","",IF((AND($A10="ADD",OR(AF10="",AF10="Local Authority"))),"17",(_xlfn.XLOOKUP(AF10,ud_sub_organisation[lookupValue],ud_sub_organisation[lookupKey],""))))</f>
        <v/>
      </c>
      <c r="AH10" s="3" t="str">
        <f>IF($A10="ADD","Vested assets","")</f>
        <v/>
      </c>
      <c r="AI10" s="3" t="str">
        <f>IF($A10="","",IF((AND($A10="ADD",OR(AH10="",AH10="Vested assets"))),"12",(_xlfn.XLOOKUP(AH10,ud_work_origin[lookupValue],ud_work_origin[lookupKey],""))))</f>
        <v/>
      </c>
      <c r="AJ10" s="8"/>
      <c r="AK10" s="2" t="str">
        <f>IF($A10="ADD","TRUE","")</f>
        <v/>
      </c>
      <c r="AL10" s="3" t="str">
        <f>IF($A10="ADD","Excellent","")</f>
        <v/>
      </c>
      <c r="AM10" s="3" t="str">
        <f>IF($A10="","",IF((AND($A10="ADD",OR(AL10="",AL10="Excellent"))),"1",(_xlfn.XLOOKUP(AL10,condition[lookupValue],condition[lookupKey],""))))</f>
        <v/>
      </c>
      <c r="AN10" s="7" t="str">
        <f>IF(T10&lt;&gt;"",T10,"")</f>
        <v/>
      </c>
      <c r="AO10" s="5"/>
    </row>
    <row r="11" spans="1:132" x14ac:dyDescent="0.45">
      <c r="B11" s="4"/>
      <c r="C11" s="3" t="str">
        <f t="shared" ref="C11:C74" si="0">IF($A11="ADD","ud_barrier","")</f>
        <v/>
      </c>
      <c r="D11" s="3" t="str">
        <f>IF($A11="","",IF((AND($A11="ADD",OR(C11="",C11="ud_barrier"))),"94",(_xlfn.XLOOKUP(C11,ud_amds_table_list[lookupValue],ud_amds_table_list[lookupKey],""))))</f>
        <v/>
      </c>
      <c r="E11" s="5"/>
      <c r="G11" s="3" t="str">
        <f>IF($A11="ADD",IF(NOT(ISBLANK(F11)),_xlfn.XLOOKUP(F11,roadnames[lookupValue],roadnames[lookupKey],"ERROR"),""), "")</f>
        <v/>
      </c>
      <c r="H11" s="22"/>
      <c r="I11" s="22"/>
      <c r="J11" s="6"/>
      <c r="L11" s="3" t="str">
        <f>IF($A11="ADD",IF(NOT(ISBLANK(K11)),_xlfn.XLOOKUP(K11,side[lookupValue],side[lookupKey],"ERROR"),""), "")</f>
        <v/>
      </c>
      <c r="M11" s="4"/>
      <c r="P11" s="3" t="str">
        <f>IF($A11="ADD",IF(NOT(ISBLANK(O11)),_xlfn.XLOOKUP(O11,ud_barrier_terminal_type[lookupValue],ud_barrier_terminal_type[lookupKey],"ERROR"),""), "")</f>
        <v/>
      </c>
      <c r="T11" s="7"/>
      <c r="U11" s="4" t="str">
        <f t="shared" ref="U11:U74" ca="1" si="1">IF(T11&lt;&gt;"", DATEDIF(T11, TODAY(),"Y"),"")</f>
        <v/>
      </c>
      <c r="V11" s="4"/>
      <c r="W11" s="3" t="str">
        <f t="shared" ref="W11:W74" si="2">IF($A11="ADD","In Use","")</f>
        <v/>
      </c>
      <c r="X11" s="3" t="str">
        <f>IF($A11="","",IF((AND($A11="ADD",OR(W11="",W11="In Use"))),"5",(_xlfn.XLOOKUP(W11,ud_asset_status[lookupValue],ud_asset_status[lookupKey],""))))</f>
        <v/>
      </c>
      <c r="Y11" s="7"/>
      <c r="AA11" s="3" t="str">
        <f>IF($A11="ADD",IF(NOT(ISBLANK(Z11)),_xlfn.XLOOKUP(Z11,ar_replace_reason[lookupValue],ar_replace_reason[lookupKey],"ERROR"),""), "")</f>
        <v/>
      </c>
      <c r="AB11" s="3" t="str">
        <f t="shared" ref="AB11:AB74" si="3">IF($A11="ADD","Queenstown-Lakes District Council","")</f>
        <v/>
      </c>
      <c r="AC11" s="3" t="str">
        <f>IF($A11="","",IF((AND($A11="ADD",OR(AB11="",AB11="Queenstown-Lakes District Council"))),"70",(_xlfn.XLOOKUP(AB11,ud_organisation_owner[lookupValue],ud_organisation_owner[lookupKey],""))))</f>
        <v/>
      </c>
      <c r="AD11" s="3" t="str">
        <f t="shared" ref="AD11:AD74" si="4">IF($A11="ADD","Queenstown-Lakes District Council","")</f>
        <v/>
      </c>
      <c r="AE11" s="3" t="str">
        <f>IF($A11="","",IF((AND($A11="ADD",OR(AD11="",AD11="Queenstown-Lakes District Council"))),"70",(_xlfn.XLOOKUP(AD11,ud_organisation_owner[lookupValue],ud_organisation_owner[lookupKey],""))))</f>
        <v/>
      </c>
      <c r="AF11" s="3" t="str">
        <f t="shared" ref="AF11:AF74" si="5">IF($A11="ADD","Local Authority","")</f>
        <v/>
      </c>
      <c r="AG11" s="3" t="str">
        <f>IF($A11="","",IF((AND($A11="ADD",OR(AF11="",AF11="Local Authority"))),"17",(_xlfn.XLOOKUP(AF11,ud_sub_organisation[lookupValue],ud_sub_organisation[lookupKey],""))))</f>
        <v/>
      </c>
      <c r="AH11" s="3" t="str">
        <f t="shared" ref="AH11:AH74" si="6">IF($A11="ADD","Vested assets","")</f>
        <v/>
      </c>
      <c r="AI11" s="3" t="str">
        <f>IF($A11="","",IF((AND($A11="ADD",OR(AH11="",AH11="Vested assets"))),"12",(_xlfn.XLOOKUP(AH11,ud_work_origin[lookupValue],ud_work_origin[lookupKey],""))))</f>
        <v/>
      </c>
      <c r="AJ11" s="8"/>
      <c r="AK11" s="2" t="str">
        <f t="shared" ref="AK11:AK74" si="7">IF($A11="ADD","TRUE","")</f>
        <v/>
      </c>
      <c r="AL11" s="3" t="str">
        <f t="shared" ref="AL11:AL74" si="8">IF($A11="ADD","Excellent","")</f>
        <v/>
      </c>
      <c r="AM11" s="3" t="str">
        <f>IF($A11="","",IF((AND($A11="ADD",OR(AL11="",AL11="Excellent"))),"1",(_xlfn.XLOOKUP(AL11,condition[lookupValue],condition[lookupKey],""))))</f>
        <v/>
      </c>
      <c r="AN11" s="7" t="str">
        <f t="shared" ref="AN11:AN74" si="9">IF(T11&lt;&gt;"",T11,"")</f>
        <v/>
      </c>
      <c r="AO11" s="5"/>
    </row>
    <row r="12" spans="1:132" x14ac:dyDescent="0.45">
      <c r="B12" s="4"/>
      <c r="C12" s="3" t="str">
        <f t="shared" si="0"/>
        <v/>
      </c>
      <c r="D12" s="3" t="str">
        <f>IF($A12="","",IF((AND($A12="ADD",OR(C12="",C12="ud_barrier"))),"94",(_xlfn.XLOOKUP(C12,ud_amds_table_list[lookupValue],ud_amds_table_list[lookupKey],""))))</f>
        <v/>
      </c>
      <c r="E12" s="5"/>
      <c r="G12" s="3" t="str">
        <f>IF($A12="ADD",IF(NOT(ISBLANK(F12)),_xlfn.XLOOKUP(F12,roadnames[lookupValue],roadnames[lookupKey],"ERROR"),""), "")</f>
        <v/>
      </c>
      <c r="H12" s="22"/>
      <c r="I12" s="22"/>
      <c r="J12" s="6"/>
      <c r="L12" s="3" t="str">
        <f>IF($A12="ADD",IF(NOT(ISBLANK(K12)),_xlfn.XLOOKUP(K12,side[lookupValue],side[lookupKey],"ERROR"),""), "")</f>
        <v/>
      </c>
      <c r="M12" s="4"/>
      <c r="P12" s="3" t="str">
        <f>IF($A12="ADD",IF(NOT(ISBLANK(O12)),_xlfn.XLOOKUP(O12,ud_barrier_terminal_type[lookupValue],ud_barrier_terminal_type[lookupKey],"ERROR"),""), "")</f>
        <v/>
      </c>
      <c r="T12" s="7"/>
      <c r="U12" s="4" t="str">
        <f t="shared" ca="1" si="1"/>
        <v/>
      </c>
      <c r="V12" s="4"/>
      <c r="W12" s="3" t="str">
        <f t="shared" si="2"/>
        <v/>
      </c>
      <c r="X12" s="3" t="str">
        <f>IF($A12="","",IF((AND($A12="ADD",OR(W12="",W12="In Use"))),"5",(_xlfn.XLOOKUP(W12,ud_asset_status[lookupValue],ud_asset_status[lookupKey],""))))</f>
        <v/>
      </c>
      <c r="Y12" s="7"/>
      <c r="AA12" s="3" t="str">
        <f>IF($A12="ADD",IF(NOT(ISBLANK(Z12)),_xlfn.XLOOKUP(Z12,ar_replace_reason[lookupValue],ar_replace_reason[lookupKey],"ERROR"),""), "")</f>
        <v/>
      </c>
      <c r="AB12" s="3" t="str">
        <f t="shared" si="3"/>
        <v/>
      </c>
      <c r="AC12" s="3" t="str">
        <f>IF($A12="","",IF((AND($A12="ADD",OR(AB12="",AB12="Queenstown-Lakes District Council"))),"70",(_xlfn.XLOOKUP(AB12,ud_organisation_owner[lookupValue],ud_organisation_owner[lookupKey],""))))</f>
        <v/>
      </c>
      <c r="AD12" s="3" t="str">
        <f t="shared" si="4"/>
        <v/>
      </c>
      <c r="AE12" s="3" t="str">
        <f>IF($A12="","",IF((AND($A12="ADD",OR(AD12="",AD12="Queenstown-Lakes District Council"))),"70",(_xlfn.XLOOKUP(AD12,ud_organisation_owner[lookupValue],ud_organisation_owner[lookupKey],""))))</f>
        <v/>
      </c>
      <c r="AF12" s="3" t="str">
        <f t="shared" si="5"/>
        <v/>
      </c>
      <c r="AG12" s="3" t="str">
        <f>IF($A12="","",IF((AND($A12="ADD",OR(AF12="",AF12="Local Authority"))),"17",(_xlfn.XLOOKUP(AF12,ud_sub_organisation[lookupValue],ud_sub_organisation[lookupKey],""))))</f>
        <v/>
      </c>
      <c r="AH12" s="3" t="str">
        <f t="shared" si="6"/>
        <v/>
      </c>
      <c r="AI12" s="3" t="str">
        <f>IF($A12="","",IF((AND($A12="ADD",OR(AH12="",AH12="Vested assets"))),"12",(_xlfn.XLOOKUP(AH12,ud_work_origin[lookupValue],ud_work_origin[lookupKey],""))))</f>
        <v/>
      </c>
      <c r="AJ12" s="8"/>
      <c r="AK12" s="2" t="str">
        <f t="shared" si="7"/>
        <v/>
      </c>
      <c r="AL12" s="3" t="str">
        <f t="shared" si="8"/>
        <v/>
      </c>
      <c r="AM12" s="3" t="str">
        <f>IF($A12="","",IF((AND($A12="ADD",OR(AL12="",AL12="Excellent"))),"1",(_xlfn.XLOOKUP(AL12,condition[lookupValue],condition[lookupKey],""))))</f>
        <v/>
      </c>
      <c r="AN12" s="7" t="str">
        <f t="shared" si="9"/>
        <v/>
      </c>
      <c r="AO12" s="5"/>
    </row>
    <row r="13" spans="1:132" x14ac:dyDescent="0.45">
      <c r="B13" s="4"/>
      <c r="C13" s="3" t="str">
        <f t="shared" si="0"/>
        <v/>
      </c>
      <c r="D13" s="3" t="str">
        <f>IF($A13="","",IF((AND($A13="ADD",OR(C13="",C13="ud_barrier"))),"94",(_xlfn.XLOOKUP(C13,ud_amds_table_list[lookupValue],ud_amds_table_list[lookupKey],""))))</f>
        <v/>
      </c>
      <c r="E13" s="5"/>
      <c r="G13" s="3" t="str">
        <f>IF($A13="ADD",IF(NOT(ISBLANK(F13)),_xlfn.XLOOKUP(F13,roadnames[lookupValue],roadnames[lookupKey],"ERROR"),""), "")</f>
        <v/>
      </c>
      <c r="H13" s="22"/>
      <c r="I13" s="22"/>
      <c r="J13" s="6"/>
      <c r="L13" s="3" t="str">
        <f>IF($A13="ADD",IF(NOT(ISBLANK(K13)),_xlfn.XLOOKUP(K13,side[lookupValue],side[lookupKey],"ERROR"),""), "")</f>
        <v/>
      </c>
      <c r="M13" s="4"/>
      <c r="P13" s="3" t="str">
        <f>IF($A13="ADD",IF(NOT(ISBLANK(O13)),_xlfn.XLOOKUP(O13,ud_barrier_terminal_type[lookupValue],ud_barrier_terminal_type[lookupKey],"ERROR"),""), "")</f>
        <v/>
      </c>
      <c r="T13" s="7"/>
      <c r="U13" s="4" t="str">
        <f t="shared" ca="1" si="1"/>
        <v/>
      </c>
      <c r="V13" s="4"/>
      <c r="W13" s="3" t="str">
        <f t="shared" si="2"/>
        <v/>
      </c>
      <c r="X13" s="3" t="str">
        <f>IF($A13="","",IF((AND($A13="ADD",OR(W13="",W13="In Use"))),"5",(_xlfn.XLOOKUP(W13,ud_asset_status[lookupValue],ud_asset_status[lookupKey],""))))</f>
        <v/>
      </c>
      <c r="Y13" s="7"/>
      <c r="AA13" s="3" t="str">
        <f>IF($A13="ADD",IF(NOT(ISBLANK(Z13)),_xlfn.XLOOKUP(Z13,ar_replace_reason[lookupValue],ar_replace_reason[lookupKey],"ERROR"),""), "")</f>
        <v/>
      </c>
      <c r="AB13" s="3" t="str">
        <f t="shared" si="3"/>
        <v/>
      </c>
      <c r="AC13" s="3" t="str">
        <f>IF($A13="","",IF((AND($A13="ADD",OR(AB13="",AB13="Queenstown-Lakes District Council"))),"70",(_xlfn.XLOOKUP(AB13,ud_organisation_owner[lookupValue],ud_organisation_owner[lookupKey],""))))</f>
        <v/>
      </c>
      <c r="AD13" s="3" t="str">
        <f t="shared" si="4"/>
        <v/>
      </c>
      <c r="AE13" s="3" t="str">
        <f>IF($A13="","",IF((AND($A13="ADD",OR(AD13="",AD13="Queenstown-Lakes District Council"))),"70",(_xlfn.XLOOKUP(AD13,ud_organisation_owner[lookupValue],ud_organisation_owner[lookupKey],""))))</f>
        <v/>
      </c>
      <c r="AF13" s="3" t="str">
        <f t="shared" si="5"/>
        <v/>
      </c>
      <c r="AG13" s="3" t="str">
        <f>IF($A13="","",IF((AND($A13="ADD",OR(AF13="",AF13="Local Authority"))),"17",(_xlfn.XLOOKUP(AF13,ud_sub_organisation[lookupValue],ud_sub_organisation[lookupKey],""))))</f>
        <v/>
      </c>
      <c r="AH13" s="3" t="str">
        <f t="shared" si="6"/>
        <v/>
      </c>
      <c r="AI13" s="3" t="str">
        <f>IF($A13="","",IF((AND($A13="ADD",OR(AH13="",AH13="Vested assets"))),"12",(_xlfn.XLOOKUP(AH13,ud_work_origin[lookupValue],ud_work_origin[lookupKey],""))))</f>
        <v/>
      </c>
      <c r="AJ13" s="8"/>
      <c r="AK13" s="2" t="str">
        <f t="shared" si="7"/>
        <v/>
      </c>
      <c r="AL13" s="3" t="str">
        <f t="shared" si="8"/>
        <v/>
      </c>
      <c r="AM13" s="3" t="str">
        <f>IF($A13="","",IF((AND($A13="ADD",OR(AL13="",AL13="Excellent"))),"1",(_xlfn.XLOOKUP(AL13,condition[lookupValue],condition[lookupKey],""))))</f>
        <v/>
      </c>
      <c r="AN13" s="7" t="str">
        <f t="shared" si="9"/>
        <v/>
      </c>
      <c r="AO13" s="5"/>
    </row>
    <row r="14" spans="1:132" x14ac:dyDescent="0.45">
      <c r="B14" s="4"/>
      <c r="C14" s="3" t="str">
        <f t="shared" si="0"/>
        <v/>
      </c>
      <c r="D14" s="3" t="str">
        <f>IF($A14="","",IF((AND($A14="ADD",OR(C14="",C14="ud_barrier"))),"94",(_xlfn.XLOOKUP(C14,ud_amds_table_list[lookupValue],ud_amds_table_list[lookupKey],""))))</f>
        <v/>
      </c>
      <c r="E14" s="5"/>
      <c r="G14" s="3" t="str">
        <f>IF($A14="ADD",IF(NOT(ISBLANK(F14)),_xlfn.XLOOKUP(F14,roadnames[lookupValue],roadnames[lookupKey],"ERROR"),""), "")</f>
        <v/>
      </c>
      <c r="H14" s="22"/>
      <c r="I14" s="22"/>
      <c r="J14" s="6"/>
      <c r="L14" s="3" t="str">
        <f>IF($A14="ADD",IF(NOT(ISBLANK(K14)),_xlfn.XLOOKUP(K14,side[lookupValue],side[lookupKey],"ERROR"),""), "")</f>
        <v/>
      </c>
      <c r="M14" s="4"/>
      <c r="P14" s="3" t="str">
        <f>IF($A14="ADD",IF(NOT(ISBLANK(O14)),_xlfn.XLOOKUP(O14,ud_barrier_terminal_type[lookupValue],ud_barrier_terminal_type[lookupKey],"ERROR"),""), "")</f>
        <v/>
      </c>
      <c r="T14" s="7"/>
      <c r="U14" s="4" t="str">
        <f t="shared" ca="1" si="1"/>
        <v/>
      </c>
      <c r="V14" s="4"/>
      <c r="W14" s="3" t="str">
        <f t="shared" si="2"/>
        <v/>
      </c>
      <c r="X14" s="3" t="str">
        <f>IF($A14="","",IF((AND($A14="ADD",OR(W14="",W14="In Use"))),"5",(_xlfn.XLOOKUP(W14,ud_asset_status[lookupValue],ud_asset_status[lookupKey],""))))</f>
        <v/>
      </c>
      <c r="Y14" s="7"/>
      <c r="AA14" s="3" t="str">
        <f>IF($A14="ADD",IF(NOT(ISBLANK(Z14)),_xlfn.XLOOKUP(Z14,ar_replace_reason[lookupValue],ar_replace_reason[lookupKey],"ERROR"),""), "")</f>
        <v/>
      </c>
      <c r="AB14" s="3" t="str">
        <f t="shared" si="3"/>
        <v/>
      </c>
      <c r="AC14" s="3" t="str">
        <f>IF($A14="","",IF((AND($A14="ADD",OR(AB14="",AB14="Queenstown-Lakes District Council"))),"70",(_xlfn.XLOOKUP(AB14,ud_organisation_owner[lookupValue],ud_organisation_owner[lookupKey],""))))</f>
        <v/>
      </c>
      <c r="AD14" s="3" t="str">
        <f t="shared" si="4"/>
        <v/>
      </c>
      <c r="AE14" s="3" t="str">
        <f>IF($A14="","",IF((AND($A14="ADD",OR(AD14="",AD14="Queenstown-Lakes District Council"))),"70",(_xlfn.XLOOKUP(AD14,ud_organisation_owner[lookupValue],ud_organisation_owner[lookupKey],""))))</f>
        <v/>
      </c>
      <c r="AF14" s="3" t="str">
        <f t="shared" si="5"/>
        <v/>
      </c>
      <c r="AG14" s="3" t="str">
        <f>IF($A14="","",IF((AND($A14="ADD",OR(AF14="",AF14="Local Authority"))),"17",(_xlfn.XLOOKUP(AF14,ud_sub_organisation[lookupValue],ud_sub_organisation[lookupKey],""))))</f>
        <v/>
      </c>
      <c r="AH14" s="3" t="str">
        <f t="shared" si="6"/>
        <v/>
      </c>
      <c r="AI14" s="3" t="str">
        <f>IF($A14="","",IF((AND($A14="ADD",OR(AH14="",AH14="Vested assets"))),"12",(_xlfn.XLOOKUP(AH14,ud_work_origin[lookupValue],ud_work_origin[lookupKey],""))))</f>
        <v/>
      </c>
      <c r="AJ14" s="8"/>
      <c r="AK14" s="2" t="str">
        <f t="shared" si="7"/>
        <v/>
      </c>
      <c r="AL14" s="3" t="str">
        <f t="shared" si="8"/>
        <v/>
      </c>
      <c r="AM14" s="3" t="str">
        <f>IF($A14="","",IF((AND($A14="ADD",OR(AL14="",AL14="Excellent"))),"1",(_xlfn.XLOOKUP(AL14,condition[lookupValue],condition[lookupKey],""))))</f>
        <v/>
      </c>
      <c r="AN14" s="7" t="str">
        <f t="shared" si="9"/>
        <v/>
      </c>
      <c r="AO14" s="5"/>
    </row>
    <row r="15" spans="1:132" x14ac:dyDescent="0.45">
      <c r="B15" s="4"/>
      <c r="C15" s="3" t="str">
        <f t="shared" si="0"/>
        <v/>
      </c>
      <c r="D15" s="3" t="str">
        <f>IF($A15="","",IF((AND($A15="ADD",OR(C15="",C15="ud_barrier"))),"94",(_xlfn.XLOOKUP(C15,ud_amds_table_list[lookupValue],ud_amds_table_list[lookupKey],""))))</f>
        <v/>
      </c>
      <c r="E15" s="5"/>
      <c r="G15" s="3" t="str">
        <f>IF($A15="ADD",IF(NOT(ISBLANK(F15)),_xlfn.XLOOKUP(F15,roadnames[lookupValue],roadnames[lookupKey],"ERROR"),""), "")</f>
        <v/>
      </c>
      <c r="H15" s="22"/>
      <c r="I15" s="22"/>
      <c r="J15" s="6"/>
      <c r="L15" s="3" t="str">
        <f>IF($A15="ADD",IF(NOT(ISBLANK(K15)),_xlfn.XLOOKUP(K15,side[lookupValue],side[lookupKey],"ERROR"),""), "")</f>
        <v/>
      </c>
      <c r="M15" s="4"/>
      <c r="P15" s="3" t="str">
        <f>IF($A15="ADD",IF(NOT(ISBLANK(O15)),_xlfn.XLOOKUP(O15,ud_barrier_terminal_type[lookupValue],ud_barrier_terminal_type[lookupKey],"ERROR"),""), "")</f>
        <v/>
      </c>
      <c r="T15" s="7"/>
      <c r="U15" s="4" t="str">
        <f t="shared" ca="1" si="1"/>
        <v/>
      </c>
      <c r="V15" s="4"/>
      <c r="W15" s="3" t="str">
        <f t="shared" si="2"/>
        <v/>
      </c>
      <c r="X15" s="3" t="str">
        <f>IF($A15="","",IF((AND($A15="ADD",OR(W15="",W15="In Use"))),"5",(_xlfn.XLOOKUP(W15,ud_asset_status[lookupValue],ud_asset_status[lookupKey],""))))</f>
        <v/>
      </c>
      <c r="Y15" s="7"/>
      <c r="AA15" s="3" t="str">
        <f>IF($A15="ADD",IF(NOT(ISBLANK(Z15)),_xlfn.XLOOKUP(Z15,ar_replace_reason[lookupValue],ar_replace_reason[lookupKey],"ERROR"),""), "")</f>
        <v/>
      </c>
      <c r="AB15" s="3" t="str">
        <f t="shared" si="3"/>
        <v/>
      </c>
      <c r="AC15" s="3" t="str">
        <f>IF($A15="","",IF((AND($A15="ADD",OR(AB15="",AB15="Queenstown-Lakes District Council"))),"70",(_xlfn.XLOOKUP(AB15,ud_organisation_owner[lookupValue],ud_organisation_owner[lookupKey],""))))</f>
        <v/>
      </c>
      <c r="AD15" s="3" t="str">
        <f t="shared" si="4"/>
        <v/>
      </c>
      <c r="AE15" s="3" t="str">
        <f>IF($A15="","",IF((AND($A15="ADD",OR(AD15="",AD15="Queenstown-Lakes District Council"))),"70",(_xlfn.XLOOKUP(AD15,ud_organisation_owner[lookupValue],ud_organisation_owner[lookupKey],""))))</f>
        <v/>
      </c>
      <c r="AF15" s="3" t="str">
        <f t="shared" si="5"/>
        <v/>
      </c>
      <c r="AG15" s="3" t="str">
        <f>IF($A15="","",IF((AND($A15="ADD",OR(AF15="",AF15="Local Authority"))),"17",(_xlfn.XLOOKUP(AF15,ud_sub_organisation[lookupValue],ud_sub_organisation[lookupKey],""))))</f>
        <v/>
      </c>
      <c r="AH15" s="3" t="str">
        <f t="shared" si="6"/>
        <v/>
      </c>
      <c r="AI15" s="3" t="str">
        <f>IF($A15="","",IF((AND($A15="ADD",OR(AH15="",AH15="Vested assets"))),"12",(_xlfn.XLOOKUP(AH15,ud_work_origin[lookupValue],ud_work_origin[lookupKey],""))))</f>
        <v/>
      </c>
      <c r="AJ15" s="8"/>
      <c r="AK15" s="2" t="str">
        <f t="shared" si="7"/>
        <v/>
      </c>
      <c r="AL15" s="3" t="str">
        <f t="shared" si="8"/>
        <v/>
      </c>
      <c r="AM15" s="3" t="str">
        <f>IF($A15="","",IF((AND($A15="ADD",OR(AL15="",AL15="Excellent"))),"1",(_xlfn.XLOOKUP(AL15,condition[lookupValue],condition[lookupKey],""))))</f>
        <v/>
      </c>
      <c r="AN15" s="7" t="str">
        <f t="shared" si="9"/>
        <v/>
      </c>
      <c r="AO15" s="5"/>
    </row>
    <row r="16" spans="1:132" x14ac:dyDescent="0.45">
      <c r="B16" s="4"/>
      <c r="C16" s="3" t="str">
        <f t="shared" si="0"/>
        <v/>
      </c>
      <c r="D16" s="3" t="str">
        <f>IF($A16="","",IF((AND($A16="ADD",OR(C16="",C16="ud_barrier"))),"94",(_xlfn.XLOOKUP(C16,ud_amds_table_list[lookupValue],ud_amds_table_list[lookupKey],""))))</f>
        <v/>
      </c>
      <c r="E16" s="5"/>
      <c r="G16" s="3" t="str">
        <f>IF($A16="ADD",IF(NOT(ISBLANK(F16)),_xlfn.XLOOKUP(F16,roadnames[lookupValue],roadnames[lookupKey],"ERROR"),""), "")</f>
        <v/>
      </c>
      <c r="H16" s="22"/>
      <c r="I16" s="22"/>
      <c r="J16" s="6"/>
      <c r="L16" s="3" t="str">
        <f>IF($A16="ADD",IF(NOT(ISBLANK(K16)),_xlfn.XLOOKUP(K16,side[lookupValue],side[lookupKey],"ERROR"),""), "")</f>
        <v/>
      </c>
      <c r="M16" s="4"/>
      <c r="P16" s="3" t="str">
        <f>IF($A16="ADD",IF(NOT(ISBLANK(O16)),_xlfn.XLOOKUP(O16,ud_barrier_terminal_type[lookupValue],ud_barrier_terminal_type[lookupKey],"ERROR"),""), "")</f>
        <v/>
      </c>
      <c r="T16" s="7"/>
      <c r="U16" s="4" t="str">
        <f t="shared" ca="1" si="1"/>
        <v/>
      </c>
      <c r="V16" s="4"/>
      <c r="W16" s="3" t="str">
        <f t="shared" si="2"/>
        <v/>
      </c>
      <c r="X16" s="3" t="str">
        <f>IF($A16="","",IF((AND($A16="ADD",OR(W16="",W16="In Use"))),"5",(_xlfn.XLOOKUP(W16,ud_asset_status[lookupValue],ud_asset_status[lookupKey],""))))</f>
        <v/>
      </c>
      <c r="Y16" s="7"/>
      <c r="AA16" s="3" t="str">
        <f>IF($A16="ADD",IF(NOT(ISBLANK(Z16)),_xlfn.XLOOKUP(Z16,ar_replace_reason[lookupValue],ar_replace_reason[lookupKey],"ERROR"),""), "")</f>
        <v/>
      </c>
      <c r="AB16" s="3" t="str">
        <f t="shared" si="3"/>
        <v/>
      </c>
      <c r="AC16" s="3" t="str">
        <f>IF($A16="","",IF((AND($A16="ADD",OR(AB16="",AB16="Queenstown-Lakes District Council"))),"70",(_xlfn.XLOOKUP(AB16,ud_organisation_owner[lookupValue],ud_organisation_owner[lookupKey],""))))</f>
        <v/>
      </c>
      <c r="AD16" s="3" t="str">
        <f t="shared" si="4"/>
        <v/>
      </c>
      <c r="AE16" s="3" t="str">
        <f>IF($A16="","",IF((AND($A16="ADD",OR(AD16="",AD16="Queenstown-Lakes District Council"))),"70",(_xlfn.XLOOKUP(AD16,ud_organisation_owner[lookupValue],ud_organisation_owner[lookupKey],""))))</f>
        <v/>
      </c>
      <c r="AF16" s="3" t="str">
        <f t="shared" si="5"/>
        <v/>
      </c>
      <c r="AG16" s="3" t="str">
        <f>IF($A16="","",IF((AND($A16="ADD",OR(AF16="",AF16="Local Authority"))),"17",(_xlfn.XLOOKUP(AF16,ud_sub_organisation[lookupValue],ud_sub_organisation[lookupKey],""))))</f>
        <v/>
      </c>
      <c r="AH16" s="3" t="str">
        <f t="shared" si="6"/>
        <v/>
      </c>
      <c r="AI16" s="3" t="str">
        <f>IF($A16="","",IF((AND($A16="ADD",OR(AH16="",AH16="Vested assets"))),"12",(_xlfn.XLOOKUP(AH16,ud_work_origin[lookupValue],ud_work_origin[lookupKey],""))))</f>
        <v/>
      </c>
      <c r="AJ16" s="8"/>
      <c r="AK16" s="2" t="str">
        <f t="shared" si="7"/>
        <v/>
      </c>
      <c r="AL16" s="3" t="str">
        <f t="shared" si="8"/>
        <v/>
      </c>
      <c r="AM16" s="3" t="str">
        <f>IF($A16="","",IF((AND($A16="ADD",OR(AL16="",AL16="Excellent"))),"1",(_xlfn.XLOOKUP(AL16,condition[lookupValue],condition[lookupKey],""))))</f>
        <v/>
      </c>
      <c r="AN16" s="7" t="str">
        <f t="shared" si="9"/>
        <v/>
      </c>
      <c r="AO16" s="5"/>
    </row>
    <row r="17" spans="2:41" x14ac:dyDescent="0.45">
      <c r="B17" s="4"/>
      <c r="C17" s="3" t="str">
        <f t="shared" si="0"/>
        <v/>
      </c>
      <c r="D17" s="3" t="str">
        <f>IF($A17="","",IF((AND($A17="ADD",OR(C17="",C17="ud_barrier"))),"94",(_xlfn.XLOOKUP(C17,ud_amds_table_list[lookupValue],ud_amds_table_list[lookupKey],""))))</f>
        <v/>
      </c>
      <c r="E17" s="5"/>
      <c r="G17" s="3" t="str">
        <f>IF($A17="ADD",IF(NOT(ISBLANK(F17)),_xlfn.XLOOKUP(F17,roadnames[lookupValue],roadnames[lookupKey],"ERROR"),""), "")</f>
        <v/>
      </c>
      <c r="H17" s="22"/>
      <c r="I17" s="22"/>
      <c r="J17" s="6"/>
      <c r="L17" s="3" t="str">
        <f>IF($A17="ADD",IF(NOT(ISBLANK(K17)),_xlfn.XLOOKUP(K17,side[lookupValue],side[lookupKey],"ERROR"),""), "")</f>
        <v/>
      </c>
      <c r="M17" s="4"/>
      <c r="P17" s="3" t="str">
        <f>IF($A17="ADD",IF(NOT(ISBLANK(O17)),_xlfn.XLOOKUP(O17,ud_barrier_terminal_type[lookupValue],ud_barrier_terminal_type[lookupKey],"ERROR"),""), "")</f>
        <v/>
      </c>
      <c r="T17" s="7"/>
      <c r="U17" s="4" t="str">
        <f t="shared" ca="1" si="1"/>
        <v/>
      </c>
      <c r="V17" s="4"/>
      <c r="W17" s="3" t="str">
        <f t="shared" si="2"/>
        <v/>
      </c>
      <c r="X17" s="3" t="str">
        <f>IF($A17="","",IF((AND($A17="ADD",OR(W17="",W17="In Use"))),"5",(_xlfn.XLOOKUP(W17,ud_asset_status[lookupValue],ud_asset_status[lookupKey],""))))</f>
        <v/>
      </c>
      <c r="Y17" s="7"/>
      <c r="AA17" s="3" t="str">
        <f>IF($A17="ADD",IF(NOT(ISBLANK(Z17)),_xlfn.XLOOKUP(Z17,ar_replace_reason[lookupValue],ar_replace_reason[lookupKey],"ERROR"),""), "")</f>
        <v/>
      </c>
      <c r="AB17" s="3" t="str">
        <f t="shared" si="3"/>
        <v/>
      </c>
      <c r="AC17" s="3" t="str">
        <f>IF($A17="","",IF((AND($A17="ADD",OR(AB17="",AB17="Queenstown-Lakes District Council"))),"70",(_xlfn.XLOOKUP(AB17,ud_organisation_owner[lookupValue],ud_organisation_owner[lookupKey],""))))</f>
        <v/>
      </c>
      <c r="AD17" s="3" t="str">
        <f t="shared" si="4"/>
        <v/>
      </c>
      <c r="AE17" s="3" t="str">
        <f>IF($A17="","",IF((AND($A17="ADD",OR(AD17="",AD17="Queenstown-Lakes District Council"))),"70",(_xlfn.XLOOKUP(AD17,ud_organisation_owner[lookupValue],ud_organisation_owner[lookupKey],""))))</f>
        <v/>
      </c>
      <c r="AF17" s="3" t="str">
        <f t="shared" si="5"/>
        <v/>
      </c>
      <c r="AG17" s="3" t="str">
        <f>IF($A17="","",IF((AND($A17="ADD",OR(AF17="",AF17="Local Authority"))),"17",(_xlfn.XLOOKUP(AF17,ud_sub_organisation[lookupValue],ud_sub_organisation[lookupKey],""))))</f>
        <v/>
      </c>
      <c r="AH17" s="3" t="str">
        <f t="shared" si="6"/>
        <v/>
      </c>
      <c r="AI17" s="3" t="str">
        <f>IF($A17="","",IF((AND($A17="ADD",OR(AH17="",AH17="Vested assets"))),"12",(_xlfn.XLOOKUP(AH17,ud_work_origin[lookupValue],ud_work_origin[lookupKey],""))))</f>
        <v/>
      </c>
      <c r="AJ17" s="8"/>
      <c r="AK17" s="2" t="str">
        <f t="shared" si="7"/>
        <v/>
      </c>
      <c r="AL17" s="3" t="str">
        <f t="shared" si="8"/>
        <v/>
      </c>
      <c r="AM17" s="3" t="str">
        <f>IF($A17="","",IF((AND($A17="ADD",OR(AL17="",AL17="Excellent"))),"1",(_xlfn.XLOOKUP(AL17,condition[lookupValue],condition[lookupKey],""))))</f>
        <v/>
      </c>
      <c r="AN17" s="7" t="str">
        <f t="shared" si="9"/>
        <v/>
      </c>
      <c r="AO17" s="5"/>
    </row>
    <row r="18" spans="2:41" x14ac:dyDescent="0.45">
      <c r="B18" s="4"/>
      <c r="C18" s="3" t="str">
        <f t="shared" si="0"/>
        <v/>
      </c>
      <c r="D18" s="3" t="str">
        <f>IF($A18="","",IF((AND($A18="ADD",OR(C18="",C18="ud_barrier"))),"94",(_xlfn.XLOOKUP(C18,ud_amds_table_list[lookupValue],ud_amds_table_list[lookupKey],""))))</f>
        <v/>
      </c>
      <c r="E18" s="5"/>
      <c r="G18" s="3" t="str">
        <f>IF($A18="ADD",IF(NOT(ISBLANK(F18)),_xlfn.XLOOKUP(F18,roadnames[lookupValue],roadnames[lookupKey],"ERROR"),""), "")</f>
        <v/>
      </c>
      <c r="H18" s="22"/>
      <c r="I18" s="22"/>
      <c r="J18" s="6"/>
      <c r="L18" s="3" t="str">
        <f>IF($A18="ADD",IF(NOT(ISBLANK(K18)),_xlfn.XLOOKUP(K18,side[lookupValue],side[lookupKey],"ERROR"),""), "")</f>
        <v/>
      </c>
      <c r="M18" s="4"/>
      <c r="P18" s="3" t="str">
        <f>IF($A18="ADD",IF(NOT(ISBLANK(O18)),_xlfn.XLOOKUP(O18,ud_barrier_terminal_type[lookupValue],ud_barrier_terminal_type[lookupKey],"ERROR"),""), "")</f>
        <v/>
      </c>
      <c r="T18" s="7"/>
      <c r="U18" s="4" t="str">
        <f t="shared" ca="1" si="1"/>
        <v/>
      </c>
      <c r="V18" s="4"/>
      <c r="W18" s="3" t="str">
        <f t="shared" si="2"/>
        <v/>
      </c>
      <c r="X18" s="3" t="str">
        <f>IF($A18="","",IF((AND($A18="ADD",OR(W18="",W18="In Use"))),"5",(_xlfn.XLOOKUP(W18,ud_asset_status[lookupValue],ud_asset_status[lookupKey],""))))</f>
        <v/>
      </c>
      <c r="Y18" s="7"/>
      <c r="AA18" s="3" t="str">
        <f>IF($A18="ADD",IF(NOT(ISBLANK(Z18)),_xlfn.XLOOKUP(Z18,ar_replace_reason[lookupValue],ar_replace_reason[lookupKey],"ERROR"),""), "")</f>
        <v/>
      </c>
      <c r="AB18" s="3" t="str">
        <f t="shared" si="3"/>
        <v/>
      </c>
      <c r="AC18" s="3" t="str">
        <f>IF($A18="","",IF((AND($A18="ADD",OR(AB18="",AB18="Queenstown-Lakes District Council"))),"70",(_xlfn.XLOOKUP(AB18,ud_organisation_owner[lookupValue],ud_organisation_owner[lookupKey],""))))</f>
        <v/>
      </c>
      <c r="AD18" s="3" t="str">
        <f t="shared" si="4"/>
        <v/>
      </c>
      <c r="AE18" s="3" t="str">
        <f>IF($A18="","",IF((AND($A18="ADD",OR(AD18="",AD18="Queenstown-Lakes District Council"))),"70",(_xlfn.XLOOKUP(AD18,ud_organisation_owner[lookupValue],ud_organisation_owner[lookupKey],""))))</f>
        <v/>
      </c>
      <c r="AF18" s="3" t="str">
        <f t="shared" si="5"/>
        <v/>
      </c>
      <c r="AG18" s="3" t="str">
        <f>IF($A18="","",IF((AND($A18="ADD",OR(AF18="",AF18="Local Authority"))),"17",(_xlfn.XLOOKUP(AF18,ud_sub_organisation[lookupValue],ud_sub_organisation[lookupKey],""))))</f>
        <v/>
      </c>
      <c r="AH18" s="3" t="str">
        <f t="shared" si="6"/>
        <v/>
      </c>
      <c r="AI18" s="3" t="str">
        <f>IF($A18="","",IF((AND($A18="ADD",OR(AH18="",AH18="Vested assets"))),"12",(_xlfn.XLOOKUP(AH18,ud_work_origin[lookupValue],ud_work_origin[lookupKey],""))))</f>
        <v/>
      </c>
      <c r="AJ18" s="8"/>
      <c r="AK18" s="2" t="str">
        <f t="shared" si="7"/>
        <v/>
      </c>
      <c r="AL18" s="3" t="str">
        <f t="shared" si="8"/>
        <v/>
      </c>
      <c r="AM18" s="3" t="str">
        <f>IF($A18="","",IF((AND($A18="ADD",OR(AL18="",AL18="Excellent"))),"1",(_xlfn.XLOOKUP(AL18,condition[lookupValue],condition[lookupKey],""))))</f>
        <v/>
      </c>
      <c r="AN18" s="7" t="str">
        <f t="shared" si="9"/>
        <v/>
      </c>
      <c r="AO18" s="5"/>
    </row>
    <row r="19" spans="2:41" x14ac:dyDescent="0.45">
      <c r="B19" s="4"/>
      <c r="C19" s="3" t="str">
        <f t="shared" si="0"/>
        <v/>
      </c>
      <c r="D19" s="3" t="str">
        <f>IF($A19="","",IF((AND($A19="ADD",OR(C19="",C19="ud_barrier"))),"94",(_xlfn.XLOOKUP(C19,ud_amds_table_list[lookupValue],ud_amds_table_list[lookupKey],""))))</f>
        <v/>
      </c>
      <c r="E19" s="5"/>
      <c r="G19" s="3" t="str">
        <f>IF($A19="ADD",IF(NOT(ISBLANK(F19)),_xlfn.XLOOKUP(F19,roadnames[lookupValue],roadnames[lookupKey],"ERROR"),""), "")</f>
        <v/>
      </c>
      <c r="H19" s="22"/>
      <c r="I19" s="22"/>
      <c r="J19" s="6"/>
      <c r="L19" s="3" t="str">
        <f>IF($A19="ADD",IF(NOT(ISBLANK(K19)),_xlfn.XLOOKUP(K19,side[lookupValue],side[lookupKey],"ERROR"),""), "")</f>
        <v/>
      </c>
      <c r="M19" s="4"/>
      <c r="P19" s="3" t="str">
        <f>IF($A19="ADD",IF(NOT(ISBLANK(O19)),_xlfn.XLOOKUP(O19,ud_barrier_terminal_type[lookupValue],ud_barrier_terminal_type[lookupKey],"ERROR"),""), "")</f>
        <v/>
      </c>
      <c r="T19" s="7"/>
      <c r="U19" s="4" t="str">
        <f t="shared" ca="1" si="1"/>
        <v/>
      </c>
      <c r="V19" s="4"/>
      <c r="W19" s="3" t="str">
        <f t="shared" si="2"/>
        <v/>
      </c>
      <c r="X19" s="3" t="str">
        <f>IF($A19="","",IF((AND($A19="ADD",OR(W19="",W19="In Use"))),"5",(_xlfn.XLOOKUP(W19,ud_asset_status[lookupValue],ud_asset_status[lookupKey],""))))</f>
        <v/>
      </c>
      <c r="Y19" s="7"/>
      <c r="AA19" s="3" t="str">
        <f>IF($A19="ADD",IF(NOT(ISBLANK(Z19)),_xlfn.XLOOKUP(Z19,ar_replace_reason[lookupValue],ar_replace_reason[lookupKey],"ERROR"),""), "")</f>
        <v/>
      </c>
      <c r="AB19" s="3" t="str">
        <f t="shared" si="3"/>
        <v/>
      </c>
      <c r="AC19" s="3" t="str">
        <f>IF($A19="","",IF((AND($A19="ADD",OR(AB19="",AB19="Queenstown-Lakes District Council"))),"70",(_xlfn.XLOOKUP(AB19,ud_organisation_owner[lookupValue],ud_organisation_owner[lookupKey],""))))</f>
        <v/>
      </c>
      <c r="AD19" s="3" t="str">
        <f t="shared" si="4"/>
        <v/>
      </c>
      <c r="AE19" s="3" t="str">
        <f>IF($A19="","",IF((AND($A19="ADD",OR(AD19="",AD19="Queenstown-Lakes District Council"))),"70",(_xlfn.XLOOKUP(AD19,ud_organisation_owner[lookupValue],ud_organisation_owner[lookupKey],""))))</f>
        <v/>
      </c>
      <c r="AF19" s="3" t="str">
        <f t="shared" si="5"/>
        <v/>
      </c>
      <c r="AG19" s="3" t="str">
        <f>IF($A19="","",IF((AND($A19="ADD",OR(AF19="",AF19="Local Authority"))),"17",(_xlfn.XLOOKUP(AF19,ud_sub_organisation[lookupValue],ud_sub_organisation[lookupKey],""))))</f>
        <v/>
      </c>
      <c r="AH19" s="3" t="str">
        <f t="shared" si="6"/>
        <v/>
      </c>
      <c r="AI19" s="3" t="str">
        <f>IF($A19="","",IF((AND($A19="ADD",OR(AH19="",AH19="Vested assets"))),"12",(_xlfn.XLOOKUP(AH19,ud_work_origin[lookupValue],ud_work_origin[lookupKey],""))))</f>
        <v/>
      </c>
      <c r="AJ19" s="8"/>
      <c r="AK19" s="2" t="str">
        <f t="shared" si="7"/>
        <v/>
      </c>
      <c r="AL19" s="3" t="str">
        <f t="shared" si="8"/>
        <v/>
      </c>
      <c r="AM19" s="3" t="str">
        <f>IF($A19="","",IF((AND($A19="ADD",OR(AL19="",AL19="Excellent"))),"1",(_xlfn.XLOOKUP(AL19,condition[lookupValue],condition[lookupKey],""))))</f>
        <v/>
      </c>
      <c r="AN19" s="7" t="str">
        <f t="shared" si="9"/>
        <v/>
      </c>
      <c r="AO19" s="5"/>
    </row>
    <row r="20" spans="2:41" x14ac:dyDescent="0.45">
      <c r="B20" s="4"/>
      <c r="C20" s="3" t="str">
        <f t="shared" si="0"/>
        <v/>
      </c>
      <c r="D20" s="3" t="str">
        <f>IF($A20="","",IF((AND($A20="ADD",OR(C20="",C20="ud_barrier"))),"94",(_xlfn.XLOOKUP(C20,ud_amds_table_list[lookupValue],ud_amds_table_list[lookupKey],""))))</f>
        <v/>
      </c>
      <c r="E20" s="5"/>
      <c r="G20" s="3" t="str">
        <f>IF($A20="ADD",IF(NOT(ISBLANK(F20)),_xlfn.XLOOKUP(F20,roadnames[lookupValue],roadnames[lookupKey],"ERROR"),""), "")</f>
        <v/>
      </c>
      <c r="H20" s="22"/>
      <c r="I20" s="22"/>
      <c r="J20" s="6"/>
      <c r="L20" s="3" t="str">
        <f>IF($A20="ADD",IF(NOT(ISBLANK(K20)),_xlfn.XLOOKUP(K20,side[lookupValue],side[lookupKey],"ERROR"),""), "")</f>
        <v/>
      </c>
      <c r="M20" s="4"/>
      <c r="P20" s="3" t="str">
        <f>IF($A20="ADD",IF(NOT(ISBLANK(O20)),_xlfn.XLOOKUP(O20,ud_barrier_terminal_type[lookupValue],ud_barrier_terminal_type[lookupKey],"ERROR"),""), "")</f>
        <v/>
      </c>
      <c r="T20" s="7"/>
      <c r="U20" s="4" t="str">
        <f t="shared" ca="1" si="1"/>
        <v/>
      </c>
      <c r="V20" s="4"/>
      <c r="W20" s="3" t="str">
        <f t="shared" si="2"/>
        <v/>
      </c>
      <c r="X20" s="3" t="str">
        <f>IF($A20="","",IF((AND($A20="ADD",OR(W20="",W20="In Use"))),"5",(_xlfn.XLOOKUP(W20,ud_asset_status[lookupValue],ud_asset_status[lookupKey],""))))</f>
        <v/>
      </c>
      <c r="Y20" s="7"/>
      <c r="AA20" s="3" t="str">
        <f>IF($A20="ADD",IF(NOT(ISBLANK(Z20)),_xlfn.XLOOKUP(Z20,ar_replace_reason[lookupValue],ar_replace_reason[lookupKey],"ERROR"),""), "")</f>
        <v/>
      </c>
      <c r="AB20" s="3" t="str">
        <f t="shared" si="3"/>
        <v/>
      </c>
      <c r="AC20" s="3" t="str">
        <f>IF($A20="","",IF((AND($A20="ADD",OR(AB20="",AB20="Queenstown-Lakes District Council"))),"70",(_xlfn.XLOOKUP(AB20,ud_organisation_owner[lookupValue],ud_organisation_owner[lookupKey],""))))</f>
        <v/>
      </c>
      <c r="AD20" s="3" t="str">
        <f t="shared" si="4"/>
        <v/>
      </c>
      <c r="AE20" s="3" t="str">
        <f>IF($A20="","",IF((AND($A20="ADD",OR(AD20="",AD20="Queenstown-Lakes District Council"))),"70",(_xlfn.XLOOKUP(AD20,ud_organisation_owner[lookupValue],ud_organisation_owner[lookupKey],""))))</f>
        <v/>
      </c>
      <c r="AF20" s="3" t="str">
        <f t="shared" si="5"/>
        <v/>
      </c>
      <c r="AG20" s="3" t="str">
        <f>IF($A20="","",IF((AND($A20="ADD",OR(AF20="",AF20="Local Authority"))),"17",(_xlfn.XLOOKUP(AF20,ud_sub_organisation[lookupValue],ud_sub_organisation[lookupKey],""))))</f>
        <v/>
      </c>
      <c r="AH20" s="3" t="str">
        <f t="shared" si="6"/>
        <v/>
      </c>
      <c r="AI20" s="3" t="str">
        <f>IF($A20="","",IF((AND($A20="ADD",OR(AH20="",AH20="Vested assets"))),"12",(_xlfn.XLOOKUP(AH20,ud_work_origin[lookupValue],ud_work_origin[lookupKey],""))))</f>
        <v/>
      </c>
      <c r="AJ20" s="8"/>
      <c r="AK20" s="2" t="str">
        <f t="shared" si="7"/>
        <v/>
      </c>
      <c r="AL20" s="3" t="str">
        <f t="shared" si="8"/>
        <v/>
      </c>
      <c r="AM20" s="3" t="str">
        <f>IF($A20="","",IF((AND($A20="ADD",OR(AL20="",AL20="Excellent"))),"1",(_xlfn.XLOOKUP(AL20,condition[lookupValue],condition[lookupKey],""))))</f>
        <v/>
      </c>
      <c r="AN20" s="7" t="str">
        <f t="shared" si="9"/>
        <v/>
      </c>
      <c r="AO20" s="5"/>
    </row>
    <row r="21" spans="2:41" x14ac:dyDescent="0.45">
      <c r="B21" s="4"/>
      <c r="C21" s="3" t="str">
        <f t="shared" si="0"/>
        <v/>
      </c>
      <c r="D21" s="3" t="str">
        <f>IF($A21="","",IF((AND($A21="ADD",OR(C21="",C21="ud_barrier"))),"94",(_xlfn.XLOOKUP(C21,ud_amds_table_list[lookupValue],ud_amds_table_list[lookupKey],""))))</f>
        <v/>
      </c>
      <c r="E21" s="5"/>
      <c r="G21" s="3" t="str">
        <f>IF($A21="ADD",IF(NOT(ISBLANK(F21)),_xlfn.XLOOKUP(F21,roadnames[lookupValue],roadnames[lookupKey],"ERROR"),""), "")</f>
        <v/>
      </c>
      <c r="H21" s="22"/>
      <c r="I21" s="22"/>
      <c r="J21" s="6"/>
      <c r="L21" s="3" t="str">
        <f>IF($A21="ADD",IF(NOT(ISBLANK(K21)),_xlfn.XLOOKUP(K21,side[lookupValue],side[lookupKey],"ERROR"),""), "")</f>
        <v/>
      </c>
      <c r="M21" s="4"/>
      <c r="P21" s="3" t="str">
        <f>IF($A21="ADD",IF(NOT(ISBLANK(O21)),_xlfn.XLOOKUP(O21,ud_barrier_terminal_type[lookupValue],ud_barrier_terminal_type[lookupKey],"ERROR"),""), "")</f>
        <v/>
      </c>
      <c r="T21" s="7"/>
      <c r="U21" s="4" t="str">
        <f t="shared" ca="1" si="1"/>
        <v/>
      </c>
      <c r="V21" s="4"/>
      <c r="W21" s="3" t="str">
        <f t="shared" si="2"/>
        <v/>
      </c>
      <c r="X21" s="3" t="str">
        <f>IF($A21="","",IF((AND($A21="ADD",OR(W21="",W21="In Use"))),"5",(_xlfn.XLOOKUP(W21,ud_asset_status[lookupValue],ud_asset_status[lookupKey],""))))</f>
        <v/>
      </c>
      <c r="Y21" s="7"/>
      <c r="AA21" s="3" t="str">
        <f>IF($A21="ADD",IF(NOT(ISBLANK(Z21)),_xlfn.XLOOKUP(Z21,ar_replace_reason[lookupValue],ar_replace_reason[lookupKey],"ERROR"),""), "")</f>
        <v/>
      </c>
      <c r="AB21" s="3" t="str">
        <f t="shared" si="3"/>
        <v/>
      </c>
      <c r="AC21" s="3" t="str">
        <f>IF($A21="","",IF((AND($A21="ADD",OR(AB21="",AB21="Queenstown-Lakes District Council"))),"70",(_xlfn.XLOOKUP(AB21,ud_organisation_owner[lookupValue],ud_organisation_owner[lookupKey],""))))</f>
        <v/>
      </c>
      <c r="AD21" s="3" t="str">
        <f t="shared" si="4"/>
        <v/>
      </c>
      <c r="AE21" s="3" t="str">
        <f>IF($A21="","",IF((AND($A21="ADD",OR(AD21="",AD21="Queenstown-Lakes District Council"))),"70",(_xlfn.XLOOKUP(AD21,ud_organisation_owner[lookupValue],ud_organisation_owner[lookupKey],""))))</f>
        <v/>
      </c>
      <c r="AF21" s="3" t="str">
        <f t="shared" si="5"/>
        <v/>
      </c>
      <c r="AG21" s="3" t="str">
        <f>IF($A21="","",IF((AND($A21="ADD",OR(AF21="",AF21="Local Authority"))),"17",(_xlfn.XLOOKUP(AF21,ud_sub_organisation[lookupValue],ud_sub_organisation[lookupKey],""))))</f>
        <v/>
      </c>
      <c r="AH21" s="3" t="str">
        <f t="shared" si="6"/>
        <v/>
      </c>
      <c r="AI21" s="3" t="str">
        <f>IF($A21="","",IF((AND($A21="ADD",OR(AH21="",AH21="Vested assets"))),"12",(_xlfn.XLOOKUP(AH21,ud_work_origin[lookupValue],ud_work_origin[lookupKey],""))))</f>
        <v/>
      </c>
      <c r="AJ21" s="8"/>
      <c r="AK21" s="2" t="str">
        <f t="shared" si="7"/>
        <v/>
      </c>
      <c r="AL21" s="3" t="str">
        <f t="shared" si="8"/>
        <v/>
      </c>
      <c r="AM21" s="3" t="str">
        <f>IF($A21="","",IF((AND($A21="ADD",OR(AL21="",AL21="Excellent"))),"1",(_xlfn.XLOOKUP(AL21,condition[lookupValue],condition[lookupKey],""))))</f>
        <v/>
      </c>
      <c r="AN21" s="7" t="str">
        <f t="shared" si="9"/>
        <v/>
      </c>
      <c r="AO21" s="5"/>
    </row>
    <row r="22" spans="2:41" x14ac:dyDescent="0.45">
      <c r="B22" s="4"/>
      <c r="C22" s="3" t="str">
        <f t="shared" si="0"/>
        <v/>
      </c>
      <c r="D22" s="3" t="str">
        <f>IF($A22="","",IF((AND($A22="ADD",OR(C22="",C22="ud_barrier"))),"94",(_xlfn.XLOOKUP(C22,ud_amds_table_list[lookupValue],ud_amds_table_list[lookupKey],""))))</f>
        <v/>
      </c>
      <c r="E22" s="5"/>
      <c r="G22" s="3" t="str">
        <f>IF($A22="ADD",IF(NOT(ISBLANK(F22)),_xlfn.XLOOKUP(F22,roadnames[lookupValue],roadnames[lookupKey],"ERROR"),""), "")</f>
        <v/>
      </c>
      <c r="H22" s="22"/>
      <c r="I22" s="22"/>
      <c r="J22" s="6"/>
      <c r="L22" s="3" t="str">
        <f>IF($A22="ADD",IF(NOT(ISBLANK(K22)),_xlfn.XLOOKUP(K22,side[lookupValue],side[lookupKey],"ERROR"),""), "")</f>
        <v/>
      </c>
      <c r="M22" s="4"/>
      <c r="P22" s="3" t="str">
        <f>IF($A22="ADD",IF(NOT(ISBLANK(O22)),_xlfn.XLOOKUP(O22,ud_barrier_terminal_type[lookupValue],ud_barrier_terminal_type[lookupKey],"ERROR"),""), "")</f>
        <v/>
      </c>
      <c r="T22" s="7"/>
      <c r="U22" s="4" t="str">
        <f t="shared" ca="1" si="1"/>
        <v/>
      </c>
      <c r="V22" s="4"/>
      <c r="W22" s="3" t="str">
        <f t="shared" si="2"/>
        <v/>
      </c>
      <c r="X22" s="3" t="str">
        <f>IF($A22="","",IF((AND($A22="ADD",OR(W22="",W22="In Use"))),"5",(_xlfn.XLOOKUP(W22,ud_asset_status[lookupValue],ud_asset_status[lookupKey],""))))</f>
        <v/>
      </c>
      <c r="Y22" s="7"/>
      <c r="AA22" s="3" t="str">
        <f>IF($A22="ADD",IF(NOT(ISBLANK(Z22)),_xlfn.XLOOKUP(Z22,ar_replace_reason[lookupValue],ar_replace_reason[lookupKey],"ERROR"),""), "")</f>
        <v/>
      </c>
      <c r="AB22" s="3" t="str">
        <f t="shared" si="3"/>
        <v/>
      </c>
      <c r="AC22" s="3" t="str">
        <f>IF($A22="","",IF((AND($A22="ADD",OR(AB22="",AB22="Queenstown-Lakes District Council"))),"70",(_xlfn.XLOOKUP(AB22,ud_organisation_owner[lookupValue],ud_organisation_owner[lookupKey],""))))</f>
        <v/>
      </c>
      <c r="AD22" s="3" t="str">
        <f t="shared" si="4"/>
        <v/>
      </c>
      <c r="AE22" s="3" t="str">
        <f>IF($A22="","",IF((AND($A22="ADD",OR(AD22="",AD22="Queenstown-Lakes District Council"))),"70",(_xlfn.XLOOKUP(AD22,ud_organisation_owner[lookupValue],ud_organisation_owner[lookupKey],""))))</f>
        <v/>
      </c>
      <c r="AF22" s="3" t="str">
        <f t="shared" si="5"/>
        <v/>
      </c>
      <c r="AG22" s="3" t="str">
        <f>IF($A22="","",IF((AND($A22="ADD",OR(AF22="",AF22="Local Authority"))),"17",(_xlfn.XLOOKUP(AF22,ud_sub_organisation[lookupValue],ud_sub_organisation[lookupKey],""))))</f>
        <v/>
      </c>
      <c r="AH22" s="3" t="str">
        <f t="shared" si="6"/>
        <v/>
      </c>
      <c r="AI22" s="3" t="str">
        <f>IF($A22="","",IF((AND($A22="ADD",OR(AH22="",AH22="Vested assets"))),"12",(_xlfn.XLOOKUP(AH22,ud_work_origin[lookupValue],ud_work_origin[lookupKey],""))))</f>
        <v/>
      </c>
      <c r="AJ22" s="8"/>
      <c r="AK22" s="2" t="str">
        <f t="shared" si="7"/>
        <v/>
      </c>
      <c r="AL22" s="3" t="str">
        <f t="shared" si="8"/>
        <v/>
      </c>
      <c r="AM22" s="3" t="str">
        <f>IF($A22="","",IF((AND($A22="ADD",OR(AL22="",AL22="Excellent"))),"1",(_xlfn.XLOOKUP(AL22,condition[lookupValue],condition[lookupKey],""))))</f>
        <v/>
      </c>
      <c r="AN22" s="7" t="str">
        <f t="shared" si="9"/>
        <v/>
      </c>
      <c r="AO22" s="5"/>
    </row>
    <row r="23" spans="2:41" x14ac:dyDescent="0.45">
      <c r="B23" s="4"/>
      <c r="C23" s="3" t="str">
        <f t="shared" si="0"/>
        <v/>
      </c>
      <c r="D23" s="3" t="str">
        <f>IF($A23="","",IF((AND($A23="ADD",OR(C23="",C23="ud_barrier"))),"94",(_xlfn.XLOOKUP(C23,ud_amds_table_list[lookupValue],ud_amds_table_list[lookupKey],""))))</f>
        <v/>
      </c>
      <c r="E23" s="5"/>
      <c r="G23" s="3" t="str">
        <f>IF($A23="ADD",IF(NOT(ISBLANK(F23)),_xlfn.XLOOKUP(F23,roadnames[lookupValue],roadnames[lookupKey],"ERROR"),""), "")</f>
        <v/>
      </c>
      <c r="H23" s="22"/>
      <c r="I23" s="22"/>
      <c r="J23" s="6"/>
      <c r="L23" s="3" t="str">
        <f>IF($A23="ADD",IF(NOT(ISBLANK(K23)),_xlfn.XLOOKUP(K23,side[lookupValue],side[lookupKey],"ERROR"),""), "")</f>
        <v/>
      </c>
      <c r="M23" s="4"/>
      <c r="P23" s="3" t="str">
        <f>IF($A23="ADD",IF(NOT(ISBLANK(O23)),_xlfn.XLOOKUP(O23,ud_barrier_terminal_type[lookupValue],ud_barrier_terminal_type[lookupKey],"ERROR"),""), "")</f>
        <v/>
      </c>
      <c r="T23" s="7"/>
      <c r="U23" s="4" t="str">
        <f t="shared" ca="1" si="1"/>
        <v/>
      </c>
      <c r="V23" s="4"/>
      <c r="W23" s="3" t="str">
        <f t="shared" si="2"/>
        <v/>
      </c>
      <c r="X23" s="3" t="str">
        <f>IF($A23="","",IF((AND($A23="ADD",OR(W23="",W23="In Use"))),"5",(_xlfn.XLOOKUP(W23,ud_asset_status[lookupValue],ud_asset_status[lookupKey],""))))</f>
        <v/>
      </c>
      <c r="Y23" s="7"/>
      <c r="AA23" s="3" t="str">
        <f>IF($A23="ADD",IF(NOT(ISBLANK(Z23)),_xlfn.XLOOKUP(Z23,ar_replace_reason[lookupValue],ar_replace_reason[lookupKey],"ERROR"),""), "")</f>
        <v/>
      </c>
      <c r="AB23" s="3" t="str">
        <f t="shared" si="3"/>
        <v/>
      </c>
      <c r="AC23" s="3" t="str">
        <f>IF($A23="","",IF((AND($A23="ADD",OR(AB23="",AB23="Queenstown-Lakes District Council"))),"70",(_xlfn.XLOOKUP(AB23,ud_organisation_owner[lookupValue],ud_organisation_owner[lookupKey],""))))</f>
        <v/>
      </c>
      <c r="AD23" s="3" t="str">
        <f t="shared" si="4"/>
        <v/>
      </c>
      <c r="AE23" s="3" t="str">
        <f>IF($A23="","",IF((AND($A23="ADD",OR(AD23="",AD23="Queenstown-Lakes District Council"))),"70",(_xlfn.XLOOKUP(AD23,ud_organisation_owner[lookupValue],ud_organisation_owner[lookupKey],""))))</f>
        <v/>
      </c>
      <c r="AF23" s="3" t="str">
        <f t="shared" si="5"/>
        <v/>
      </c>
      <c r="AG23" s="3" t="str">
        <f>IF($A23="","",IF((AND($A23="ADD",OR(AF23="",AF23="Local Authority"))),"17",(_xlfn.XLOOKUP(AF23,ud_sub_organisation[lookupValue],ud_sub_organisation[lookupKey],""))))</f>
        <v/>
      </c>
      <c r="AH23" s="3" t="str">
        <f t="shared" si="6"/>
        <v/>
      </c>
      <c r="AI23" s="3" t="str">
        <f>IF($A23="","",IF((AND($A23="ADD",OR(AH23="",AH23="Vested assets"))),"12",(_xlfn.XLOOKUP(AH23,ud_work_origin[lookupValue],ud_work_origin[lookupKey],""))))</f>
        <v/>
      </c>
      <c r="AJ23" s="8"/>
      <c r="AK23" s="2" t="str">
        <f t="shared" si="7"/>
        <v/>
      </c>
      <c r="AL23" s="3" t="str">
        <f t="shared" si="8"/>
        <v/>
      </c>
      <c r="AM23" s="3" t="str">
        <f>IF($A23="","",IF((AND($A23="ADD",OR(AL23="",AL23="Excellent"))),"1",(_xlfn.XLOOKUP(AL23,condition[lookupValue],condition[lookupKey],""))))</f>
        <v/>
      </c>
      <c r="AN23" s="7" t="str">
        <f t="shared" si="9"/>
        <v/>
      </c>
      <c r="AO23" s="5"/>
    </row>
    <row r="24" spans="2:41" x14ac:dyDescent="0.45">
      <c r="B24" s="4"/>
      <c r="C24" s="3" t="str">
        <f t="shared" si="0"/>
        <v/>
      </c>
      <c r="D24" s="3" t="str">
        <f>IF($A24="","",IF((AND($A24="ADD",OR(C24="",C24="ud_barrier"))),"94",(_xlfn.XLOOKUP(C24,ud_amds_table_list[lookupValue],ud_amds_table_list[lookupKey],""))))</f>
        <v/>
      </c>
      <c r="E24" s="5"/>
      <c r="G24" s="3" t="str">
        <f>IF($A24="ADD",IF(NOT(ISBLANK(F24)),_xlfn.XLOOKUP(F24,roadnames[lookupValue],roadnames[lookupKey],"ERROR"),""), "")</f>
        <v/>
      </c>
      <c r="H24" s="22"/>
      <c r="I24" s="22"/>
      <c r="J24" s="6"/>
      <c r="L24" s="3" t="str">
        <f>IF($A24="ADD",IF(NOT(ISBLANK(K24)),_xlfn.XLOOKUP(K24,side[lookupValue],side[lookupKey],"ERROR"),""), "")</f>
        <v/>
      </c>
      <c r="M24" s="4"/>
      <c r="P24" s="3" t="str">
        <f>IF($A24="ADD",IF(NOT(ISBLANK(O24)),_xlfn.XLOOKUP(O24,ud_barrier_terminal_type[lookupValue],ud_barrier_terminal_type[lookupKey],"ERROR"),""), "")</f>
        <v/>
      </c>
      <c r="T24" s="7"/>
      <c r="U24" s="4" t="str">
        <f t="shared" ca="1" si="1"/>
        <v/>
      </c>
      <c r="V24" s="4"/>
      <c r="W24" s="3" t="str">
        <f t="shared" si="2"/>
        <v/>
      </c>
      <c r="X24" s="3" t="str">
        <f>IF($A24="","",IF((AND($A24="ADD",OR(W24="",W24="In Use"))),"5",(_xlfn.XLOOKUP(W24,ud_asset_status[lookupValue],ud_asset_status[lookupKey],""))))</f>
        <v/>
      </c>
      <c r="Y24" s="7"/>
      <c r="AA24" s="3" t="str">
        <f>IF($A24="ADD",IF(NOT(ISBLANK(Z24)),_xlfn.XLOOKUP(Z24,ar_replace_reason[lookupValue],ar_replace_reason[lookupKey],"ERROR"),""), "")</f>
        <v/>
      </c>
      <c r="AB24" s="3" t="str">
        <f t="shared" si="3"/>
        <v/>
      </c>
      <c r="AC24" s="3" t="str">
        <f>IF($A24="","",IF((AND($A24="ADD",OR(AB24="",AB24="Queenstown-Lakes District Council"))),"70",(_xlfn.XLOOKUP(AB24,ud_organisation_owner[lookupValue],ud_organisation_owner[lookupKey],""))))</f>
        <v/>
      </c>
      <c r="AD24" s="3" t="str">
        <f t="shared" si="4"/>
        <v/>
      </c>
      <c r="AE24" s="3" t="str">
        <f>IF($A24="","",IF((AND($A24="ADD",OR(AD24="",AD24="Queenstown-Lakes District Council"))),"70",(_xlfn.XLOOKUP(AD24,ud_organisation_owner[lookupValue],ud_organisation_owner[lookupKey],""))))</f>
        <v/>
      </c>
      <c r="AF24" s="3" t="str">
        <f t="shared" si="5"/>
        <v/>
      </c>
      <c r="AG24" s="3" t="str">
        <f>IF($A24="","",IF((AND($A24="ADD",OR(AF24="",AF24="Local Authority"))),"17",(_xlfn.XLOOKUP(AF24,ud_sub_organisation[lookupValue],ud_sub_organisation[lookupKey],""))))</f>
        <v/>
      </c>
      <c r="AH24" s="3" t="str">
        <f t="shared" si="6"/>
        <v/>
      </c>
      <c r="AI24" s="3" t="str">
        <f>IF($A24="","",IF((AND($A24="ADD",OR(AH24="",AH24="Vested assets"))),"12",(_xlfn.XLOOKUP(AH24,ud_work_origin[lookupValue],ud_work_origin[lookupKey],""))))</f>
        <v/>
      </c>
      <c r="AJ24" s="8"/>
      <c r="AK24" s="2" t="str">
        <f t="shared" si="7"/>
        <v/>
      </c>
      <c r="AL24" s="3" t="str">
        <f t="shared" si="8"/>
        <v/>
      </c>
      <c r="AM24" s="3" t="str">
        <f>IF($A24="","",IF((AND($A24="ADD",OR(AL24="",AL24="Excellent"))),"1",(_xlfn.XLOOKUP(AL24,condition[lookupValue],condition[lookupKey],""))))</f>
        <v/>
      </c>
      <c r="AN24" s="7" t="str">
        <f t="shared" si="9"/>
        <v/>
      </c>
      <c r="AO24" s="5"/>
    </row>
    <row r="25" spans="2:41" x14ac:dyDescent="0.45">
      <c r="B25" s="4"/>
      <c r="C25" s="3" t="str">
        <f t="shared" si="0"/>
        <v/>
      </c>
      <c r="D25" s="3" t="str">
        <f>IF($A25="","",IF((AND($A25="ADD",OR(C25="",C25="ud_barrier"))),"94",(_xlfn.XLOOKUP(C25,ud_amds_table_list[lookupValue],ud_amds_table_list[lookupKey],""))))</f>
        <v/>
      </c>
      <c r="E25" s="5"/>
      <c r="G25" s="3" t="str">
        <f>IF($A25="ADD",IF(NOT(ISBLANK(F25)),_xlfn.XLOOKUP(F25,roadnames[lookupValue],roadnames[lookupKey],"ERROR"),""), "")</f>
        <v/>
      </c>
      <c r="H25" s="22"/>
      <c r="I25" s="22"/>
      <c r="J25" s="6"/>
      <c r="L25" s="3" t="str">
        <f>IF($A25="ADD",IF(NOT(ISBLANK(K25)),_xlfn.XLOOKUP(K25,side[lookupValue],side[lookupKey],"ERROR"),""), "")</f>
        <v/>
      </c>
      <c r="M25" s="4"/>
      <c r="P25" s="3" t="str">
        <f>IF($A25="ADD",IF(NOT(ISBLANK(O25)),_xlfn.XLOOKUP(O25,ud_barrier_terminal_type[lookupValue],ud_barrier_terminal_type[lookupKey],"ERROR"),""), "")</f>
        <v/>
      </c>
      <c r="T25" s="7"/>
      <c r="U25" s="4" t="str">
        <f t="shared" ca="1" si="1"/>
        <v/>
      </c>
      <c r="V25" s="4"/>
      <c r="W25" s="3" t="str">
        <f t="shared" si="2"/>
        <v/>
      </c>
      <c r="X25" s="3" t="str">
        <f>IF($A25="","",IF((AND($A25="ADD",OR(W25="",W25="In Use"))),"5",(_xlfn.XLOOKUP(W25,ud_asset_status[lookupValue],ud_asset_status[lookupKey],""))))</f>
        <v/>
      </c>
      <c r="Y25" s="7"/>
      <c r="AA25" s="3" t="str">
        <f>IF($A25="ADD",IF(NOT(ISBLANK(Z25)),_xlfn.XLOOKUP(Z25,ar_replace_reason[lookupValue],ar_replace_reason[lookupKey],"ERROR"),""), "")</f>
        <v/>
      </c>
      <c r="AB25" s="3" t="str">
        <f t="shared" si="3"/>
        <v/>
      </c>
      <c r="AC25" s="3" t="str">
        <f>IF($A25="","",IF((AND($A25="ADD",OR(AB25="",AB25="Queenstown-Lakes District Council"))),"70",(_xlfn.XLOOKUP(AB25,ud_organisation_owner[lookupValue],ud_organisation_owner[lookupKey],""))))</f>
        <v/>
      </c>
      <c r="AD25" s="3" t="str">
        <f t="shared" si="4"/>
        <v/>
      </c>
      <c r="AE25" s="3" t="str">
        <f>IF($A25="","",IF((AND($A25="ADD",OR(AD25="",AD25="Queenstown-Lakes District Council"))),"70",(_xlfn.XLOOKUP(AD25,ud_organisation_owner[lookupValue],ud_organisation_owner[lookupKey],""))))</f>
        <v/>
      </c>
      <c r="AF25" s="3" t="str">
        <f t="shared" si="5"/>
        <v/>
      </c>
      <c r="AG25" s="3" t="str">
        <f>IF($A25="","",IF((AND($A25="ADD",OR(AF25="",AF25="Local Authority"))),"17",(_xlfn.XLOOKUP(AF25,ud_sub_organisation[lookupValue],ud_sub_organisation[lookupKey],""))))</f>
        <v/>
      </c>
      <c r="AH25" s="3" t="str">
        <f t="shared" si="6"/>
        <v/>
      </c>
      <c r="AI25" s="3" t="str">
        <f>IF($A25="","",IF((AND($A25="ADD",OR(AH25="",AH25="Vested assets"))),"12",(_xlfn.XLOOKUP(AH25,ud_work_origin[lookupValue],ud_work_origin[lookupKey],""))))</f>
        <v/>
      </c>
      <c r="AJ25" s="8"/>
      <c r="AK25" s="2" t="str">
        <f t="shared" si="7"/>
        <v/>
      </c>
      <c r="AL25" s="3" t="str">
        <f t="shared" si="8"/>
        <v/>
      </c>
      <c r="AM25" s="3" t="str">
        <f>IF($A25="","",IF((AND($A25="ADD",OR(AL25="",AL25="Excellent"))),"1",(_xlfn.XLOOKUP(AL25,condition[lookupValue],condition[lookupKey],""))))</f>
        <v/>
      </c>
      <c r="AN25" s="7" t="str">
        <f t="shared" si="9"/>
        <v/>
      </c>
      <c r="AO25" s="5"/>
    </row>
    <row r="26" spans="2:41" x14ac:dyDescent="0.45">
      <c r="B26" s="4"/>
      <c r="C26" s="3" t="str">
        <f t="shared" si="0"/>
        <v/>
      </c>
      <c r="D26" s="3" t="str">
        <f>IF($A26="","",IF((AND($A26="ADD",OR(C26="",C26="ud_barrier"))),"94",(_xlfn.XLOOKUP(C26,ud_amds_table_list[lookupValue],ud_amds_table_list[lookupKey],""))))</f>
        <v/>
      </c>
      <c r="E26" s="5"/>
      <c r="G26" s="3" t="str">
        <f>IF($A26="ADD",IF(NOT(ISBLANK(F26)),_xlfn.XLOOKUP(F26,roadnames[lookupValue],roadnames[lookupKey],"ERROR"),""), "")</f>
        <v/>
      </c>
      <c r="H26" s="22"/>
      <c r="I26" s="22"/>
      <c r="J26" s="6"/>
      <c r="L26" s="3" t="str">
        <f>IF($A26="ADD",IF(NOT(ISBLANK(K26)),_xlfn.XLOOKUP(K26,side[lookupValue],side[lookupKey],"ERROR"),""), "")</f>
        <v/>
      </c>
      <c r="M26" s="4"/>
      <c r="P26" s="3" t="str">
        <f>IF($A26="ADD",IF(NOT(ISBLANK(O26)),_xlfn.XLOOKUP(O26,ud_barrier_terminal_type[lookupValue],ud_barrier_terminal_type[lookupKey],"ERROR"),""), "")</f>
        <v/>
      </c>
      <c r="T26" s="7"/>
      <c r="U26" s="4" t="str">
        <f t="shared" ca="1" si="1"/>
        <v/>
      </c>
      <c r="V26" s="4"/>
      <c r="W26" s="3" t="str">
        <f t="shared" si="2"/>
        <v/>
      </c>
      <c r="X26" s="3" t="str">
        <f>IF($A26="","",IF((AND($A26="ADD",OR(W26="",W26="In Use"))),"5",(_xlfn.XLOOKUP(W26,ud_asset_status[lookupValue],ud_asset_status[lookupKey],""))))</f>
        <v/>
      </c>
      <c r="Y26" s="7"/>
      <c r="AA26" s="3" t="str">
        <f>IF($A26="ADD",IF(NOT(ISBLANK(Z26)),_xlfn.XLOOKUP(Z26,ar_replace_reason[lookupValue],ar_replace_reason[lookupKey],"ERROR"),""), "")</f>
        <v/>
      </c>
      <c r="AB26" s="3" t="str">
        <f t="shared" si="3"/>
        <v/>
      </c>
      <c r="AC26" s="3" t="str">
        <f>IF($A26="","",IF((AND($A26="ADD",OR(AB26="",AB26="Queenstown-Lakes District Council"))),"70",(_xlfn.XLOOKUP(AB26,ud_organisation_owner[lookupValue],ud_organisation_owner[lookupKey],""))))</f>
        <v/>
      </c>
      <c r="AD26" s="3" t="str">
        <f t="shared" si="4"/>
        <v/>
      </c>
      <c r="AE26" s="3" t="str">
        <f>IF($A26="","",IF((AND($A26="ADD",OR(AD26="",AD26="Queenstown-Lakes District Council"))),"70",(_xlfn.XLOOKUP(AD26,ud_organisation_owner[lookupValue],ud_organisation_owner[lookupKey],""))))</f>
        <v/>
      </c>
      <c r="AF26" s="3" t="str">
        <f t="shared" si="5"/>
        <v/>
      </c>
      <c r="AG26" s="3" t="str">
        <f>IF($A26="","",IF((AND($A26="ADD",OR(AF26="",AF26="Local Authority"))),"17",(_xlfn.XLOOKUP(AF26,ud_sub_organisation[lookupValue],ud_sub_organisation[lookupKey],""))))</f>
        <v/>
      </c>
      <c r="AH26" s="3" t="str">
        <f t="shared" si="6"/>
        <v/>
      </c>
      <c r="AI26" s="3" t="str">
        <f>IF($A26="","",IF((AND($A26="ADD",OR(AH26="",AH26="Vested assets"))),"12",(_xlfn.XLOOKUP(AH26,ud_work_origin[lookupValue],ud_work_origin[lookupKey],""))))</f>
        <v/>
      </c>
      <c r="AJ26" s="8"/>
      <c r="AK26" s="2" t="str">
        <f t="shared" si="7"/>
        <v/>
      </c>
      <c r="AL26" s="3" t="str">
        <f t="shared" si="8"/>
        <v/>
      </c>
      <c r="AM26" s="3" t="str">
        <f>IF($A26="","",IF((AND($A26="ADD",OR(AL26="",AL26="Excellent"))),"1",(_xlfn.XLOOKUP(AL26,condition[lookupValue],condition[lookupKey],""))))</f>
        <v/>
      </c>
      <c r="AN26" s="7" t="str">
        <f t="shared" si="9"/>
        <v/>
      </c>
      <c r="AO26" s="5"/>
    </row>
    <row r="27" spans="2:41" x14ac:dyDescent="0.45">
      <c r="B27" s="4"/>
      <c r="C27" s="3" t="str">
        <f t="shared" si="0"/>
        <v/>
      </c>
      <c r="D27" s="3" t="str">
        <f>IF($A27="","",IF((AND($A27="ADD",OR(C27="",C27="ud_barrier"))),"94",(_xlfn.XLOOKUP(C27,ud_amds_table_list[lookupValue],ud_amds_table_list[lookupKey],""))))</f>
        <v/>
      </c>
      <c r="E27" s="5"/>
      <c r="G27" s="3" t="str">
        <f>IF($A27="ADD",IF(NOT(ISBLANK(F27)),_xlfn.XLOOKUP(F27,roadnames[lookupValue],roadnames[lookupKey],"ERROR"),""), "")</f>
        <v/>
      </c>
      <c r="H27" s="22"/>
      <c r="I27" s="22"/>
      <c r="J27" s="6"/>
      <c r="L27" s="3" t="str">
        <f>IF($A27="ADD",IF(NOT(ISBLANK(K27)),_xlfn.XLOOKUP(K27,side[lookupValue],side[lookupKey],"ERROR"),""), "")</f>
        <v/>
      </c>
      <c r="M27" s="4"/>
      <c r="P27" s="3" t="str">
        <f>IF($A27="ADD",IF(NOT(ISBLANK(O27)),_xlfn.XLOOKUP(O27,ud_barrier_terminal_type[lookupValue],ud_barrier_terminal_type[lookupKey],"ERROR"),""), "")</f>
        <v/>
      </c>
      <c r="T27" s="7"/>
      <c r="U27" s="4" t="str">
        <f t="shared" ca="1" si="1"/>
        <v/>
      </c>
      <c r="V27" s="4"/>
      <c r="W27" s="3" t="str">
        <f t="shared" si="2"/>
        <v/>
      </c>
      <c r="X27" s="3" t="str">
        <f>IF($A27="","",IF((AND($A27="ADD",OR(W27="",W27="In Use"))),"5",(_xlfn.XLOOKUP(W27,ud_asset_status[lookupValue],ud_asset_status[lookupKey],""))))</f>
        <v/>
      </c>
      <c r="Y27" s="7"/>
      <c r="AA27" s="3" t="str">
        <f>IF($A27="ADD",IF(NOT(ISBLANK(Z27)),_xlfn.XLOOKUP(Z27,ar_replace_reason[lookupValue],ar_replace_reason[lookupKey],"ERROR"),""), "")</f>
        <v/>
      </c>
      <c r="AB27" s="3" t="str">
        <f t="shared" si="3"/>
        <v/>
      </c>
      <c r="AC27" s="3" t="str">
        <f>IF($A27="","",IF((AND($A27="ADD",OR(AB27="",AB27="Queenstown-Lakes District Council"))),"70",(_xlfn.XLOOKUP(AB27,ud_organisation_owner[lookupValue],ud_organisation_owner[lookupKey],""))))</f>
        <v/>
      </c>
      <c r="AD27" s="3" t="str">
        <f t="shared" si="4"/>
        <v/>
      </c>
      <c r="AE27" s="3" t="str">
        <f>IF($A27="","",IF((AND($A27="ADD",OR(AD27="",AD27="Queenstown-Lakes District Council"))),"70",(_xlfn.XLOOKUP(AD27,ud_organisation_owner[lookupValue],ud_organisation_owner[lookupKey],""))))</f>
        <v/>
      </c>
      <c r="AF27" s="3" t="str">
        <f t="shared" si="5"/>
        <v/>
      </c>
      <c r="AG27" s="3" t="str">
        <f>IF($A27="","",IF((AND($A27="ADD",OR(AF27="",AF27="Local Authority"))),"17",(_xlfn.XLOOKUP(AF27,ud_sub_organisation[lookupValue],ud_sub_organisation[lookupKey],""))))</f>
        <v/>
      </c>
      <c r="AH27" s="3" t="str">
        <f t="shared" si="6"/>
        <v/>
      </c>
      <c r="AI27" s="3" t="str">
        <f>IF($A27="","",IF((AND($A27="ADD",OR(AH27="",AH27="Vested assets"))),"12",(_xlfn.XLOOKUP(AH27,ud_work_origin[lookupValue],ud_work_origin[lookupKey],""))))</f>
        <v/>
      </c>
      <c r="AJ27" s="8"/>
      <c r="AK27" s="2" t="str">
        <f t="shared" si="7"/>
        <v/>
      </c>
      <c r="AL27" s="3" t="str">
        <f t="shared" si="8"/>
        <v/>
      </c>
      <c r="AM27" s="3" t="str">
        <f>IF($A27="","",IF((AND($A27="ADD",OR(AL27="",AL27="Excellent"))),"1",(_xlfn.XLOOKUP(AL27,condition[lookupValue],condition[lookupKey],""))))</f>
        <v/>
      </c>
      <c r="AN27" s="7" t="str">
        <f t="shared" si="9"/>
        <v/>
      </c>
      <c r="AO27" s="5"/>
    </row>
    <row r="28" spans="2:41" x14ac:dyDescent="0.45">
      <c r="B28" s="4"/>
      <c r="C28" s="3" t="str">
        <f t="shared" si="0"/>
        <v/>
      </c>
      <c r="D28" s="3" t="str">
        <f>IF($A28="","",IF((AND($A28="ADD",OR(C28="",C28="ud_barrier"))),"94",(_xlfn.XLOOKUP(C28,ud_amds_table_list[lookupValue],ud_amds_table_list[lookupKey],""))))</f>
        <v/>
      </c>
      <c r="E28" s="5"/>
      <c r="G28" s="3" t="str">
        <f>IF($A28="ADD",IF(NOT(ISBLANK(F28)),_xlfn.XLOOKUP(F28,roadnames[lookupValue],roadnames[lookupKey],"ERROR"),""), "")</f>
        <v/>
      </c>
      <c r="H28" s="22"/>
      <c r="I28" s="22"/>
      <c r="J28" s="6"/>
      <c r="L28" s="3" t="str">
        <f>IF($A28="ADD",IF(NOT(ISBLANK(K28)),_xlfn.XLOOKUP(K28,side[lookupValue],side[lookupKey],"ERROR"),""), "")</f>
        <v/>
      </c>
      <c r="M28" s="4"/>
      <c r="P28" s="3" t="str">
        <f>IF($A28="ADD",IF(NOT(ISBLANK(O28)),_xlfn.XLOOKUP(O28,ud_barrier_terminal_type[lookupValue],ud_barrier_terminal_type[lookupKey],"ERROR"),""), "")</f>
        <v/>
      </c>
      <c r="T28" s="7"/>
      <c r="U28" s="4" t="str">
        <f t="shared" ca="1" si="1"/>
        <v/>
      </c>
      <c r="V28" s="4"/>
      <c r="W28" s="3" t="str">
        <f t="shared" si="2"/>
        <v/>
      </c>
      <c r="X28" s="3" t="str">
        <f>IF($A28="","",IF((AND($A28="ADD",OR(W28="",W28="In Use"))),"5",(_xlfn.XLOOKUP(W28,ud_asset_status[lookupValue],ud_asset_status[lookupKey],""))))</f>
        <v/>
      </c>
      <c r="Y28" s="7"/>
      <c r="AA28" s="3" t="str">
        <f>IF($A28="ADD",IF(NOT(ISBLANK(Z28)),_xlfn.XLOOKUP(Z28,ar_replace_reason[lookupValue],ar_replace_reason[lookupKey],"ERROR"),""), "")</f>
        <v/>
      </c>
      <c r="AB28" s="3" t="str">
        <f t="shared" si="3"/>
        <v/>
      </c>
      <c r="AC28" s="3" t="str">
        <f>IF($A28="","",IF((AND($A28="ADD",OR(AB28="",AB28="Queenstown-Lakes District Council"))),"70",(_xlfn.XLOOKUP(AB28,ud_organisation_owner[lookupValue],ud_organisation_owner[lookupKey],""))))</f>
        <v/>
      </c>
      <c r="AD28" s="3" t="str">
        <f t="shared" si="4"/>
        <v/>
      </c>
      <c r="AE28" s="3" t="str">
        <f>IF($A28="","",IF((AND($A28="ADD",OR(AD28="",AD28="Queenstown-Lakes District Council"))),"70",(_xlfn.XLOOKUP(AD28,ud_organisation_owner[lookupValue],ud_organisation_owner[lookupKey],""))))</f>
        <v/>
      </c>
      <c r="AF28" s="3" t="str">
        <f t="shared" si="5"/>
        <v/>
      </c>
      <c r="AG28" s="3" t="str">
        <f>IF($A28="","",IF((AND($A28="ADD",OR(AF28="",AF28="Local Authority"))),"17",(_xlfn.XLOOKUP(AF28,ud_sub_organisation[lookupValue],ud_sub_organisation[lookupKey],""))))</f>
        <v/>
      </c>
      <c r="AH28" s="3" t="str">
        <f t="shared" si="6"/>
        <v/>
      </c>
      <c r="AI28" s="3" t="str">
        <f>IF($A28="","",IF((AND($A28="ADD",OR(AH28="",AH28="Vested assets"))),"12",(_xlfn.XLOOKUP(AH28,ud_work_origin[lookupValue],ud_work_origin[lookupKey],""))))</f>
        <v/>
      </c>
      <c r="AJ28" s="8"/>
      <c r="AK28" s="2" t="str">
        <f t="shared" si="7"/>
        <v/>
      </c>
      <c r="AL28" s="3" t="str">
        <f t="shared" si="8"/>
        <v/>
      </c>
      <c r="AM28" s="3" t="str">
        <f>IF($A28="","",IF((AND($A28="ADD",OR(AL28="",AL28="Excellent"))),"1",(_xlfn.XLOOKUP(AL28,condition[lookupValue],condition[lookupKey],""))))</f>
        <v/>
      </c>
      <c r="AN28" s="7" t="str">
        <f t="shared" si="9"/>
        <v/>
      </c>
      <c r="AO28" s="5"/>
    </row>
    <row r="29" spans="2:41" x14ac:dyDescent="0.45">
      <c r="B29" s="4"/>
      <c r="C29" s="3" t="str">
        <f t="shared" si="0"/>
        <v/>
      </c>
      <c r="D29" s="3" t="str">
        <f>IF($A29="","",IF((AND($A29="ADD",OR(C29="",C29="ud_barrier"))),"94",(_xlfn.XLOOKUP(C29,ud_amds_table_list[lookupValue],ud_amds_table_list[lookupKey],""))))</f>
        <v/>
      </c>
      <c r="E29" s="5"/>
      <c r="G29" s="3" t="str">
        <f>IF($A29="ADD",IF(NOT(ISBLANK(F29)),_xlfn.XLOOKUP(F29,roadnames[lookupValue],roadnames[lookupKey],"ERROR"),""), "")</f>
        <v/>
      </c>
      <c r="H29" s="22"/>
      <c r="I29" s="22"/>
      <c r="J29" s="6"/>
      <c r="L29" s="3" t="str">
        <f>IF($A29="ADD",IF(NOT(ISBLANK(K29)),_xlfn.XLOOKUP(K29,side[lookupValue],side[lookupKey],"ERROR"),""), "")</f>
        <v/>
      </c>
      <c r="M29" s="4"/>
      <c r="P29" s="3" t="str">
        <f>IF($A29="ADD",IF(NOT(ISBLANK(O29)),_xlfn.XLOOKUP(O29,ud_barrier_terminal_type[lookupValue],ud_barrier_terminal_type[lookupKey],"ERROR"),""), "")</f>
        <v/>
      </c>
      <c r="T29" s="7"/>
      <c r="U29" s="4" t="str">
        <f t="shared" ca="1" si="1"/>
        <v/>
      </c>
      <c r="V29" s="4"/>
      <c r="W29" s="3" t="str">
        <f t="shared" si="2"/>
        <v/>
      </c>
      <c r="X29" s="3" t="str">
        <f>IF($A29="","",IF((AND($A29="ADD",OR(W29="",W29="In Use"))),"5",(_xlfn.XLOOKUP(W29,ud_asset_status[lookupValue],ud_asset_status[lookupKey],""))))</f>
        <v/>
      </c>
      <c r="Y29" s="7"/>
      <c r="AA29" s="3" t="str">
        <f>IF($A29="ADD",IF(NOT(ISBLANK(Z29)),_xlfn.XLOOKUP(Z29,ar_replace_reason[lookupValue],ar_replace_reason[lookupKey],"ERROR"),""), "")</f>
        <v/>
      </c>
      <c r="AB29" s="3" t="str">
        <f t="shared" si="3"/>
        <v/>
      </c>
      <c r="AC29" s="3" t="str">
        <f>IF($A29="","",IF((AND($A29="ADD",OR(AB29="",AB29="Queenstown-Lakes District Council"))),"70",(_xlfn.XLOOKUP(AB29,ud_organisation_owner[lookupValue],ud_organisation_owner[lookupKey],""))))</f>
        <v/>
      </c>
      <c r="AD29" s="3" t="str">
        <f t="shared" si="4"/>
        <v/>
      </c>
      <c r="AE29" s="3" t="str">
        <f>IF($A29="","",IF((AND($A29="ADD",OR(AD29="",AD29="Queenstown-Lakes District Council"))),"70",(_xlfn.XLOOKUP(AD29,ud_organisation_owner[lookupValue],ud_organisation_owner[lookupKey],""))))</f>
        <v/>
      </c>
      <c r="AF29" s="3" t="str">
        <f t="shared" si="5"/>
        <v/>
      </c>
      <c r="AG29" s="3" t="str">
        <f>IF($A29="","",IF((AND($A29="ADD",OR(AF29="",AF29="Local Authority"))),"17",(_xlfn.XLOOKUP(AF29,ud_sub_organisation[lookupValue],ud_sub_organisation[lookupKey],""))))</f>
        <v/>
      </c>
      <c r="AH29" s="3" t="str">
        <f t="shared" si="6"/>
        <v/>
      </c>
      <c r="AI29" s="3" t="str">
        <f>IF($A29="","",IF((AND($A29="ADD",OR(AH29="",AH29="Vested assets"))),"12",(_xlfn.XLOOKUP(AH29,ud_work_origin[lookupValue],ud_work_origin[lookupKey],""))))</f>
        <v/>
      </c>
      <c r="AJ29" s="8"/>
      <c r="AK29" s="2" t="str">
        <f t="shared" si="7"/>
        <v/>
      </c>
      <c r="AL29" s="3" t="str">
        <f t="shared" si="8"/>
        <v/>
      </c>
      <c r="AM29" s="3" t="str">
        <f>IF($A29="","",IF((AND($A29="ADD",OR(AL29="",AL29="Excellent"))),"1",(_xlfn.XLOOKUP(AL29,condition[lookupValue],condition[lookupKey],""))))</f>
        <v/>
      </c>
      <c r="AN29" s="7" t="str">
        <f t="shared" si="9"/>
        <v/>
      </c>
      <c r="AO29" s="5"/>
    </row>
    <row r="30" spans="2:41" x14ac:dyDescent="0.45">
      <c r="B30" s="4"/>
      <c r="C30" s="3" t="str">
        <f t="shared" si="0"/>
        <v/>
      </c>
      <c r="D30" s="3" t="str">
        <f>IF($A30="","",IF((AND($A30="ADD",OR(C30="",C30="ud_barrier"))),"94",(_xlfn.XLOOKUP(C30,ud_amds_table_list[lookupValue],ud_amds_table_list[lookupKey],""))))</f>
        <v/>
      </c>
      <c r="E30" s="5"/>
      <c r="G30" s="3" t="str">
        <f>IF($A30="ADD",IF(NOT(ISBLANK(F30)),_xlfn.XLOOKUP(F30,roadnames[lookupValue],roadnames[lookupKey],"ERROR"),""), "")</f>
        <v/>
      </c>
      <c r="H30" s="22"/>
      <c r="I30" s="22"/>
      <c r="J30" s="6"/>
      <c r="L30" s="3" t="str">
        <f>IF($A30="ADD",IF(NOT(ISBLANK(K30)),_xlfn.XLOOKUP(K30,side[lookupValue],side[lookupKey],"ERROR"),""), "")</f>
        <v/>
      </c>
      <c r="M30" s="4"/>
      <c r="P30" s="3" t="str">
        <f>IF($A30="ADD",IF(NOT(ISBLANK(O30)),_xlfn.XLOOKUP(O30,ud_barrier_terminal_type[lookupValue],ud_barrier_terminal_type[lookupKey],"ERROR"),""), "")</f>
        <v/>
      </c>
      <c r="T30" s="7"/>
      <c r="U30" s="4" t="str">
        <f t="shared" ca="1" si="1"/>
        <v/>
      </c>
      <c r="V30" s="4"/>
      <c r="W30" s="3" t="str">
        <f t="shared" si="2"/>
        <v/>
      </c>
      <c r="X30" s="3" t="str">
        <f>IF($A30="","",IF((AND($A30="ADD",OR(W30="",W30="In Use"))),"5",(_xlfn.XLOOKUP(W30,ud_asset_status[lookupValue],ud_asset_status[lookupKey],""))))</f>
        <v/>
      </c>
      <c r="Y30" s="7"/>
      <c r="AA30" s="3" t="str">
        <f>IF($A30="ADD",IF(NOT(ISBLANK(Z30)),_xlfn.XLOOKUP(Z30,ar_replace_reason[lookupValue],ar_replace_reason[lookupKey],"ERROR"),""), "")</f>
        <v/>
      </c>
      <c r="AB30" s="3" t="str">
        <f t="shared" si="3"/>
        <v/>
      </c>
      <c r="AC30" s="3" t="str">
        <f>IF($A30="","",IF((AND($A30="ADD",OR(AB30="",AB30="Queenstown-Lakes District Council"))),"70",(_xlfn.XLOOKUP(AB30,ud_organisation_owner[lookupValue],ud_organisation_owner[lookupKey],""))))</f>
        <v/>
      </c>
      <c r="AD30" s="3" t="str">
        <f t="shared" si="4"/>
        <v/>
      </c>
      <c r="AE30" s="3" t="str">
        <f>IF($A30="","",IF((AND($A30="ADD",OR(AD30="",AD30="Queenstown-Lakes District Council"))),"70",(_xlfn.XLOOKUP(AD30,ud_organisation_owner[lookupValue],ud_organisation_owner[lookupKey],""))))</f>
        <v/>
      </c>
      <c r="AF30" s="3" t="str">
        <f t="shared" si="5"/>
        <v/>
      </c>
      <c r="AG30" s="3" t="str">
        <f>IF($A30="","",IF((AND($A30="ADD",OR(AF30="",AF30="Local Authority"))),"17",(_xlfn.XLOOKUP(AF30,ud_sub_organisation[lookupValue],ud_sub_organisation[lookupKey],""))))</f>
        <v/>
      </c>
      <c r="AH30" s="3" t="str">
        <f t="shared" si="6"/>
        <v/>
      </c>
      <c r="AI30" s="3" t="str">
        <f>IF($A30="","",IF((AND($A30="ADD",OR(AH30="",AH30="Vested assets"))),"12",(_xlfn.XLOOKUP(AH30,ud_work_origin[lookupValue],ud_work_origin[lookupKey],""))))</f>
        <v/>
      </c>
      <c r="AJ30" s="8"/>
      <c r="AK30" s="2" t="str">
        <f t="shared" si="7"/>
        <v/>
      </c>
      <c r="AL30" s="3" t="str">
        <f t="shared" si="8"/>
        <v/>
      </c>
      <c r="AM30" s="3" t="str">
        <f>IF($A30="","",IF((AND($A30="ADD",OR(AL30="",AL30="Excellent"))),"1",(_xlfn.XLOOKUP(AL30,condition[lookupValue],condition[lookupKey],""))))</f>
        <v/>
      </c>
      <c r="AN30" s="7" t="str">
        <f t="shared" si="9"/>
        <v/>
      </c>
      <c r="AO30" s="5"/>
    </row>
    <row r="31" spans="2:41" x14ac:dyDescent="0.45">
      <c r="B31" s="4"/>
      <c r="C31" s="3" t="str">
        <f t="shared" si="0"/>
        <v/>
      </c>
      <c r="D31" s="3" t="str">
        <f>IF($A31="","",IF((AND($A31="ADD",OR(C31="",C31="ud_barrier"))),"94",(_xlfn.XLOOKUP(C31,ud_amds_table_list[lookupValue],ud_amds_table_list[lookupKey],""))))</f>
        <v/>
      </c>
      <c r="E31" s="5"/>
      <c r="G31" s="3" t="str">
        <f>IF($A31="ADD",IF(NOT(ISBLANK(F31)),_xlfn.XLOOKUP(F31,roadnames[lookupValue],roadnames[lookupKey],"ERROR"),""), "")</f>
        <v/>
      </c>
      <c r="H31" s="22"/>
      <c r="I31" s="22"/>
      <c r="J31" s="6"/>
      <c r="L31" s="3" t="str">
        <f>IF($A31="ADD",IF(NOT(ISBLANK(K31)),_xlfn.XLOOKUP(K31,side[lookupValue],side[lookupKey],"ERROR"),""), "")</f>
        <v/>
      </c>
      <c r="M31" s="4"/>
      <c r="P31" s="3" t="str">
        <f>IF($A31="ADD",IF(NOT(ISBLANK(O31)),_xlfn.XLOOKUP(O31,ud_barrier_terminal_type[lookupValue],ud_barrier_terminal_type[lookupKey],"ERROR"),""), "")</f>
        <v/>
      </c>
      <c r="T31" s="7"/>
      <c r="U31" s="4" t="str">
        <f t="shared" ca="1" si="1"/>
        <v/>
      </c>
      <c r="V31" s="4"/>
      <c r="W31" s="3" t="str">
        <f t="shared" si="2"/>
        <v/>
      </c>
      <c r="X31" s="3" t="str">
        <f>IF($A31="","",IF((AND($A31="ADD",OR(W31="",W31="In Use"))),"5",(_xlfn.XLOOKUP(W31,ud_asset_status[lookupValue],ud_asset_status[lookupKey],""))))</f>
        <v/>
      </c>
      <c r="Y31" s="7"/>
      <c r="AA31" s="3" t="str">
        <f>IF($A31="ADD",IF(NOT(ISBLANK(Z31)),_xlfn.XLOOKUP(Z31,ar_replace_reason[lookupValue],ar_replace_reason[lookupKey],"ERROR"),""), "")</f>
        <v/>
      </c>
      <c r="AB31" s="3" t="str">
        <f t="shared" si="3"/>
        <v/>
      </c>
      <c r="AC31" s="3" t="str">
        <f>IF($A31="","",IF((AND($A31="ADD",OR(AB31="",AB31="Queenstown-Lakes District Council"))),"70",(_xlfn.XLOOKUP(AB31,ud_organisation_owner[lookupValue],ud_organisation_owner[lookupKey],""))))</f>
        <v/>
      </c>
      <c r="AD31" s="3" t="str">
        <f t="shared" si="4"/>
        <v/>
      </c>
      <c r="AE31" s="3" t="str">
        <f>IF($A31="","",IF((AND($A31="ADD",OR(AD31="",AD31="Queenstown-Lakes District Council"))),"70",(_xlfn.XLOOKUP(AD31,ud_organisation_owner[lookupValue],ud_organisation_owner[lookupKey],""))))</f>
        <v/>
      </c>
      <c r="AF31" s="3" t="str">
        <f t="shared" si="5"/>
        <v/>
      </c>
      <c r="AG31" s="3" t="str">
        <f>IF($A31="","",IF((AND($A31="ADD",OR(AF31="",AF31="Local Authority"))),"17",(_xlfn.XLOOKUP(AF31,ud_sub_organisation[lookupValue],ud_sub_organisation[lookupKey],""))))</f>
        <v/>
      </c>
      <c r="AH31" s="3" t="str">
        <f t="shared" si="6"/>
        <v/>
      </c>
      <c r="AI31" s="3" t="str">
        <f>IF($A31="","",IF((AND($A31="ADD",OR(AH31="",AH31="Vested assets"))),"12",(_xlfn.XLOOKUP(AH31,ud_work_origin[lookupValue],ud_work_origin[lookupKey],""))))</f>
        <v/>
      </c>
      <c r="AJ31" s="8"/>
      <c r="AK31" s="2" t="str">
        <f t="shared" si="7"/>
        <v/>
      </c>
      <c r="AL31" s="3" t="str">
        <f t="shared" si="8"/>
        <v/>
      </c>
      <c r="AM31" s="3" t="str">
        <f>IF($A31="","",IF((AND($A31="ADD",OR(AL31="",AL31="Excellent"))),"1",(_xlfn.XLOOKUP(AL31,condition[lookupValue],condition[lookupKey],""))))</f>
        <v/>
      </c>
      <c r="AN31" s="7" t="str">
        <f t="shared" si="9"/>
        <v/>
      </c>
      <c r="AO31" s="5"/>
    </row>
    <row r="32" spans="2:41" x14ac:dyDescent="0.45">
      <c r="B32" s="4"/>
      <c r="C32" s="3" t="str">
        <f t="shared" si="0"/>
        <v/>
      </c>
      <c r="D32" s="3" t="str">
        <f>IF($A32="","",IF((AND($A32="ADD",OR(C32="",C32="ud_barrier"))),"94",(_xlfn.XLOOKUP(C32,ud_amds_table_list[lookupValue],ud_amds_table_list[lookupKey],""))))</f>
        <v/>
      </c>
      <c r="E32" s="5"/>
      <c r="G32" s="3" t="str">
        <f>IF($A32="ADD",IF(NOT(ISBLANK(F32)),_xlfn.XLOOKUP(F32,roadnames[lookupValue],roadnames[lookupKey],"ERROR"),""), "")</f>
        <v/>
      </c>
      <c r="H32" s="22"/>
      <c r="I32" s="22"/>
      <c r="J32" s="6"/>
      <c r="L32" s="3" t="str">
        <f>IF($A32="ADD",IF(NOT(ISBLANK(K32)),_xlfn.XLOOKUP(K32,side[lookupValue],side[lookupKey],"ERROR"),""), "")</f>
        <v/>
      </c>
      <c r="M32" s="4"/>
      <c r="P32" s="3" t="str">
        <f>IF($A32="ADD",IF(NOT(ISBLANK(O32)),_xlfn.XLOOKUP(O32,ud_barrier_terminal_type[lookupValue],ud_barrier_terminal_type[lookupKey],"ERROR"),""), "")</f>
        <v/>
      </c>
      <c r="T32" s="7"/>
      <c r="U32" s="4" t="str">
        <f t="shared" ca="1" si="1"/>
        <v/>
      </c>
      <c r="V32" s="4"/>
      <c r="W32" s="3" t="str">
        <f t="shared" si="2"/>
        <v/>
      </c>
      <c r="X32" s="3" t="str">
        <f>IF($A32="","",IF((AND($A32="ADD",OR(W32="",W32="In Use"))),"5",(_xlfn.XLOOKUP(W32,ud_asset_status[lookupValue],ud_asset_status[lookupKey],""))))</f>
        <v/>
      </c>
      <c r="Y32" s="7"/>
      <c r="AA32" s="3" t="str">
        <f>IF($A32="ADD",IF(NOT(ISBLANK(Z32)),_xlfn.XLOOKUP(Z32,ar_replace_reason[lookupValue],ar_replace_reason[lookupKey],"ERROR"),""), "")</f>
        <v/>
      </c>
      <c r="AB32" s="3" t="str">
        <f t="shared" si="3"/>
        <v/>
      </c>
      <c r="AC32" s="3" t="str">
        <f>IF($A32="","",IF((AND($A32="ADD",OR(AB32="",AB32="Queenstown-Lakes District Council"))),"70",(_xlfn.XLOOKUP(AB32,ud_organisation_owner[lookupValue],ud_organisation_owner[lookupKey],""))))</f>
        <v/>
      </c>
      <c r="AD32" s="3" t="str">
        <f t="shared" si="4"/>
        <v/>
      </c>
      <c r="AE32" s="3" t="str">
        <f>IF($A32="","",IF((AND($A32="ADD",OR(AD32="",AD32="Queenstown-Lakes District Council"))),"70",(_xlfn.XLOOKUP(AD32,ud_organisation_owner[lookupValue],ud_organisation_owner[lookupKey],""))))</f>
        <v/>
      </c>
      <c r="AF32" s="3" t="str">
        <f t="shared" si="5"/>
        <v/>
      </c>
      <c r="AG32" s="3" t="str">
        <f>IF($A32="","",IF((AND($A32="ADD",OR(AF32="",AF32="Local Authority"))),"17",(_xlfn.XLOOKUP(AF32,ud_sub_organisation[lookupValue],ud_sub_organisation[lookupKey],""))))</f>
        <v/>
      </c>
      <c r="AH32" s="3" t="str">
        <f t="shared" si="6"/>
        <v/>
      </c>
      <c r="AI32" s="3" t="str">
        <f>IF($A32="","",IF((AND($A32="ADD",OR(AH32="",AH32="Vested assets"))),"12",(_xlfn.XLOOKUP(AH32,ud_work_origin[lookupValue],ud_work_origin[lookupKey],""))))</f>
        <v/>
      </c>
      <c r="AJ32" s="8"/>
      <c r="AK32" s="2" t="str">
        <f t="shared" si="7"/>
        <v/>
      </c>
      <c r="AL32" s="3" t="str">
        <f t="shared" si="8"/>
        <v/>
      </c>
      <c r="AM32" s="3" t="str">
        <f>IF($A32="","",IF((AND($A32="ADD",OR(AL32="",AL32="Excellent"))),"1",(_xlfn.XLOOKUP(AL32,condition[lookupValue],condition[lookupKey],""))))</f>
        <v/>
      </c>
      <c r="AN32" s="7" t="str">
        <f t="shared" si="9"/>
        <v/>
      </c>
      <c r="AO32" s="5"/>
    </row>
    <row r="33" spans="2:41" x14ac:dyDescent="0.45">
      <c r="B33" s="4"/>
      <c r="C33" s="3" t="str">
        <f t="shared" si="0"/>
        <v/>
      </c>
      <c r="D33" s="3" t="str">
        <f>IF($A33="","",IF((AND($A33="ADD",OR(C33="",C33="ud_barrier"))),"94",(_xlfn.XLOOKUP(C33,ud_amds_table_list[lookupValue],ud_amds_table_list[lookupKey],""))))</f>
        <v/>
      </c>
      <c r="E33" s="5"/>
      <c r="G33" s="3" t="str">
        <f>IF($A33="ADD",IF(NOT(ISBLANK(F33)),_xlfn.XLOOKUP(F33,roadnames[lookupValue],roadnames[lookupKey],"ERROR"),""), "")</f>
        <v/>
      </c>
      <c r="H33" s="22"/>
      <c r="I33" s="22"/>
      <c r="J33" s="6"/>
      <c r="L33" s="3" t="str">
        <f>IF($A33="ADD",IF(NOT(ISBLANK(K33)),_xlfn.XLOOKUP(K33,side[lookupValue],side[lookupKey],"ERROR"),""), "")</f>
        <v/>
      </c>
      <c r="M33" s="4"/>
      <c r="P33" s="3" t="str">
        <f>IF($A33="ADD",IF(NOT(ISBLANK(O33)),_xlfn.XLOOKUP(O33,ud_barrier_terminal_type[lookupValue],ud_barrier_terminal_type[lookupKey],"ERROR"),""), "")</f>
        <v/>
      </c>
      <c r="T33" s="7"/>
      <c r="U33" s="4" t="str">
        <f t="shared" ca="1" si="1"/>
        <v/>
      </c>
      <c r="V33" s="4"/>
      <c r="W33" s="3" t="str">
        <f t="shared" si="2"/>
        <v/>
      </c>
      <c r="X33" s="3" t="str">
        <f>IF($A33="","",IF((AND($A33="ADD",OR(W33="",W33="In Use"))),"5",(_xlfn.XLOOKUP(W33,ud_asset_status[lookupValue],ud_asset_status[lookupKey],""))))</f>
        <v/>
      </c>
      <c r="Y33" s="7"/>
      <c r="AA33" s="3" t="str">
        <f>IF($A33="ADD",IF(NOT(ISBLANK(Z33)),_xlfn.XLOOKUP(Z33,ar_replace_reason[lookupValue],ar_replace_reason[lookupKey],"ERROR"),""), "")</f>
        <v/>
      </c>
      <c r="AB33" s="3" t="str">
        <f t="shared" si="3"/>
        <v/>
      </c>
      <c r="AC33" s="3" t="str">
        <f>IF($A33="","",IF((AND($A33="ADD",OR(AB33="",AB33="Queenstown-Lakes District Council"))),"70",(_xlfn.XLOOKUP(AB33,ud_organisation_owner[lookupValue],ud_organisation_owner[lookupKey],""))))</f>
        <v/>
      </c>
      <c r="AD33" s="3" t="str">
        <f t="shared" si="4"/>
        <v/>
      </c>
      <c r="AE33" s="3" t="str">
        <f>IF($A33="","",IF((AND($A33="ADD",OR(AD33="",AD33="Queenstown-Lakes District Council"))),"70",(_xlfn.XLOOKUP(AD33,ud_organisation_owner[lookupValue],ud_organisation_owner[lookupKey],""))))</f>
        <v/>
      </c>
      <c r="AF33" s="3" t="str">
        <f t="shared" si="5"/>
        <v/>
      </c>
      <c r="AG33" s="3" t="str">
        <f>IF($A33="","",IF((AND($A33="ADD",OR(AF33="",AF33="Local Authority"))),"17",(_xlfn.XLOOKUP(AF33,ud_sub_organisation[lookupValue],ud_sub_organisation[lookupKey],""))))</f>
        <v/>
      </c>
      <c r="AH33" s="3" t="str">
        <f t="shared" si="6"/>
        <v/>
      </c>
      <c r="AI33" s="3" t="str">
        <f>IF($A33="","",IF((AND($A33="ADD",OR(AH33="",AH33="Vested assets"))),"12",(_xlfn.XLOOKUP(AH33,ud_work_origin[lookupValue],ud_work_origin[lookupKey],""))))</f>
        <v/>
      </c>
      <c r="AJ33" s="8"/>
      <c r="AK33" s="2" t="str">
        <f t="shared" si="7"/>
        <v/>
      </c>
      <c r="AL33" s="3" t="str">
        <f t="shared" si="8"/>
        <v/>
      </c>
      <c r="AM33" s="3" t="str">
        <f>IF($A33="","",IF((AND($A33="ADD",OR(AL33="",AL33="Excellent"))),"1",(_xlfn.XLOOKUP(AL33,condition[lookupValue],condition[lookupKey],""))))</f>
        <v/>
      </c>
      <c r="AN33" s="7" t="str">
        <f t="shared" si="9"/>
        <v/>
      </c>
      <c r="AO33" s="5"/>
    </row>
    <row r="34" spans="2:41" x14ac:dyDescent="0.45">
      <c r="B34" s="4"/>
      <c r="C34" s="3" t="str">
        <f t="shared" si="0"/>
        <v/>
      </c>
      <c r="D34" s="3" t="str">
        <f>IF($A34="","",IF((AND($A34="ADD",OR(C34="",C34="ud_barrier"))),"94",(_xlfn.XLOOKUP(C34,ud_amds_table_list[lookupValue],ud_amds_table_list[lookupKey],""))))</f>
        <v/>
      </c>
      <c r="E34" s="5"/>
      <c r="G34" s="3" t="str">
        <f>IF($A34="ADD",IF(NOT(ISBLANK(F34)),_xlfn.XLOOKUP(F34,roadnames[lookupValue],roadnames[lookupKey],"ERROR"),""), "")</f>
        <v/>
      </c>
      <c r="H34" s="22"/>
      <c r="I34" s="22"/>
      <c r="J34" s="6"/>
      <c r="L34" s="3" t="str">
        <f>IF($A34="ADD",IF(NOT(ISBLANK(K34)),_xlfn.XLOOKUP(K34,side[lookupValue],side[lookupKey],"ERROR"),""), "")</f>
        <v/>
      </c>
      <c r="M34" s="4"/>
      <c r="P34" s="3" t="str">
        <f>IF($A34="ADD",IF(NOT(ISBLANK(O34)),_xlfn.XLOOKUP(O34,ud_barrier_terminal_type[lookupValue],ud_barrier_terminal_type[lookupKey],"ERROR"),""), "")</f>
        <v/>
      </c>
      <c r="T34" s="7"/>
      <c r="U34" s="4" t="str">
        <f t="shared" ca="1" si="1"/>
        <v/>
      </c>
      <c r="V34" s="4"/>
      <c r="W34" s="3" t="str">
        <f t="shared" si="2"/>
        <v/>
      </c>
      <c r="X34" s="3" t="str">
        <f>IF($A34="","",IF((AND($A34="ADD",OR(W34="",W34="In Use"))),"5",(_xlfn.XLOOKUP(W34,ud_asset_status[lookupValue],ud_asset_status[lookupKey],""))))</f>
        <v/>
      </c>
      <c r="Y34" s="7"/>
      <c r="AA34" s="3" t="str">
        <f>IF($A34="ADD",IF(NOT(ISBLANK(Z34)),_xlfn.XLOOKUP(Z34,ar_replace_reason[lookupValue],ar_replace_reason[lookupKey],"ERROR"),""), "")</f>
        <v/>
      </c>
      <c r="AB34" s="3" t="str">
        <f t="shared" si="3"/>
        <v/>
      </c>
      <c r="AC34" s="3" t="str">
        <f>IF($A34="","",IF((AND($A34="ADD",OR(AB34="",AB34="Queenstown-Lakes District Council"))),"70",(_xlfn.XLOOKUP(AB34,ud_organisation_owner[lookupValue],ud_organisation_owner[lookupKey],""))))</f>
        <v/>
      </c>
      <c r="AD34" s="3" t="str">
        <f t="shared" si="4"/>
        <v/>
      </c>
      <c r="AE34" s="3" t="str">
        <f>IF($A34="","",IF((AND($A34="ADD",OR(AD34="",AD34="Queenstown-Lakes District Council"))),"70",(_xlfn.XLOOKUP(AD34,ud_organisation_owner[lookupValue],ud_organisation_owner[lookupKey],""))))</f>
        <v/>
      </c>
      <c r="AF34" s="3" t="str">
        <f t="shared" si="5"/>
        <v/>
      </c>
      <c r="AG34" s="3" t="str">
        <f>IF($A34="","",IF((AND($A34="ADD",OR(AF34="",AF34="Local Authority"))),"17",(_xlfn.XLOOKUP(AF34,ud_sub_organisation[lookupValue],ud_sub_organisation[lookupKey],""))))</f>
        <v/>
      </c>
      <c r="AH34" s="3" t="str">
        <f t="shared" si="6"/>
        <v/>
      </c>
      <c r="AI34" s="3" t="str">
        <f>IF($A34="","",IF((AND($A34="ADD",OR(AH34="",AH34="Vested assets"))),"12",(_xlfn.XLOOKUP(AH34,ud_work_origin[lookupValue],ud_work_origin[lookupKey],""))))</f>
        <v/>
      </c>
      <c r="AJ34" s="8"/>
      <c r="AK34" s="2" t="str">
        <f t="shared" si="7"/>
        <v/>
      </c>
      <c r="AL34" s="3" t="str">
        <f t="shared" si="8"/>
        <v/>
      </c>
      <c r="AM34" s="3" t="str">
        <f>IF($A34="","",IF((AND($A34="ADD",OR(AL34="",AL34="Excellent"))),"1",(_xlfn.XLOOKUP(AL34,condition[lookupValue],condition[lookupKey],""))))</f>
        <v/>
      </c>
      <c r="AN34" s="7" t="str">
        <f t="shared" si="9"/>
        <v/>
      </c>
      <c r="AO34" s="5"/>
    </row>
    <row r="35" spans="2:41" x14ac:dyDescent="0.45">
      <c r="B35" s="4"/>
      <c r="C35" s="3" t="str">
        <f t="shared" si="0"/>
        <v/>
      </c>
      <c r="D35" s="3" t="str">
        <f>IF($A35="","",IF((AND($A35="ADD",OR(C35="",C35="ud_barrier"))),"94",(_xlfn.XLOOKUP(C35,ud_amds_table_list[lookupValue],ud_amds_table_list[lookupKey],""))))</f>
        <v/>
      </c>
      <c r="E35" s="5"/>
      <c r="G35" s="3" t="str">
        <f>IF($A35="ADD",IF(NOT(ISBLANK(F35)),_xlfn.XLOOKUP(F35,roadnames[lookupValue],roadnames[lookupKey],"ERROR"),""), "")</f>
        <v/>
      </c>
      <c r="H35" s="22"/>
      <c r="I35" s="22"/>
      <c r="J35" s="6"/>
      <c r="L35" s="3" t="str">
        <f>IF($A35="ADD",IF(NOT(ISBLANK(K35)),_xlfn.XLOOKUP(K35,side[lookupValue],side[lookupKey],"ERROR"),""), "")</f>
        <v/>
      </c>
      <c r="M35" s="4"/>
      <c r="P35" s="3" t="str">
        <f>IF($A35="ADD",IF(NOT(ISBLANK(O35)),_xlfn.XLOOKUP(O35,ud_barrier_terminal_type[lookupValue],ud_barrier_terminal_type[lookupKey],"ERROR"),""), "")</f>
        <v/>
      </c>
      <c r="T35" s="7"/>
      <c r="U35" s="4" t="str">
        <f t="shared" ca="1" si="1"/>
        <v/>
      </c>
      <c r="V35" s="4"/>
      <c r="W35" s="3" t="str">
        <f t="shared" si="2"/>
        <v/>
      </c>
      <c r="X35" s="3" t="str">
        <f>IF($A35="","",IF((AND($A35="ADD",OR(W35="",W35="In Use"))),"5",(_xlfn.XLOOKUP(W35,ud_asset_status[lookupValue],ud_asset_status[lookupKey],""))))</f>
        <v/>
      </c>
      <c r="Y35" s="7"/>
      <c r="AA35" s="3" t="str">
        <f>IF($A35="ADD",IF(NOT(ISBLANK(Z35)),_xlfn.XLOOKUP(Z35,ar_replace_reason[lookupValue],ar_replace_reason[lookupKey],"ERROR"),""), "")</f>
        <v/>
      </c>
      <c r="AB35" s="3" t="str">
        <f t="shared" si="3"/>
        <v/>
      </c>
      <c r="AC35" s="3" t="str">
        <f>IF($A35="","",IF((AND($A35="ADD",OR(AB35="",AB35="Queenstown-Lakes District Council"))),"70",(_xlfn.XLOOKUP(AB35,ud_organisation_owner[lookupValue],ud_organisation_owner[lookupKey],""))))</f>
        <v/>
      </c>
      <c r="AD35" s="3" t="str">
        <f t="shared" si="4"/>
        <v/>
      </c>
      <c r="AE35" s="3" t="str">
        <f>IF($A35="","",IF((AND($A35="ADD",OR(AD35="",AD35="Queenstown-Lakes District Council"))),"70",(_xlfn.XLOOKUP(AD35,ud_organisation_owner[lookupValue],ud_organisation_owner[lookupKey],""))))</f>
        <v/>
      </c>
      <c r="AF35" s="3" t="str">
        <f t="shared" si="5"/>
        <v/>
      </c>
      <c r="AG35" s="3" t="str">
        <f>IF($A35="","",IF((AND($A35="ADD",OR(AF35="",AF35="Local Authority"))),"17",(_xlfn.XLOOKUP(AF35,ud_sub_organisation[lookupValue],ud_sub_organisation[lookupKey],""))))</f>
        <v/>
      </c>
      <c r="AH35" s="3" t="str">
        <f t="shared" si="6"/>
        <v/>
      </c>
      <c r="AI35" s="3" t="str">
        <f>IF($A35="","",IF((AND($A35="ADD",OR(AH35="",AH35="Vested assets"))),"12",(_xlfn.XLOOKUP(AH35,ud_work_origin[lookupValue],ud_work_origin[lookupKey],""))))</f>
        <v/>
      </c>
      <c r="AJ35" s="8"/>
      <c r="AK35" s="2" t="str">
        <f t="shared" si="7"/>
        <v/>
      </c>
      <c r="AL35" s="3" t="str">
        <f t="shared" si="8"/>
        <v/>
      </c>
      <c r="AM35" s="3" t="str">
        <f>IF($A35="","",IF((AND($A35="ADD",OR(AL35="",AL35="Excellent"))),"1",(_xlfn.XLOOKUP(AL35,condition[lookupValue],condition[lookupKey],""))))</f>
        <v/>
      </c>
      <c r="AN35" s="7" t="str">
        <f t="shared" si="9"/>
        <v/>
      </c>
      <c r="AO35" s="5"/>
    </row>
    <row r="36" spans="2:41" x14ac:dyDescent="0.45">
      <c r="B36" s="4"/>
      <c r="C36" s="3" t="str">
        <f t="shared" si="0"/>
        <v/>
      </c>
      <c r="D36" s="3" t="str">
        <f>IF($A36="","",IF((AND($A36="ADD",OR(C36="",C36="ud_barrier"))),"94",(_xlfn.XLOOKUP(C36,ud_amds_table_list[lookupValue],ud_amds_table_list[lookupKey],""))))</f>
        <v/>
      </c>
      <c r="E36" s="5"/>
      <c r="G36" s="3" t="str">
        <f>IF($A36="ADD",IF(NOT(ISBLANK(F36)),_xlfn.XLOOKUP(F36,roadnames[lookupValue],roadnames[lookupKey],"ERROR"),""), "")</f>
        <v/>
      </c>
      <c r="H36" s="22"/>
      <c r="I36" s="22"/>
      <c r="J36" s="6"/>
      <c r="L36" s="3" t="str">
        <f>IF($A36="ADD",IF(NOT(ISBLANK(K36)),_xlfn.XLOOKUP(K36,side[lookupValue],side[lookupKey],"ERROR"),""), "")</f>
        <v/>
      </c>
      <c r="M36" s="4"/>
      <c r="P36" s="3" t="str">
        <f>IF($A36="ADD",IF(NOT(ISBLANK(O36)),_xlfn.XLOOKUP(O36,ud_barrier_terminal_type[lookupValue],ud_barrier_terminal_type[lookupKey],"ERROR"),""), "")</f>
        <v/>
      </c>
      <c r="T36" s="7"/>
      <c r="U36" s="4" t="str">
        <f t="shared" ca="1" si="1"/>
        <v/>
      </c>
      <c r="V36" s="4"/>
      <c r="W36" s="3" t="str">
        <f t="shared" si="2"/>
        <v/>
      </c>
      <c r="X36" s="3" t="str">
        <f>IF($A36="","",IF((AND($A36="ADD",OR(W36="",W36="In Use"))),"5",(_xlfn.XLOOKUP(W36,ud_asset_status[lookupValue],ud_asset_status[lookupKey],""))))</f>
        <v/>
      </c>
      <c r="Y36" s="7"/>
      <c r="AA36" s="3" t="str">
        <f>IF($A36="ADD",IF(NOT(ISBLANK(Z36)),_xlfn.XLOOKUP(Z36,ar_replace_reason[lookupValue],ar_replace_reason[lookupKey],"ERROR"),""), "")</f>
        <v/>
      </c>
      <c r="AB36" s="3" t="str">
        <f t="shared" si="3"/>
        <v/>
      </c>
      <c r="AC36" s="3" t="str">
        <f>IF($A36="","",IF((AND($A36="ADD",OR(AB36="",AB36="Queenstown-Lakes District Council"))),"70",(_xlfn.XLOOKUP(AB36,ud_organisation_owner[lookupValue],ud_organisation_owner[lookupKey],""))))</f>
        <v/>
      </c>
      <c r="AD36" s="3" t="str">
        <f t="shared" si="4"/>
        <v/>
      </c>
      <c r="AE36" s="3" t="str">
        <f>IF($A36="","",IF((AND($A36="ADD",OR(AD36="",AD36="Queenstown-Lakes District Council"))),"70",(_xlfn.XLOOKUP(AD36,ud_organisation_owner[lookupValue],ud_organisation_owner[lookupKey],""))))</f>
        <v/>
      </c>
      <c r="AF36" s="3" t="str">
        <f t="shared" si="5"/>
        <v/>
      </c>
      <c r="AG36" s="3" t="str">
        <f>IF($A36="","",IF((AND($A36="ADD",OR(AF36="",AF36="Local Authority"))),"17",(_xlfn.XLOOKUP(AF36,ud_sub_organisation[lookupValue],ud_sub_organisation[lookupKey],""))))</f>
        <v/>
      </c>
      <c r="AH36" s="3" t="str">
        <f t="shared" si="6"/>
        <v/>
      </c>
      <c r="AI36" s="3" t="str">
        <f>IF($A36="","",IF((AND($A36="ADD",OR(AH36="",AH36="Vested assets"))),"12",(_xlfn.XLOOKUP(AH36,ud_work_origin[lookupValue],ud_work_origin[lookupKey],""))))</f>
        <v/>
      </c>
      <c r="AJ36" s="8"/>
      <c r="AK36" s="2" t="str">
        <f t="shared" si="7"/>
        <v/>
      </c>
      <c r="AL36" s="3" t="str">
        <f t="shared" si="8"/>
        <v/>
      </c>
      <c r="AM36" s="3" t="str">
        <f>IF($A36="","",IF((AND($A36="ADD",OR(AL36="",AL36="Excellent"))),"1",(_xlfn.XLOOKUP(AL36,condition[lookupValue],condition[lookupKey],""))))</f>
        <v/>
      </c>
      <c r="AN36" s="7" t="str">
        <f t="shared" si="9"/>
        <v/>
      </c>
      <c r="AO36" s="5"/>
    </row>
    <row r="37" spans="2:41" x14ac:dyDescent="0.45">
      <c r="B37" s="4"/>
      <c r="C37" s="3" t="str">
        <f t="shared" si="0"/>
        <v/>
      </c>
      <c r="D37" s="3" t="str">
        <f>IF($A37="","",IF((AND($A37="ADD",OR(C37="",C37="ud_barrier"))),"94",(_xlfn.XLOOKUP(C37,ud_amds_table_list[lookupValue],ud_amds_table_list[lookupKey],""))))</f>
        <v/>
      </c>
      <c r="E37" s="5"/>
      <c r="G37" s="3" t="str">
        <f>IF($A37="ADD",IF(NOT(ISBLANK(F37)),_xlfn.XLOOKUP(F37,roadnames[lookupValue],roadnames[lookupKey],"ERROR"),""), "")</f>
        <v/>
      </c>
      <c r="H37" s="22"/>
      <c r="I37" s="22"/>
      <c r="J37" s="6"/>
      <c r="L37" s="3" t="str">
        <f>IF($A37="ADD",IF(NOT(ISBLANK(K37)),_xlfn.XLOOKUP(K37,side[lookupValue],side[lookupKey],"ERROR"),""), "")</f>
        <v/>
      </c>
      <c r="M37" s="4"/>
      <c r="P37" s="3" t="str">
        <f>IF($A37="ADD",IF(NOT(ISBLANK(O37)),_xlfn.XLOOKUP(O37,ud_barrier_terminal_type[lookupValue],ud_barrier_terminal_type[lookupKey],"ERROR"),""), "")</f>
        <v/>
      </c>
      <c r="T37" s="7"/>
      <c r="U37" s="4" t="str">
        <f t="shared" ca="1" si="1"/>
        <v/>
      </c>
      <c r="V37" s="4"/>
      <c r="W37" s="3" t="str">
        <f t="shared" si="2"/>
        <v/>
      </c>
      <c r="X37" s="3" t="str">
        <f>IF($A37="","",IF((AND($A37="ADD",OR(W37="",W37="In Use"))),"5",(_xlfn.XLOOKUP(W37,ud_asset_status[lookupValue],ud_asset_status[lookupKey],""))))</f>
        <v/>
      </c>
      <c r="Y37" s="7"/>
      <c r="AA37" s="3" t="str">
        <f>IF($A37="ADD",IF(NOT(ISBLANK(Z37)),_xlfn.XLOOKUP(Z37,ar_replace_reason[lookupValue],ar_replace_reason[lookupKey],"ERROR"),""), "")</f>
        <v/>
      </c>
      <c r="AB37" s="3" t="str">
        <f t="shared" si="3"/>
        <v/>
      </c>
      <c r="AC37" s="3" t="str">
        <f>IF($A37="","",IF((AND($A37="ADD",OR(AB37="",AB37="Queenstown-Lakes District Council"))),"70",(_xlfn.XLOOKUP(AB37,ud_organisation_owner[lookupValue],ud_organisation_owner[lookupKey],""))))</f>
        <v/>
      </c>
      <c r="AD37" s="3" t="str">
        <f t="shared" si="4"/>
        <v/>
      </c>
      <c r="AE37" s="3" t="str">
        <f>IF($A37="","",IF((AND($A37="ADD",OR(AD37="",AD37="Queenstown-Lakes District Council"))),"70",(_xlfn.XLOOKUP(AD37,ud_organisation_owner[lookupValue],ud_organisation_owner[lookupKey],""))))</f>
        <v/>
      </c>
      <c r="AF37" s="3" t="str">
        <f t="shared" si="5"/>
        <v/>
      </c>
      <c r="AG37" s="3" t="str">
        <f>IF($A37="","",IF((AND($A37="ADD",OR(AF37="",AF37="Local Authority"))),"17",(_xlfn.XLOOKUP(AF37,ud_sub_organisation[lookupValue],ud_sub_organisation[lookupKey],""))))</f>
        <v/>
      </c>
      <c r="AH37" s="3" t="str">
        <f t="shared" si="6"/>
        <v/>
      </c>
      <c r="AI37" s="3" t="str">
        <f>IF($A37="","",IF((AND($A37="ADD",OR(AH37="",AH37="Vested assets"))),"12",(_xlfn.XLOOKUP(AH37,ud_work_origin[lookupValue],ud_work_origin[lookupKey],""))))</f>
        <v/>
      </c>
      <c r="AJ37" s="8"/>
      <c r="AK37" s="2" t="str">
        <f t="shared" si="7"/>
        <v/>
      </c>
      <c r="AL37" s="3" t="str">
        <f t="shared" si="8"/>
        <v/>
      </c>
      <c r="AM37" s="3" t="str">
        <f>IF($A37="","",IF((AND($A37="ADD",OR(AL37="",AL37="Excellent"))),"1",(_xlfn.XLOOKUP(AL37,condition[lookupValue],condition[lookupKey],""))))</f>
        <v/>
      </c>
      <c r="AN37" s="7" t="str">
        <f t="shared" si="9"/>
        <v/>
      </c>
      <c r="AO37" s="5"/>
    </row>
    <row r="38" spans="2:41" x14ac:dyDescent="0.45">
      <c r="B38" s="4"/>
      <c r="C38" s="3" t="str">
        <f t="shared" si="0"/>
        <v/>
      </c>
      <c r="D38" s="3" t="str">
        <f>IF($A38="","",IF((AND($A38="ADD",OR(C38="",C38="ud_barrier"))),"94",(_xlfn.XLOOKUP(C38,ud_amds_table_list[lookupValue],ud_amds_table_list[lookupKey],""))))</f>
        <v/>
      </c>
      <c r="E38" s="5"/>
      <c r="G38" s="3" t="str">
        <f>IF($A38="ADD",IF(NOT(ISBLANK(F38)),_xlfn.XLOOKUP(F38,roadnames[lookupValue],roadnames[lookupKey],"ERROR"),""), "")</f>
        <v/>
      </c>
      <c r="H38" s="22"/>
      <c r="I38" s="22"/>
      <c r="J38" s="6"/>
      <c r="L38" s="3" t="str">
        <f>IF($A38="ADD",IF(NOT(ISBLANK(K38)),_xlfn.XLOOKUP(K38,side[lookupValue],side[lookupKey],"ERROR"),""), "")</f>
        <v/>
      </c>
      <c r="M38" s="4"/>
      <c r="P38" s="3" t="str">
        <f>IF($A38="ADD",IF(NOT(ISBLANK(O38)),_xlfn.XLOOKUP(O38,ud_barrier_terminal_type[lookupValue],ud_barrier_terminal_type[lookupKey],"ERROR"),""), "")</f>
        <v/>
      </c>
      <c r="T38" s="7"/>
      <c r="U38" s="4" t="str">
        <f t="shared" ca="1" si="1"/>
        <v/>
      </c>
      <c r="V38" s="4"/>
      <c r="W38" s="3" t="str">
        <f t="shared" si="2"/>
        <v/>
      </c>
      <c r="X38" s="3" t="str">
        <f>IF($A38="","",IF((AND($A38="ADD",OR(W38="",W38="In Use"))),"5",(_xlfn.XLOOKUP(W38,ud_asset_status[lookupValue],ud_asset_status[lookupKey],""))))</f>
        <v/>
      </c>
      <c r="Y38" s="7"/>
      <c r="AA38" s="3" t="str">
        <f>IF($A38="ADD",IF(NOT(ISBLANK(Z38)),_xlfn.XLOOKUP(Z38,ar_replace_reason[lookupValue],ar_replace_reason[lookupKey],"ERROR"),""), "")</f>
        <v/>
      </c>
      <c r="AB38" s="3" t="str">
        <f t="shared" si="3"/>
        <v/>
      </c>
      <c r="AC38" s="3" t="str">
        <f>IF($A38="","",IF((AND($A38="ADD",OR(AB38="",AB38="Queenstown-Lakes District Council"))),"70",(_xlfn.XLOOKUP(AB38,ud_organisation_owner[lookupValue],ud_organisation_owner[lookupKey],""))))</f>
        <v/>
      </c>
      <c r="AD38" s="3" t="str">
        <f t="shared" si="4"/>
        <v/>
      </c>
      <c r="AE38" s="3" t="str">
        <f>IF($A38="","",IF((AND($A38="ADD",OR(AD38="",AD38="Queenstown-Lakes District Council"))),"70",(_xlfn.XLOOKUP(AD38,ud_organisation_owner[lookupValue],ud_organisation_owner[lookupKey],""))))</f>
        <v/>
      </c>
      <c r="AF38" s="3" t="str">
        <f t="shared" si="5"/>
        <v/>
      </c>
      <c r="AG38" s="3" t="str">
        <f>IF($A38="","",IF((AND($A38="ADD",OR(AF38="",AF38="Local Authority"))),"17",(_xlfn.XLOOKUP(AF38,ud_sub_organisation[lookupValue],ud_sub_organisation[lookupKey],""))))</f>
        <v/>
      </c>
      <c r="AH38" s="3" t="str">
        <f t="shared" si="6"/>
        <v/>
      </c>
      <c r="AI38" s="3" t="str">
        <f>IF($A38="","",IF((AND($A38="ADD",OR(AH38="",AH38="Vested assets"))),"12",(_xlfn.XLOOKUP(AH38,ud_work_origin[lookupValue],ud_work_origin[lookupKey],""))))</f>
        <v/>
      </c>
      <c r="AJ38" s="8"/>
      <c r="AK38" s="2" t="str">
        <f t="shared" si="7"/>
        <v/>
      </c>
      <c r="AL38" s="3" t="str">
        <f t="shared" si="8"/>
        <v/>
      </c>
      <c r="AM38" s="3" t="str">
        <f>IF($A38="","",IF((AND($A38="ADD",OR(AL38="",AL38="Excellent"))),"1",(_xlfn.XLOOKUP(AL38,condition[lookupValue],condition[lookupKey],""))))</f>
        <v/>
      </c>
      <c r="AN38" s="7" t="str">
        <f t="shared" si="9"/>
        <v/>
      </c>
      <c r="AO38" s="5"/>
    </row>
    <row r="39" spans="2:41" x14ac:dyDescent="0.45">
      <c r="B39" s="4"/>
      <c r="C39" s="3" t="str">
        <f t="shared" si="0"/>
        <v/>
      </c>
      <c r="D39" s="3" t="str">
        <f>IF($A39="","",IF((AND($A39="ADD",OR(C39="",C39="ud_barrier"))),"94",(_xlfn.XLOOKUP(C39,ud_amds_table_list[lookupValue],ud_amds_table_list[lookupKey],""))))</f>
        <v/>
      </c>
      <c r="E39" s="5"/>
      <c r="G39" s="3" t="str">
        <f>IF($A39="ADD",IF(NOT(ISBLANK(F39)),_xlfn.XLOOKUP(F39,roadnames[lookupValue],roadnames[lookupKey],"ERROR"),""), "")</f>
        <v/>
      </c>
      <c r="H39" s="22"/>
      <c r="I39" s="22"/>
      <c r="J39" s="6"/>
      <c r="L39" s="3" t="str">
        <f>IF($A39="ADD",IF(NOT(ISBLANK(K39)),_xlfn.XLOOKUP(K39,side[lookupValue],side[lookupKey],"ERROR"),""), "")</f>
        <v/>
      </c>
      <c r="M39" s="4"/>
      <c r="P39" s="3" t="str">
        <f>IF($A39="ADD",IF(NOT(ISBLANK(O39)),_xlfn.XLOOKUP(O39,ud_barrier_terminal_type[lookupValue],ud_barrier_terminal_type[lookupKey],"ERROR"),""), "")</f>
        <v/>
      </c>
      <c r="T39" s="7"/>
      <c r="U39" s="4" t="str">
        <f t="shared" ca="1" si="1"/>
        <v/>
      </c>
      <c r="V39" s="4"/>
      <c r="W39" s="3" t="str">
        <f t="shared" si="2"/>
        <v/>
      </c>
      <c r="X39" s="3" t="str">
        <f>IF($A39="","",IF((AND($A39="ADD",OR(W39="",W39="In Use"))),"5",(_xlfn.XLOOKUP(W39,ud_asset_status[lookupValue],ud_asset_status[lookupKey],""))))</f>
        <v/>
      </c>
      <c r="Y39" s="7"/>
      <c r="AA39" s="3" t="str">
        <f>IF($A39="ADD",IF(NOT(ISBLANK(Z39)),_xlfn.XLOOKUP(Z39,ar_replace_reason[lookupValue],ar_replace_reason[lookupKey],"ERROR"),""), "")</f>
        <v/>
      </c>
      <c r="AB39" s="3" t="str">
        <f t="shared" si="3"/>
        <v/>
      </c>
      <c r="AC39" s="3" t="str">
        <f>IF($A39="","",IF((AND($A39="ADD",OR(AB39="",AB39="Queenstown-Lakes District Council"))),"70",(_xlfn.XLOOKUP(AB39,ud_organisation_owner[lookupValue],ud_organisation_owner[lookupKey],""))))</f>
        <v/>
      </c>
      <c r="AD39" s="3" t="str">
        <f t="shared" si="4"/>
        <v/>
      </c>
      <c r="AE39" s="3" t="str">
        <f>IF($A39="","",IF((AND($A39="ADD",OR(AD39="",AD39="Queenstown-Lakes District Council"))),"70",(_xlfn.XLOOKUP(AD39,ud_organisation_owner[lookupValue],ud_organisation_owner[lookupKey],""))))</f>
        <v/>
      </c>
      <c r="AF39" s="3" t="str">
        <f t="shared" si="5"/>
        <v/>
      </c>
      <c r="AG39" s="3" t="str">
        <f>IF($A39="","",IF((AND($A39="ADD",OR(AF39="",AF39="Local Authority"))),"17",(_xlfn.XLOOKUP(AF39,ud_sub_organisation[lookupValue],ud_sub_organisation[lookupKey],""))))</f>
        <v/>
      </c>
      <c r="AH39" s="3" t="str">
        <f t="shared" si="6"/>
        <v/>
      </c>
      <c r="AI39" s="3" t="str">
        <f>IF($A39="","",IF((AND($A39="ADD",OR(AH39="",AH39="Vested assets"))),"12",(_xlfn.XLOOKUP(AH39,ud_work_origin[lookupValue],ud_work_origin[lookupKey],""))))</f>
        <v/>
      </c>
      <c r="AJ39" s="8"/>
      <c r="AK39" s="2" t="str">
        <f t="shared" si="7"/>
        <v/>
      </c>
      <c r="AL39" s="3" t="str">
        <f t="shared" si="8"/>
        <v/>
      </c>
      <c r="AM39" s="3" t="str">
        <f>IF($A39="","",IF((AND($A39="ADD",OR(AL39="",AL39="Excellent"))),"1",(_xlfn.XLOOKUP(AL39,condition[lookupValue],condition[lookupKey],""))))</f>
        <v/>
      </c>
      <c r="AN39" s="7" t="str">
        <f t="shared" si="9"/>
        <v/>
      </c>
      <c r="AO39" s="5"/>
    </row>
    <row r="40" spans="2:41" x14ac:dyDescent="0.45">
      <c r="B40" s="4"/>
      <c r="C40" s="3" t="str">
        <f t="shared" si="0"/>
        <v/>
      </c>
      <c r="D40" s="3" t="str">
        <f>IF($A40="","",IF((AND($A40="ADD",OR(C40="",C40="ud_barrier"))),"94",(_xlfn.XLOOKUP(C40,ud_amds_table_list[lookupValue],ud_amds_table_list[lookupKey],""))))</f>
        <v/>
      </c>
      <c r="E40" s="5"/>
      <c r="G40" s="3" t="str">
        <f>IF($A40="ADD",IF(NOT(ISBLANK(F40)),_xlfn.XLOOKUP(F40,roadnames[lookupValue],roadnames[lookupKey],"ERROR"),""), "")</f>
        <v/>
      </c>
      <c r="H40" s="22"/>
      <c r="I40" s="22"/>
      <c r="J40" s="6"/>
      <c r="L40" s="3" t="str">
        <f>IF($A40="ADD",IF(NOT(ISBLANK(K40)),_xlfn.XLOOKUP(K40,side[lookupValue],side[lookupKey],"ERROR"),""), "")</f>
        <v/>
      </c>
      <c r="M40" s="4"/>
      <c r="P40" s="3" t="str">
        <f>IF($A40="ADD",IF(NOT(ISBLANK(O40)),_xlfn.XLOOKUP(O40,ud_barrier_terminal_type[lookupValue],ud_barrier_terminal_type[lookupKey],"ERROR"),""), "")</f>
        <v/>
      </c>
      <c r="T40" s="7"/>
      <c r="U40" s="4" t="str">
        <f t="shared" ca="1" si="1"/>
        <v/>
      </c>
      <c r="V40" s="4"/>
      <c r="W40" s="3" t="str">
        <f t="shared" si="2"/>
        <v/>
      </c>
      <c r="X40" s="3" t="str">
        <f>IF($A40="","",IF((AND($A40="ADD",OR(W40="",W40="In Use"))),"5",(_xlfn.XLOOKUP(W40,ud_asset_status[lookupValue],ud_asset_status[lookupKey],""))))</f>
        <v/>
      </c>
      <c r="Y40" s="7"/>
      <c r="AA40" s="3" t="str">
        <f>IF($A40="ADD",IF(NOT(ISBLANK(Z40)),_xlfn.XLOOKUP(Z40,ar_replace_reason[lookupValue],ar_replace_reason[lookupKey],"ERROR"),""), "")</f>
        <v/>
      </c>
      <c r="AB40" s="3" t="str">
        <f t="shared" si="3"/>
        <v/>
      </c>
      <c r="AC40" s="3" t="str">
        <f>IF($A40="","",IF((AND($A40="ADD",OR(AB40="",AB40="Queenstown-Lakes District Council"))),"70",(_xlfn.XLOOKUP(AB40,ud_organisation_owner[lookupValue],ud_organisation_owner[lookupKey],""))))</f>
        <v/>
      </c>
      <c r="AD40" s="3" t="str">
        <f t="shared" si="4"/>
        <v/>
      </c>
      <c r="AE40" s="3" t="str">
        <f>IF($A40="","",IF((AND($A40="ADD",OR(AD40="",AD40="Queenstown-Lakes District Council"))),"70",(_xlfn.XLOOKUP(AD40,ud_organisation_owner[lookupValue],ud_organisation_owner[lookupKey],""))))</f>
        <v/>
      </c>
      <c r="AF40" s="3" t="str">
        <f t="shared" si="5"/>
        <v/>
      </c>
      <c r="AG40" s="3" t="str">
        <f>IF($A40="","",IF((AND($A40="ADD",OR(AF40="",AF40="Local Authority"))),"17",(_xlfn.XLOOKUP(AF40,ud_sub_organisation[lookupValue],ud_sub_organisation[lookupKey],""))))</f>
        <v/>
      </c>
      <c r="AH40" s="3" t="str">
        <f t="shared" si="6"/>
        <v/>
      </c>
      <c r="AI40" s="3" t="str">
        <f>IF($A40="","",IF((AND($A40="ADD",OR(AH40="",AH40="Vested assets"))),"12",(_xlfn.XLOOKUP(AH40,ud_work_origin[lookupValue],ud_work_origin[lookupKey],""))))</f>
        <v/>
      </c>
      <c r="AJ40" s="8"/>
      <c r="AK40" s="2" t="str">
        <f t="shared" si="7"/>
        <v/>
      </c>
      <c r="AL40" s="3" t="str">
        <f t="shared" si="8"/>
        <v/>
      </c>
      <c r="AM40" s="3" t="str">
        <f>IF($A40="","",IF((AND($A40="ADD",OR(AL40="",AL40="Excellent"))),"1",(_xlfn.XLOOKUP(AL40,condition[lookupValue],condition[lookupKey],""))))</f>
        <v/>
      </c>
      <c r="AN40" s="7" t="str">
        <f t="shared" si="9"/>
        <v/>
      </c>
      <c r="AO40" s="5"/>
    </row>
    <row r="41" spans="2:41" x14ac:dyDescent="0.45">
      <c r="B41" s="4"/>
      <c r="C41" s="3" t="str">
        <f t="shared" si="0"/>
        <v/>
      </c>
      <c r="D41" s="3" t="str">
        <f>IF($A41="","",IF((AND($A41="ADD",OR(C41="",C41="ud_barrier"))),"94",(_xlfn.XLOOKUP(C41,ud_amds_table_list[lookupValue],ud_amds_table_list[lookupKey],""))))</f>
        <v/>
      </c>
      <c r="E41" s="5"/>
      <c r="G41" s="3" t="str">
        <f>IF($A41="ADD",IF(NOT(ISBLANK(F41)),_xlfn.XLOOKUP(F41,roadnames[lookupValue],roadnames[lookupKey],"ERROR"),""), "")</f>
        <v/>
      </c>
      <c r="H41" s="22"/>
      <c r="I41" s="22"/>
      <c r="J41" s="6"/>
      <c r="L41" s="3" t="str">
        <f>IF($A41="ADD",IF(NOT(ISBLANK(K41)),_xlfn.XLOOKUP(K41,side[lookupValue],side[lookupKey],"ERROR"),""), "")</f>
        <v/>
      </c>
      <c r="M41" s="4"/>
      <c r="P41" s="3" t="str">
        <f>IF($A41="ADD",IF(NOT(ISBLANK(O41)),_xlfn.XLOOKUP(O41,ud_barrier_terminal_type[lookupValue],ud_barrier_terminal_type[lookupKey],"ERROR"),""), "")</f>
        <v/>
      </c>
      <c r="T41" s="7"/>
      <c r="U41" s="4" t="str">
        <f t="shared" ca="1" si="1"/>
        <v/>
      </c>
      <c r="V41" s="4"/>
      <c r="W41" s="3" t="str">
        <f t="shared" si="2"/>
        <v/>
      </c>
      <c r="X41" s="3" t="str">
        <f>IF($A41="","",IF((AND($A41="ADD",OR(W41="",W41="In Use"))),"5",(_xlfn.XLOOKUP(W41,ud_asset_status[lookupValue],ud_asset_status[lookupKey],""))))</f>
        <v/>
      </c>
      <c r="Y41" s="7"/>
      <c r="AA41" s="3" t="str">
        <f>IF($A41="ADD",IF(NOT(ISBLANK(Z41)),_xlfn.XLOOKUP(Z41,ar_replace_reason[lookupValue],ar_replace_reason[lookupKey],"ERROR"),""), "")</f>
        <v/>
      </c>
      <c r="AB41" s="3" t="str">
        <f t="shared" si="3"/>
        <v/>
      </c>
      <c r="AC41" s="3" t="str">
        <f>IF($A41="","",IF((AND($A41="ADD",OR(AB41="",AB41="Queenstown-Lakes District Council"))),"70",(_xlfn.XLOOKUP(AB41,ud_organisation_owner[lookupValue],ud_organisation_owner[lookupKey],""))))</f>
        <v/>
      </c>
      <c r="AD41" s="3" t="str">
        <f t="shared" si="4"/>
        <v/>
      </c>
      <c r="AE41" s="3" t="str">
        <f>IF($A41="","",IF((AND($A41="ADD",OR(AD41="",AD41="Queenstown-Lakes District Council"))),"70",(_xlfn.XLOOKUP(AD41,ud_organisation_owner[lookupValue],ud_organisation_owner[lookupKey],""))))</f>
        <v/>
      </c>
      <c r="AF41" s="3" t="str">
        <f t="shared" si="5"/>
        <v/>
      </c>
      <c r="AG41" s="3" t="str">
        <f>IF($A41="","",IF((AND($A41="ADD",OR(AF41="",AF41="Local Authority"))),"17",(_xlfn.XLOOKUP(AF41,ud_sub_organisation[lookupValue],ud_sub_organisation[lookupKey],""))))</f>
        <v/>
      </c>
      <c r="AH41" s="3" t="str">
        <f t="shared" si="6"/>
        <v/>
      </c>
      <c r="AI41" s="3" t="str">
        <f>IF($A41="","",IF((AND($A41="ADD",OR(AH41="",AH41="Vested assets"))),"12",(_xlfn.XLOOKUP(AH41,ud_work_origin[lookupValue],ud_work_origin[lookupKey],""))))</f>
        <v/>
      </c>
      <c r="AJ41" s="8"/>
      <c r="AK41" s="2" t="str">
        <f t="shared" si="7"/>
        <v/>
      </c>
      <c r="AL41" s="3" t="str">
        <f t="shared" si="8"/>
        <v/>
      </c>
      <c r="AM41" s="3" t="str">
        <f>IF($A41="","",IF((AND($A41="ADD",OR(AL41="",AL41="Excellent"))),"1",(_xlfn.XLOOKUP(AL41,condition[lookupValue],condition[lookupKey],""))))</f>
        <v/>
      </c>
      <c r="AN41" s="7" t="str">
        <f t="shared" si="9"/>
        <v/>
      </c>
      <c r="AO41" s="5"/>
    </row>
    <row r="42" spans="2:41" x14ac:dyDescent="0.45">
      <c r="B42" s="4"/>
      <c r="C42" s="3" t="str">
        <f t="shared" si="0"/>
        <v/>
      </c>
      <c r="D42" s="3" t="str">
        <f>IF($A42="","",IF((AND($A42="ADD",OR(C42="",C42="ud_barrier"))),"94",(_xlfn.XLOOKUP(C42,ud_amds_table_list[lookupValue],ud_amds_table_list[lookupKey],""))))</f>
        <v/>
      </c>
      <c r="E42" s="5"/>
      <c r="G42" s="3" t="str">
        <f>IF($A42="ADD",IF(NOT(ISBLANK(F42)),_xlfn.XLOOKUP(F42,roadnames[lookupValue],roadnames[lookupKey],"ERROR"),""), "")</f>
        <v/>
      </c>
      <c r="H42" s="22"/>
      <c r="I42" s="22"/>
      <c r="J42" s="6"/>
      <c r="L42" s="3" t="str">
        <f>IF($A42="ADD",IF(NOT(ISBLANK(K42)),_xlfn.XLOOKUP(K42,side[lookupValue],side[lookupKey],"ERROR"),""), "")</f>
        <v/>
      </c>
      <c r="M42" s="4"/>
      <c r="P42" s="3" t="str">
        <f>IF($A42="ADD",IF(NOT(ISBLANK(O42)),_xlfn.XLOOKUP(O42,ud_barrier_terminal_type[lookupValue],ud_barrier_terminal_type[lookupKey],"ERROR"),""), "")</f>
        <v/>
      </c>
      <c r="T42" s="7"/>
      <c r="U42" s="4" t="str">
        <f t="shared" ca="1" si="1"/>
        <v/>
      </c>
      <c r="V42" s="4"/>
      <c r="W42" s="3" t="str">
        <f t="shared" si="2"/>
        <v/>
      </c>
      <c r="X42" s="3" t="str">
        <f>IF($A42="","",IF((AND($A42="ADD",OR(W42="",W42="In Use"))),"5",(_xlfn.XLOOKUP(W42,ud_asset_status[lookupValue],ud_asset_status[lookupKey],""))))</f>
        <v/>
      </c>
      <c r="Y42" s="7"/>
      <c r="AA42" s="3" t="str">
        <f>IF($A42="ADD",IF(NOT(ISBLANK(Z42)),_xlfn.XLOOKUP(Z42,ar_replace_reason[lookupValue],ar_replace_reason[lookupKey],"ERROR"),""), "")</f>
        <v/>
      </c>
      <c r="AB42" s="3" t="str">
        <f t="shared" si="3"/>
        <v/>
      </c>
      <c r="AC42" s="3" t="str">
        <f>IF($A42="","",IF((AND($A42="ADD",OR(AB42="",AB42="Queenstown-Lakes District Council"))),"70",(_xlfn.XLOOKUP(AB42,ud_organisation_owner[lookupValue],ud_organisation_owner[lookupKey],""))))</f>
        <v/>
      </c>
      <c r="AD42" s="3" t="str">
        <f t="shared" si="4"/>
        <v/>
      </c>
      <c r="AE42" s="3" t="str">
        <f>IF($A42="","",IF((AND($A42="ADD",OR(AD42="",AD42="Queenstown-Lakes District Council"))),"70",(_xlfn.XLOOKUP(AD42,ud_organisation_owner[lookupValue],ud_organisation_owner[lookupKey],""))))</f>
        <v/>
      </c>
      <c r="AF42" s="3" t="str">
        <f t="shared" si="5"/>
        <v/>
      </c>
      <c r="AG42" s="3" t="str">
        <f>IF($A42="","",IF((AND($A42="ADD",OR(AF42="",AF42="Local Authority"))),"17",(_xlfn.XLOOKUP(AF42,ud_sub_organisation[lookupValue],ud_sub_organisation[lookupKey],""))))</f>
        <v/>
      </c>
      <c r="AH42" s="3" t="str">
        <f t="shared" si="6"/>
        <v/>
      </c>
      <c r="AI42" s="3" t="str">
        <f>IF($A42="","",IF((AND($A42="ADD",OR(AH42="",AH42="Vested assets"))),"12",(_xlfn.XLOOKUP(AH42,ud_work_origin[lookupValue],ud_work_origin[lookupKey],""))))</f>
        <v/>
      </c>
      <c r="AJ42" s="8"/>
      <c r="AK42" s="2" t="str">
        <f t="shared" si="7"/>
        <v/>
      </c>
      <c r="AL42" s="3" t="str">
        <f t="shared" si="8"/>
        <v/>
      </c>
      <c r="AM42" s="3" t="str">
        <f>IF($A42="","",IF((AND($A42="ADD",OR(AL42="",AL42="Excellent"))),"1",(_xlfn.XLOOKUP(AL42,condition[lookupValue],condition[lookupKey],""))))</f>
        <v/>
      </c>
      <c r="AN42" s="7" t="str">
        <f t="shared" si="9"/>
        <v/>
      </c>
      <c r="AO42" s="5"/>
    </row>
    <row r="43" spans="2:41" x14ac:dyDescent="0.45">
      <c r="B43" s="4"/>
      <c r="C43" s="3" t="str">
        <f t="shared" si="0"/>
        <v/>
      </c>
      <c r="D43" s="3" t="str">
        <f>IF($A43="","",IF((AND($A43="ADD",OR(C43="",C43="ud_barrier"))),"94",(_xlfn.XLOOKUP(C43,ud_amds_table_list[lookupValue],ud_amds_table_list[lookupKey],""))))</f>
        <v/>
      </c>
      <c r="E43" s="5"/>
      <c r="G43" s="3" t="str">
        <f>IF($A43="ADD",IF(NOT(ISBLANK(F43)),_xlfn.XLOOKUP(F43,roadnames[lookupValue],roadnames[lookupKey],"ERROR"),""), "")</f>
        <v/>
      </c>
      <c r="H43" s="22"/>
      <c r="I43" s="22"/>
      <c r="J43" s="6"/>
      <c r="L43" s="3" t="str">
        <f>IF($A43="ADD",IF(NOT(ISBLANK(K43)),_xlfn.XLOOKUP(K43,side[lookupValue],side[lookupKey],"ERROR"),""), "")</f>
        <v/>
      </c>
      <c r="M43" s="4"/>
      <c r="P43" s="3" t="str">
        <f>IF($A43="ADD",IF(NOT(ISBLANK(O43)),_xlfn.XLOOKUP(O43,ud_barrier_terminal_type[lookupValue],ud_barrier_terminal_type[lookupKey],"ERROR"),""), "")</f>
        <v/>
      </c>
      <c r="T43" s="7"/>
      <c r="U43" s="4" t="str">
        <f t="shared" ca="1" si="1"/>
        <v/>
      </c>
      <c r="V43" s="4"/>
      <c r="W43" s="3" t="str">
        <f t="shared" si="2"/>
        <v/>
      </c>
      <c r="X43" s="3" t="str">
        <f>IF($A43="","",IF((AND($A43="ADD",OR(W43="",W43="In Use"))),"5",(_xlfn.XLOOKUP(W43,ud_asset_status[lookupValue],ud_asset_status[lookupKey],""))))</f>
        <v/>
      </c>
      <c r="Y43" s="7"/>
      <c r="AA43" s="3" t="str">
        <f>IF($A43="ADD",IF(NOT(ISBLANK(Z43)),_xlfn.XLOOKUP(Z43,ar_replace_reason[lookupValue],ar_replace_reason[lookupKey],"ERROR"),""), "")</f>
        <v/>
      </c>
      <c r="AB43" s="3" t="str">
        <f t="shared" si="3"/>
        <v/>
      </c>
      <c r="AC43" s="3" t="str">
        <f>IF($A43="","",IF((AND($A43="ADD",OR(AB43="",AB43="Queenstown-Lakes District Council"))),"70",(_xlfn.XLOOKUP(AB43,ud_organisation_owner[lookupValue],ud_organisation_owner[lookupKey],""))))</f>
        <v/>
      </c>
      <c r="AD43" s="3" t="str">
        <f t="shared" si="4"/>
        <v/>
      </c>
      <c r="AE43" s="3" t="str">
        <f>IF($A43="","",IF((AND($A43="ADD",OR(AD43="",AD43="Queenstown-Lakes District Council"))),"70",(_xlfn.XLOOKUP(AD43,ud_organisation_owner[lookupValue],ud_organisation_owner[lookupKey],""))))</f>
        <v/>
      </c>
      <c r="AF43" s="3" t="str">
        <f t="shared" si="5"/>
        <v/>
      </c>
      <c r="AG43" s="3" t="str">
        <f>IF($A43="","",IF((AND($A43="ADD",OR(AF43="",AF43="Local Authority"))),"17",(_xlfn.XLOOKUP(AF43,ud_sub_organisation[lookupValue],ud_sub_organisation[lookupKey],""))))</f>
        <v/>
      </c>
      <c r="AH43" s="3" t="str">
        <f t="shared" si="6"/>
        <v/>
      </c>
      <c r="AI43" s="3" t="str">
        <f>IF($A43="","",IF((AND($A43="ADD",OR(AH43="",AH43="Vested assets"))),"12",(_xlfn.XLOOKUP(AH43,ud_work_origin[lookupValue],ud_work_origin[lookupKey],""))))</f>
        <v/>
      </c>
      <c r="AJ43" s="8"/>
      <c r="AK43" s="2" t="str">
        <f t="shared" si="7"/>
        <v/>
      </c>
      <c r="AL43" s="3" t="str">
        <f t="shared" si="8"/>
        <v/>
      </c>
      <c r="AM43" s="3" t="str">
        <f>IF($A43="","",IF((AND($A43="ADD",OR(AL43="",AL43="Excellent"))),"1",(_xlfn.XLOOKUP(AL43,condition[lookupValue],condition[lookupKey],""))))</f>
        <v/>
      </c>
      <c r="AN43" s="7" t="str">
        <f t="shared" si="9"/>
        <v/>
      </c>
      <c r="AO43" s="5"/>
    </row>
    <row r="44" spans="2:41" x14ac:dyDescent="0.45">
      <c r="B44" s="4"/>
      <c r="C44" s="3" t="str">
        <f t="shared" si="0"/>
        <v/>
      </c>
      <c r="D44" s="3" t="str">
        <f>IF($A44="","",IF((AND($A44="ADD",OR(C44="",C44="ud_barrier"))),"94",(_xlfn.XLOOKUP(C44,ud_amds_table_list[lookupValue],ud_amds_table_list[lookupKey],""))))</f>
        <v/>
      </c>
      <c r="E44" s="5"/>
      <c r="G44" s="3" t="str">
        <f>IF($A44="ADD",IF(NOT(ISBLANK(F44)),_xlfn.XLOOKUP(F44,roadnames[lookupValue],roadnames[lookupKey],"ERROR"),""), "")</f>
        <v/>
      </c>
      <c r="H44" s="22"/>
      <c r="I44" s="22"/>
      <c r="J44" s="6"/>
      <c r="L44" s="3" t="str">
        <f>IF($A44="ADD",IF(NOT(ISBLANK(K44)),_xlfn.XLOOKUP(K44,side[lookupValue],side[lookupKey],"ERROR"),""), "")</f>
        <v/>
      </c>
      <c r="M44" s="4"/>
      <c r="P44" s="3" t="str">
        <f>IF($A44="ADD",IF(NOT(ISBLANK(O44)),_xlfn.XLOOKUP(O44,ud_barrier_terminal_type[lookupValue],ud_barrier_terminal_type[lookupKey],"ERROR"),""), "")</f>
        <v/>
      </c>
      <c r="T44" s="7"/>
      <c r="U44" s="4" t="str">
        <f t="shared" ca="1" si="1"/>
        <v/>
      </c>
      <c r="V44" s="4"/>
      <c r="W44" s="3" t="str">
        <f t="shared" si="2"/>
        <v/>
      </c>
      <c r="X44" s="3" t="str">
        <f>IF($A44="","",IF((AND($A44="ADD",OR(W44="",W44="In Use"))),"5",(_xlfn.XLOOKUP(W44,ud_asset_status[lookupValue],ud_asset_status[lookupKey],""))))</f>
        <v/>
      </c>
      <c r="Y44" s="7"/>
      <c r="AA44" s="3" t="str">
        <f>IF($A44="ADD",IF(NOT(ISBLANK(Z44)),_xlfn.XLOOKUP(Z44,ar_replace_reason[lookupValue],ar_replace_reason[lookupKey],"ERROR"),""), "")</f>
        <v/>
      </c>
      <c r="AB44" s="3" t="str">
        <f t="shared" si="3"/>
        <v/>
      </c>
      <c r="AC44" s="3" t="str">
        <f>IF($A44="","",IF((AND($A44="ADD",OR(AB44="",AB44="Queenstown-Lakes District Council"))),"70",(_xlfn.XLOOKUP(AB44,ud_organisation_owner[lookupValue],ud_organisation_owner[lookupKey],""))))</f>
        <v/>
      </c>
      <c r="AD44" s="3" t="str">
        <f t="shared" si="4"/>
        <v/>
      </c>
      <c r="AE44" s="3" t="str">
        <f>IF($A44="","",IF((AND($A44="ADD",OR(AD44="",AD44="Queenstown-Lakes District Council"))),"70",(_xlfn.XLOOKUP(AD44,ud_organisation_owner[lookupValue],ud_organisation_owner[lookupKey],""))))</f>
        <v/>
      </c>
      <c r="AF44" s="3" t="str">
        <f t="shared" si="5"/>
        <v/>
      </c>
      <c r="AG44" s="3" t="str">
        <f>IF($A44="","",IF((AND($A44="ADD",OR(AF44="",AF44="Local Authority"))),"17",(_xlfn.XLOOKUP(AF44,ud_sub_organisation[lookupValue],ud_sub_organisation[lookupKey],""))))</f>
        <v/>
      </c>
      <c r="AH44" s="3" t="str">
        <f t="shared" si="6"/>
        <v/>
      </c>
      <c r="AI44" s="3" t="str">
        <f>IF($A44="","",IF((AND($A44="ADD",OR(AH44="",AH44="Vested assets"))),"12",(_xlfn.XLOOKUP(AH44,ud_work_origin[lookupValue],ud_work_origin[lookupKey],""))))</f>
        <v/>
      </c>
      <c r="AJ44" s="8"/>
      <c r="AK44" s="2" t="str">
        <f t="shared" si="7"/>
        <v/>
      </c>
      <c r="AL44" s="3" t="str">
        <f t="shared" si="8"/>
        <v/>
      </c>
      <c r="AM44" s="3" t="str">
        <f>IF($A44="","",IF((AND($A44="ADD",OR(AL44="",AL44="Excellent"))),"1",(_xlfn.XLOOKUP(AL44,condition[lookupValue],condition[lookupKey],""))))</f>
        <v/>
      </c>
      <c r="AN44" s="7" t="str">
        <f t="shared" si="9"/>
        <v/>
      </c>
      <c r="AO44" s="5"/>
    </row>
    <row r="45" spans="2:41" x14ac:dyDescent="0.45">
      <c r="B45" s="4"/>
      <c r="C45" s="3" t="str">
        <f t="shared" si="0"/>
        <v/>
      </c>
      <c r="D45" s="3" t="str">
        <f>IF($A45="","",IF((AND($A45="ADD",OR(C45="",C45="ud_barrier"))),"94",(_xlfn.XLOOKUP(C45,ud_amds_table_list[lookupValue],ud_amds_table_list[lookupKey],""))))</f>
        <v/>
      </c>
      <c r="E45" s="5"/>
      <c r="G45" s="3" t="str">
        <f>IF($A45="ADD",IF(NOT(ISBLANK(F45)),_xlfn.XLOOKUP(F45,roadnames[lookupValue],roadnames[lookupKey],"ERROR"),""), "")</f>
        <v/>
      </c>
      <c r="H45" s="22"/>
      <c r="I45" s="22"/>
      <c r="J45" s="6"/>
      <c r="L45" s="3" t="str">
        <f>IF($A45="ADD",IF(NOT(ISBLANK(K45)),_xlfn.XLOOKUP(K45,side[lookupValue],side[lookupKey],"ERROR"),""), "")</f>
        <v/>
      </c>
      <c r="M45" s="4"/>
      <c r="P45" s="3" t="str">
        <f>IF($A45="ADD",IF(NOT(ISBLANK(O45)),_xlfn.XLOOKUP(O45,ud_barrier_terminal_type[lookupValue],ud_barrier_terminal_type[lookupKey],"ERROR"),""), "")</f>
        <v/>
      </c>
      <c r="T45" s="7"/>
      <c r="U45" s="4" t="str">
        <f t="shared" ca="1" si="1"/>
        <v/>
      </c>
      <c r="V45" s="4"/>
      <c r="W45" s="3" t="str">
        <f t="shared" si="2"/>
        <v/>
      </c>
      <c r="X45" s="3" t="str">
        <f>IF($A45="","",IF((AND($A45="ADD",OR(W45="",W45="In Use"))),"5",(_xlfn.XLOOKUP(W45,ud_asset_status[lookupValue],ud_asset_status[lookupKey],""))))</f>
        <v/>
      </c>
      <c r="Y45" s="7"/>
      <c r="AA45" s="3" t="str">
        <f>IF($A45="ADD",IF(NOT(ISBLANK(Z45)),_xlfn.XLOOKUP(Z45,ar_replace_reason[lookupValue],ar_replace_reason[lookupKey],"ERROR"),""), "")</f>
        <v/>
      </c>
      <c r="AB45" s="3" t="str">
        <f t="shared" si="3"/>
        <v/>
      </c>
      <c r="AC45" s="3" t="str">
        <f>IF($A45="","",IF((AND($A45="ADD",OR(AB45="",AB45="Queenstown-Lakes District Council"))),"70",(_xlfn.XLOOKUP(AB45,ud_organisation_owner[lookupValue],ud_organisation_owner[lookupKey],""))))</f>
        <v/>
      </c>
      <c r="AD45" s="3" t="str">
        <f t="shared" si="4"/>
        <v/>
      </c>
      <c r="AE45" s="3" t="str">
        <f>IF($A45="","",IF((AND($A45="ADD",OR(AD45="",AD45="Queenstown-Lakes District Council"))),"70",(_xlfn.XLOOKUP(AD45,ud_organisation_owner[lookupValue],ud_organisation_owner[lookupKey],""))))</f>
        <v/>
      </c>
      <c r="AF45" s="3" t="str">
        <f t="shared" si="5"/>
        <v/>
      </c>
      <c r="AG45" s="3" t="str">
        <f>IF($A45="","",IF((AND($A45="ADD",OR(AF45="",AF45="Local Authority"))),"17",(_xlfn.XLOOKUP(AF45,ud_sub_organisation[lookupValue],ud_sub_organisation[lookupKey],""))))</f>
        <v/>
      </c>
      <c r="AH45" s="3" t="str">
        <f t="shared" si="6"/>
        <v/>
      </c>
      <c r="AI45" s="3" t="str">
        <f>IF($A45="","",IF((AND($A45="ADD",OR(AH45="",AH45="Vested assets"))),"12",(_xlfn.XLOOKUP(AH45,ud_work_origin[lookupValue],ud_work_origin[lookupKey],""))))</f>
        <v/>
      </c>
      <c r="AJ45" s="8"/>
      <c r="AK45" s="2" t="str">
        <f t="shared" si="7"/>
        <v/>
      </c>
      <c r="AL45" s="3" t="str">
        <f t="shared" si="8"/>
        <v/>
      </c>
      <c r="AM45" s="3" t="str">
        <f>IF($A45="","",IF((AND($A45="ADD",OR(AL45="",AL45="Excellent"))),"1",(_xlfn.XLOOKUP(AL45,condition[lookupValue],condition[lookupKey],""))))</f>
        <v/>
      </c>
      <c r="AN45" s="7" t="str">
        <f t="shared" si="9"/>
        <v/>
      </c>
      <c r="AO45" s="5"/>
    </row>
    <row r="46" spans="2:41" x14ac:dyDescent="0.45">
      <c r="B46" s="4"/>
      <c r="C46" s="3" t="str">
        <f t="shared" si="0"/>
        <v/>
      </c>
      <c r="D46" s="3" t="str">
        <f>IF($A46="","",IF((AND($A46="ADD",OR(C46="",C46="ud_barrier"))),"94",(_xlfn.XLOOKUP(C46,ud_amds_table_list[lookupValue],ud_amds_table_list[lookupKey],""))))</f>
        <v/>
      </c>
      <c r="E46" s="5"/>
      <c r="G46" s="3" t="str">
        <f>IF($A46="ADD",IF(NOT(ISBLANK(F46)),_xlfn.XLOOKUP(F46,roadnames[lookupValue],roadnames[lookupKey],"ERROR"),""), "")</f>
        <v/>
      </c>
      <c r="H46" s="22"/>
      <c r="I46" s="22"/>
      <c r="J46" s="6"/>
      <c r="L46" s="3" t="str">
        <f>IF($A46="ADD",IF(NOT(ISBLANK(K46)),_xlfn.XLOOKUP(K46,side[lookupValue],side[lookupKey],"ERROR"),""), "")</f>
        <v/>
      </c>
      <c r="M46" s="4"/>
      <c r="P46" s="3" t="str">
        <f>IF($A46="ADD",IF(NOT(ISBLANK(O46)),_xlfn.XLOOKUP(O46,ud_barrier_terminal_type[lookupValue],ud_barrier_terminal_type[lookupKey],"ERROR"),""), "")</f>
        <v/>
      </c>
      <c r="T46" s="7"/>
      <c r="U46" s="4" t="str">
        <f t="shared" ca="1" si="1"/>
        <v/>
      </c>
      <c r="V46" s="4"/>
      <c r="W46" s="3" t="str">
        <f t="shared" si="2"/>
        <v/>
      </c>
      <c r="X46" s="3" t="str">
        <f>IF($A46="","",IF((AND($A46="ADD",OR(W46="",W46="In Use"))),"5",(_xlfn.XLOOKUP(W46,ud_asset_status[lookupValue],ud_asset_status[lookupKey],""))))</f>
        <v/>
      </c>
      <c r="Y46" s="7"/>
      <c r="AA46" s="3" t="str">
        <f>IF($A46="ADD",IF(NOT(ISBLANK(Z46)),_xlfn.XLOOKUP(Z46,ar_replace_reason[lookupValue],ar_replace_reason[lookupKey],"ERROR"),""), "")</f>
        <v/>
      </c>
      <c r="AB46" s="3" t="str">
        <f t="shared" si="3"/>
        <v/>
      </c>
      <c r="AC46" s="3" t="str">
        <f>IF($A46="","",IF((AND($A46="ADD",OR(AB46="",AB46="Queenstown-Lakes District Council"))),"70",(_xlfn.XLOOKUP(AB46,ud_organisation_owner[lookupValue],ud_organisation_owner[lookupKey],""))))</f>
        <v/>
      </c>
      <c r="AD46" s="3" t="str">
        <f t="shared" si="4"/>
        <v/>
      </c>
      <c r="AE46" s="3" t="str">
        <f>IF($A46="","",IF((AND($A46="ADD",OR(AD46="",AD46="Queenstown-Lakes District Council"))),"70",(_xlfn.XLOOKUP(AD46,ud_organisation_owner[lookupValue],ud_organisation_owner[lookupKey],""))))</f>
        <v/>
      </c>
      <c r="AF46" s="3" t="str">
        <f t="shared" si="5"/>
        <v/>
      </c>
      <c r="AG46" s="3" t="str">
        <f>IF($A46="","",IF((AND($A46="ADD",OR(AF46="",AF46="Local Authority"))),"17",(_xlfn.XLOOKUP(AF46,ud_sub_organisation[lookupValue],ud_sub_organisation[lookupKey],""))))</f>
        <v/>
      </c>
      <c r="AH46" s="3" t="str">
        <f t="shared" si="6"/>
        <v/>
      </c>
      <c r="AI46" s="3" t="str">
        <f>IF($A46="","",IF((AND($A46="ADD",OR(AH46="",AH46="Vested assets"))),"12",(_xlfn.XLOOKUP(AH46,ud_work_origin[lookupValue],ud_work_origin[lookupKey],""))))</f>
        <v/>
      </c>
      <c r="AJ46" s="8"/>
      <c r="AK46" s="2" t="str">
        <f t="shared" si="7"/>
        <v/>
      </c>
      <c r="AL46" s="3" t="str">
        <f t="shared" si="8"/>
        <v/>
      </c>
      <c r="AM46" s="3" t="str">
        <f>IF($A46="","",IF((AND($A46="ADD",OR(AL46="",AL46="Excellent"))),"1",(_xlfn.XLOOKUP(AL46,condition[lookupValue],condition[lookupKey],""))))</f>
        <v/>
      </c>
      <c r="AN46" s="7" t="str">
        <f t="shared" si="9"/>
        <v/>
      </c>
      <c r="AO46" s="5"/>
    </row>
    <row r="47" spans="2:41" x14ac:dyDescent="0.45">
      <c r="B47" s="4"/>
      <c r="C47" s="3" t="str">
        <f t="shared" si="0"/>
        <v/>
      </c>
      <c r="D47" s="3" t="str">
        <f>IF($A47="","",IF((AND($A47="ADD",OR(C47="",C47="ud_barrier"))),"94",(_xlfn.XLOOKUP(C47,ud_amds_table_list[lookupValue],ud_amds_table_list[lookupKey],""))))</f>
        <v/>
      </c>
      <c r="E47" s="5"/>
      <c r="G47" s="3" t="str">
        <f>IF($A47="ADD",IF(NOT(ISBLANK(F47)),_xlfn.XLOOKUP(F47,roadnames[lookupValue],roadnames[lookupKey],"ERROR"),""), "")</f>
        <v/>
      </c>
      <c r="H47" s="22"/>
      <c r="I47" s="22"/>
      <c r="J47" s="6"/>
      <c r="L47" s="3" t="str">
        <f>IF($A47="ADD",IF(NOT(ISBLANK(K47)),_xlfn.XLOOKUP(K47,side[lookupValue],side[lookupKey],"ERROR"),""), "")</f>
        <v/>
      </c>
      <c r="M47" s="4"/>
      <c r="P47" s="3" t="str">
        <f>IF($A47="ADD",IF(NOT(ISBLANK(O47)),_xlfn.XLOOKUP(O47,ud_barrier_terminal_type[lookupValue],ud_barrier_terminal_type[lookupKey],"ERROR"),""), "")</f>
        <v/>
      </c>
      <c r="T47" s="7"/>
      <c r="U47" s="4" t="str">
        <f t="shared" ca="1" si="1"/>
        <v/>
      </c>
      <c r="V47" s="4"/>
      <c r="W47" s="3" t="str">
        <f t="shared" si="2"/>
        <v/>
      </c>
      <c r="X47" s="3" t="str">
        <f>IF($A47="","",IF((AND($A47="ADD",OR(W47="",W47="In Use"))),"5",(_xlfn.XLOOKUP(W47,ud_asset_status[lookupValue],ud_asset_status[lookupKey],""))))</f>
        <v/>
      </c>
      <c r="Y47" s="7"/>
      <c r="AA47" s="3" t="str">
        <f>IF($A47="ADD",IF(NOT(ISBLANK(Z47)),_xlfn.XLOOKUP(Z47,ar_replace_reason[lookupValue],ar_replace_reason[lookupKey],"ERROR"),""), "")</f>
        <v/>
      </c>
      <c r="AB47" s="3" t="str">
        <f t="shared" si="3"/>
        <v/>
      </c>
      <c r="AC47" s="3" t="str">
        <f>IF($A47="","",IF((AND($A47="ADD",OR(AB47="",AB47="Queenstown-Lakes District Council"))),"70",(_xlfn.XLOOKUP(AB47,ud_organisation_owner[lookupValue],ud_organisation_owner[lookupKey],""))))</f>
        <v/>
      </c>
      <c r="AD47" s="3" t="str">
        <f t="shared" si="4"/>
        <v/>
      </c>
      <c r="AE47" s="3" t="str">
        <f>IF($A47="","",IF((AND($A47="ADD",OR(AD47="",AD47="Queenstown-Lakes District Council"))),"70",(_xlfn.XLOOKUP(AD47,ud_organisation_owner[lookupValue],ud_organisation_owner[lookupKey],""))))</f>
        <v/>
      </c>
      <c r="AF47" s="3" t="str">
        <f t="shared" si="5"/>
        <v/>
      </c>
      <c r="AG47" s="3" t="str">
        <f>IF($A47="","",IF((AND($A47="ADD",OR(AF47="",AF47="Local Authority"))),"17",(_xlfn.XLOOKUP(AF47,ud_sub_organisation[lookupValue],ud_sub_organisation[lookupKey],""))))</f>
        <v/>
      </c>
      <c r="AH47" s="3" t="str">
        <f t="shared" si="6"/>
        <v/>
      </c>
      <c r="AI47" s="3" t="str">
        <f>IF($A47="","",IF((AND($A47="ADD",OR(AH47="",AH47="Vested assets"))),"12",(_xlfn.XLOOKUP(AH47,ud_work_origin[lookupValue],ud_work_origin[lookupKey],""))))</f>
        <v/>
      </c>
      <c r="AJ47" s="8"/>
      <c r="AK47" s="2" t="str">
        <f t="shared" si="7"/>
        <v/>
      </c>
      <c r="AL47" s="3" t="str">
        <f t="shared" si="8"/>
        <v/>
      </c>
      <c r="AM47" s="3" t="str">
        <f>IF($A47="","",IF((AND($A47="ADD",OR(AL47="",AL47="Excellent"))),"1",(_xlfn.XLOOKUP(AL47,condition[lookupValue],condition[lookupKey],""))))</f>
        <v/>
      </c>
      <c r="AN47" s="7" t="str">
        <f t="shared" si="9"/>
        <v/>
      </c>
      <c r="AO47" s="5"/>
    </row>
    <row r="48" spans="2:41" x14ac:dyDescent="0.45">
      <c r="B48" s="4"/>
      <c r="C48" s="3" t="str">
        <f t="shared" si="0"/>
        <v/>
      </c>
      <c r="D48" s="3" t="str">
        <f>IF($A48="","",IF((AND($A48="ADD",OR(C48="",C48="ud_barrier"))),"94",(_xlfn.XLOOKUP(C48,ud_amds_table_list[lookupValue],ud_amds_table_list[lookupKey],""))))</f>
        <v/>
      </c>
      <c r="E48" s="5"/>
      <c r="G48" s="3" t="str">
        <f>IF($A48="ADD",IF(NOT(ISBLANK(F48)),_xlfn.XLOOKUP(F48,roadnames[lookupValue],roadnames[lookupKey],"ERROR"),""), "")</f>
        <v/>
      </c>
      <c r="H48" s="22"/>
      <c r="I48" s="22"/>
      <c r="J48" s="6"/>
      <c r="L48" s="3" t="str">
        <f>IF($A48="ADD",IF(NOT(ISBLANK(K48)),_xlfn.XLOOKUP(K48,side[lookupValue],side[lookupKey],"ERROR"),""), "")</f>
        <v/>
      </c>
      <c r="M48" s="4"/>
      <c r="P48" s="3" t="str">
        <f>IF($A48="ADD",IF(NOT(ISBLANK(O48)),_xlfn.XLOOKUP(O48,ud_barrier_terminal_type[lookupValue],ud_barrier_terminal_type[lookupKey],"ERROR"),""), "")</f>
        <v/>
      </c>
      <c r="T48" s="7"/>
      <c r="U48" s="4" t="str">
        <f t="shared" ca="1" si="1"/>
        <v/>
      </c>
      <c r="V48" s="4"/>
      <c r="W48" s="3" t="str">
        <f t="shared" si="2"/>
        <v/>
      </c>
      <c r="X48" s="3" t="str">
        <f>IF($A48="","",IF((AND($A48="ADD",OR(W48="",W48="In Use"))),"5",(_xlfn.XLOOKUP(W48,ud_asset_status[lookupValue],ud_asset_status[lookupKey],""))))</f>
        <v/>
      </c>
      <c r="Y48" s="7"/>
      <c r="AA48" s="3" t="str">
        <f>IF($A48="ADD",IF(NOT(ISBLANK(Z48)),_xlfn.XLOOKUP(Z48,ar_replace_reason[lookupValue],ar_replace_reason[lookupKey],"ERROR"),""), "")</f>
        <v/>
      </c>
      <c r="AB48" s="3" t="str">
        <f t="shared" si="3"/>
        <v/>
      </c>
      <c r="AC48" s="3" t="str">
        <f>IF($A48="","",IF((AND($A48="ADD",OR(AB48="",AB48="Queenstown-Lakes District Council"))),"70",(_xlfn.XLOOKUP(AB48,ud_organisation_owner[lookupValue],ud_organisation_owner[lookupKey],""))))</f>
        <v/>
      </c>
      <c r="AD48" s="3" t="str">
        <f t="shared" si="4"/>
        <v/>
      </c>
      <c r="AE48" s="3" t="str">
        <f>IF($A48="","",IF((AND($A48="ADD",OR(AD48="",AD48="Queenstown-Lakes District Council"))),"70",(_xlfn.XLOOKUP(AD48,ud_organisation_owner[lookupValue],ud_organisation_owner[lookupKey],""))))</f>
        <v/>
      </c>
      <c r="AF48" s="3" t="str">
        <f t="shared" si="5"/>
        <v/>
      </c>
      <c r="AG48" s="3" t="str">
        <f>IF($A48="","",IF((AND($A48="ADD",OR(AF48="",AF48="Local Authority"))),"17",(_xlfn.XLOOKUP(AF48,ud_sub_organisation[lookupValue],ud_sub_organisation[lookupKey],""))))</f>
        <v/>
      </c>
      <c r="AH48" s="3" t="str">
        <f t="shared" si="6"/>
        <v/>
      </c>
      <c r="AI48" s="3" t="str">
        <f>IF($A48="","",IF((AND($A48="ADD",OR(AH48="",AH48="Vested assets"))),"12",(_xlfn.XLOOKUP(AH48,ud_work_origin[lookupValue],ud_work_origin[lookupKey],""))))</f>
        <v/>
      </c>
      <c r="AJ48" s="8"/>
      <c r="AK48" s="2" t="str">
        <f t="shared" si="7"/>
        <v/>
      </c>
      <c r="AL48" s="3" t="str">
        <f t="shared" si="8"/>
        <v/>
      </c>
      <c r="AM48" s="3" t="str">
        <f>IF($A48="","",IF((AND($A48="ADD",OR(AL48="",AL48="Excellent"))),"1",(_xlfn.XLOOKUP(AL48,condition[lookupValue],condition[lookupKey],""))))</f>
        <v/>
      </c>
      <c r="AN48" s="7" t="str">
        <f t="shared" si="9"/>
        <v/>
      </c>
      <c r="AO48" s="5"/>
    </row>
    <row r="49" spans="2:41" x14ac:dyDescent="0.45">
      <c r="B49" s="4"/>
      <c r="C49" s="3" t="str">
        <f t="shared" si="0"/>
        <v/>
      </c>
      <c r="D49" s="3" t="str">
        <f>IF($A49="","",IF((AND($A49="ADD",OR(C49="",C49="ud_barrier"))),"94",(_xlfn.XLOOKUP(C49,ud_amds_table_list[lookupValue],ud_amds_table_list[lookupKey],""))))</f>
        <v/>
      </c>
      <c r="E49" s="5"/>
      <c r="G49" s="3" t="str">
        <f>IF($A49="ADD",IF(NOT(ISBLANK(F49)),_xlfn.XLOOKUP(F49,roadnames[lookupValue],roadnames[lookupKey],"ERROR"),""), "")</f>
        <v/>
      </c>
      <c r="H49" s="22"/>
      <c r="I49" s="22"/>
      <c r="J49" s="6"/>
      <c r="L49" s="3" t="str">
        <f>IF($A49="ADD",IF(NOT(ISBLANK(K49)),_xlfn.XLOOKUP(K49,side[lookupValue],side[lookupKey],"ERROR"),""), "")</f>
        <v/>
      </c>
      <c r="M49" s="4"/>
      <c r="P49" s="3" t="str">
        <f>IF($A49="ADD",IF(NOT(ISBLANK(O49)),_xlfn.XLOOKUP(O49,ud_barrier_terminal_type[lookupValue],ud_barrier_terminal_type[lookupKey],"ERROR"),""), "")</f>
        <v/>
      </c>
      <c r="T49" s="7"/>
      <c r="U49" s="4" t="str">
        <f t="shared" ca="1" si="1"/>
        <v/>
      </c>
      <c r="V49" s="4"/>
      <c r="W49" s="3" t="str">
        <f t="shared" si="2"/>
        <v/>
      </c>
      <c r="X49" s="3" t="str">
        <f>IF($A49="","",IF((AND($A49="ADD",OR(W49="",W49="In Use"))),"5",(_xlfn.XLOOKUP(W49,ud_asset_status[lookupValue],ud_asset_status[lookupKey],""))))</f>
        <v/>
      </c>
      <c r="Y49" s="7"/>
      <c r="AA49" s="3" t="str">
        <f>IF($A49="ADD",IF(NOT(ISBLANK(Z49)),_xlfn.XLOOKUP(Z49,ar_replace_reason[lookupValue],ar_replace_reason[lookupKey],"ERROR"),""), "")</f>
        <v/>
      </c>
      <c r="AB49" s="3" t="str">
        <f t="shared" si="3"/>
        <v/>
      </c>
      <c r="AC49" s="3" t="str">
        <f>IF($A49="","",IF((AND($A49="ADD",OR(AB49="",AB49="Queenstown-Lakes District Council"))),"70",(_xlfn.XLOOKUP(AB49,ud_organisation_owner[lookupValue],ud_organisation_owner[lookupKey],""))))</f>
        <v/>
      </c>
      <c r="AD49" s="3" t="str">
        <f t="shared" si="4"/>
        <v/>
      </c>
      <c r="AE49" s="3" t="str">
        <f>IF($A49="","",IF((AND($A49="ADD",OR(AD49="",AD49="Queenstown-Lakes District Council"))),"70",(_xlfn.XLOOKUP(AD49,ud_organisation_owner[lookupValue],ud_organisation_owner[lookupKey],""))))</f>
        <v/>
      </c>
      <c r="AF49" s="3" t="str">
        <f t="shared" si="5"/>
        <v/>
      </c>
      <c r="AG49" s="3" t="str">
        <f>IF($A49="","",IF((AND($A49="ADD",OR(AF49="",AF49="Local Authority"))),"17",(_xlfn.XLOOKUP(AF49,ud_sub_organisation[lookupValue],ud_sub_organisation[lookupKey],""))))</f>
        <v/>
      </c>
      <c r="AH49" s="3" t="str">
        <f t="shared" si="6"/>
        <v/>
      </c>
      <c r="AI49" s="3" t="str">
        <f>IF($A49="","",IF((AND($A49="ADD",OR(AH49="",AH49="Vested assets"))),"12",(_xlfn.XLOOKUP(AH49,ud_work_origin[lookupValue],ud_work_origin[lookupKey],""))))</f>
        <v/>
      </c>
      <c r="AJ49" s="8"/>
      <c r="AK49" s="2" t="str">
        <f t="shared" si="7"/>
        <v/>
      </c>
      <c r="AL49" s="3" t="str">
        <f t="shared" si="8"/>
        <v/>
      </c>
      <c r="AM49" s="3" t="str">
        <f>IF($A49="","",IF((AND($A49="ADD",OR(AL49="",AL49="Excellent"))),"1",(_xlfn.XLOOKUP(AL49,condition[lookupValue],condition[lookupKey],""))))</f>
        <v/>
      </c>
      <c r="AN49" s="7" t="str">
        <f t="shared" si="9"/>
        <v/>
      </c>
      <c r="AO49" s="5"/>
    </row>
    <row r="50" spans="2:41" x14ac:dyDescent="0.45">
      <c r="B50" s="4"/>
      <c r="C50" s="3" t="str">
        <f t="shared" si="0"/>
        <v/>
      </c>
      <c r="D50" s="3" t="str">
        <f>IF($A50="","",IF((AND($A50="ADD",OR(C50="",C50="ud_barrier"))),"94",(_xlfn.XLOOKUP(C50,ud_amds_table_list[lookupValue],ud_amds_table_list[lookupKey],""))))</f>
        <v/>
      </c>
      <c r="E50" s="5"/>
      <c r="G50" s="3" t="str">
        <f>IF($A50="ADD",IF(NOT(ISBLANK(F50)),_xlfn.XLOOKUP(F50,roadnames[lookupValue],roadnames[lookupKey],"ERROR"),""), "")</f>
        <v/>
      </c>
      <c r="H50" s="22"/>
      <c r="I50" s="22"/>
      <c r="J50" s="6"/>
      <c r="L50" s="3" t="str">
        <f>IF($A50="ADD",IF(NOT(ISBLANK(K50)),_xlfn.XLOOKUP(K50,side[lookupValue],side[lookupKey],"ERROR"),""), "")</f>
        <v/>
      </c>
      <c r="M50" s="4"/>
      <c r="P50" s="3" t="str">
        <f>IF($A50="ADD",IF(NOT(ISBLANK(O50)),_xlfn.XLOOKUP(O50,ud_barrier_terminal_type[lookupValue],ud_barrier_terminal_type[lookupKey],"ERROR"),""), "")</f>
        <v/>
      </c>
      <c r="T50" s="7"/>
      <c r="U50" s="4" t="str">
        <f t="shared" ca="1" si="1"/>
        <v/>
      </c>
      <c r="V50" s="4"/>
      <c r="W50" s="3" t="str">
        <f t="shared" si="2"/>
        <v/>
      </c>
      <c r="X50" s="3" t="str">
        <f>IF($A50="","",IF((AND($A50="ADD",OR(W50="",W50="In Use"))),"5",(_xlfn.XLOOKUP(W50,ud_asset_status[lookupValue],ud_asset_status[lookupKey],""))))</f>
        <v/>
      </c>
      <c r="Y50" s="7"/>
      <c r="AA50" s="3" t="str">
        <f>IF($A50="ADD",IF(NOT(ISBLANK(Z50)),_xlfn.XLOOKUP(Z50,ar_replace_reason[lookupValue],ar_replace_reason[lookupKey],"ERROR"),""), "")</f>
        <v/>
      </c>
      <c r="AB50" s="3" t="str">
        <f t="shared" si="3"/>
        <v/>
      </c>
      <c r="AC50" s="3" t="str">
        <f>IF($A50="","",IF((AND($A50="ADD",OR(AB50="",AB50="Queenstown-Lakes District Council"))),"70",(_xlfn.XLOOKUP(AB50,ud_organisation_owner[lookupValue],ud_organisation_owner[lookupKey],""))))</f>
        <v/>
      </c>
      <c r="AD50" s="3" t="str">
        <f t="shared" si="4"/>
        <v/>
      </c>
      <c r="AE50" s="3" t="str">
        <f>IF($A50="","",IF((AND($A50="ADD",OR(AD50="",AD50="Queenstown-Lakes District Council"))),"70",(_xlfn.XLOOKUP(AD50,ud_organisation_owner[lookupValue],ud_organisation_owner[lookupKey],""))))</f>
        <v/>
      </c>
      <c r="AF50" s="3" t="str">
        <f t="shared" si="5"/>
        <v/>
      </c>
      <c r="AG50" s="3" t="str">
        <f>IF($A50="","",IF((AND($A50="ADD",OR(AF50="",AF50="Local Authority"))),"17",(_xlfn.XLOOKUP(AF50,ud_sub_organisation[lookupValue],ud_sub_organisation[lookupKey],""))))</f>
        <v/>
      </c>
      <c r="AH50" s="3" t="str">
        <f t="shared" si="6"/>
        <v/>
      </c>
      <c r="AI50" s="3" t="str">
        <f>IF($A50="","",IF((AND($A50="ADD",OR(AH50="",AH50="Vested assets"))),"12",(_xlfn.XLOOKUP(AH50,ud_work_origin[lookupValue],ud_work_origin[lookupKey],""))))</f>
        <v/>
      </c>
      <c r="AJ50" s="8"/>
      <c r="AK50" s="2" t="str">
        <f t="shared" si="7"/>
        <v/>
      </c>
      <c r="AL50" s="3" t="str">
        <f t="shared" si="8"/>
        <v/>
      </c>
      <c r="AM50" s="3" t="str">
        <f>IF($A50="","",IF((AND($A50="ADD",OR(AL50="",AL50="Excellent"))),"1",(_xlfn.XLOOKUP(AL50,condition[lookupValue],condition[lookupKey],""))))</f>
        <v/>
      </c>
      <c r="AN50" s="7" t="str">
        <f t="shared" si="9"/>
        <v/>
      </c>
      <c r="AO50" s="5"/>
    </row>
    <row r="51" spans="2:41" x14ac:dyDescent="0.45">
      <c r="B51" s="4"/>
      <c r="C51" s="3" t="str">
        <f t="shared" si="0"/>
        <v/>
      </c>
      <c r="D51" s="3" t="str">
        <f>IF($A51="","",IF((AND($A51="ADD",OR(C51="",C51="ud_barrier"))),"94",(_xlfn.XLOOKUP(C51,ud_amds_table_list[lookupValue],ud_amds_table_list[lookupKey],""))))</f>
        <v/>
      </c>
      <c r="E51" s="5"/>
      <c r="G51" s="3" t="str">
        <f>IF($A51="ADD",IF(NOT(ISBLANK(F51)),_xlfn.XLOOKUP(F51,roadnames[lookupValue],roadnames[lookupKey],"ERROR"),""), "")</f>
        <v/>
      </c>
      <c r="H51" s="22"/>
      <c r="I51" s="22"/>
      <c r="J51" s="6"/>
      <c r="L51" s="3" t="str">
        <f>IF($A51="ADD",IF(NOT(ISBLANK(K51)),_xlfn.XLOOKUP(K51,side[lookupValue],side[lookupKey],"ERROR"),""), "")</f>
        <v/>
      </c>
      <c r="M51" s="4"/>
      <c r="P51" s="3" t="str">
        <f>IF($A51="ADD",IF(NOT(ISBLANK(O51)),_xlfn.XLOOKUP(O51,ud_barrier_terminal_type[lookupValue],ud_barrier_terminal_type[lookupKey],"ERROR"),""), "")</f>
        <v/>
      </c>
      <c r="T51" s="7"/>
      <c r="U51" s="4" t="str">
        <f t="shared" ca="1" si="1"/>
        <v/>
      </c>
      <c r="V51" s="4"/>
      <c r="W51" s="3" t="str">
        <f t="shared" si="2"/>
        <v/>
      </c>
      <c r="X51" s="3" t="str">
        <f>IF($A51="","",IF((AND($A51="ADD",OR(W51="",W51="In Use"))),"5",(_xlfn.XLOOKUP(W51,ud_asset_status[lookupValue],ud_asset_status[lookupKey],""))))</f>
        <v/>
      </c>
      <c r="Y51" s="7"/>
      <c r="AA51" s="3" t="str">
        <f>IF($A51="ADD",IF(NOT(ISBLANK(Z51)),_xlfn.XLOOKUP(Z51,ar_replace_reason[lookupValue],ar_replace_reason[lookupKey],"ERROR"),""), "")</f>
        <v/>
      </c>
      <c r="AB51" s="3" t="str">
        <f t="shared" si="3"/>
        <v/>
      </c>
      <c r="AC51" s="3" t="str">
        <f>IF($A51="","",IF((AND($A51="ADD",OR(AB51="",AB51="Queenstown-Lakes District Council"))),"70",(_xlfn.XLOOKUP(AB51,ud_organisation_owner[lookupValue],ud_organisation_owner[lookupKey],""))))</f>
        <v/>
      </c>
      <c r="AD51" s="3" t="str">
        <f t="shared" si="4"/>
        <v/>
      </c>
      <c r="AE51" s="3" t="str">
        <f>IF($A51="","",IF((AND($A51="ADD",OR(AD51="",AD51="Queenstown-Lakes District Council"))),"70",(_xlfn.XLOOKUP(AD51,ud_organisation_owner[lookupValue],ud_organisation_owner[lookupKey],""))))</f>
        <v/>
      </c>
      <c r="AF51" s="3" t="str">
        <f t="shared" si="5"/>
        <v/>
      </c>
      <c r="AG51" s="3" t="str">
        <f>IF($A51="","",IF((AND($A51="ADD",OR(AF51="",AF51="Local Authority"))),"17",(_xlfn.XLOOKUP(AF51,ud_sub_organisation[lookupValue],ud_sub_organisation[lookupKey],""))))</f>
        <v/>
      </c>
      <c r="AH51" s="3" t="str">
        <f t="shared" si="6"/>
        <v/>
      </c>
      <c r="AI51" s="3" t="str">
        <f>IF($A51="","",IF((AND($A51="ADD",OR(AH51="",AH51="Vested assets"))),"12",(_xlfn.XLOOKUP(AH51,ud_work_origin[lookupValue],ud_work_origin[lookupKey],""))))</f>
        <v/>
      </c>
      <c r="AJ51" s="8"/>
      <c r="AK51" s="2" t="str">
        <f t="shared" si="7"/>
        <v/>
      </c>
      <c r="AL51" s="3" t="str">
        <f t="shared" si="8"/>
        <v/>
      </c>
      <c r="AM51" s="3" t="str">
        <f>IF($A51="","",IF((AND($A51="ADD",OR(AL51="",AL51="Excellent"))),"1",(_xlfn.XLOOKUP(AL51,condition[lookupValue],condition[lookupKey],""))))</f>
        <v/>
      </c>
      <c r="AN51" s="7" t="str">
        <f t="shared" si="9"/>
        <v/>
      </c>
      <c r="AO51" s="5"/>
    </row>
    <row r="52" spans="2:41" x14ac:dyDescent="0.45">
      <c r="B52" s="4"/>
      <c r="C52" s="3" t="str">
        <f t="shared" si="0"/>
        <v/>
      </c>
      <c r="D52" s="3" t="str">
        <f>IF($A52="","",IF((AND($A52="ADD",OR(C52="",C52="ud_barrier"))),"94",(_xlfn.XLOOKUP(C52,ud_amds_table_list[lookupValue],ud_amds_table_list[lookupKey],""))))</f>
        <v/>
      </c>
      <c r="E52" s="5"/>
      <c r="G52" s="3" t="str">
        <f>IF($A52="ADD",IF(NOT(ISBLANK(F52)),_xlfn.XLOOKUP(F52,roadnames[lookupValue],roadnames[lookupKey],"ERROR"),""), "")</f>
        <v/>
      </c>
      <c r="H52" s="22"/>
      <c r="I52" s="22"/>
      <c r="J52" s="6"/>
      <c r="L52" s="3" t="str">
        <f>IF($A52="ADD",IF(NOT(ISBLANK(K52)),_xlfn.XLOOKUP(K52,side[lookupValue],side[lookupKey],"ERROR"),""), "")</f>
        <v/>
      </c>
      <c r="M52" s="4"/>
      <c r="P52" s="3" t="str">
        <f>IF($A52="ADD",IF(NOT(ISBLANK(O52)),_xlfn.XLOOKUP(O52,ud_barrier_terminal_type[lookupValue],ud_barrier_terminal_type[lookupKey],"ERROR"),""), "")</f>
        <v/>
      </c>
      <c r="T52" s="7"/>
      <c r="U52" s="4" t="str">
        <f t="shared" ca="1" si="1"/>
        <v/>
      </c>
      <c r="V52" s="4"/>
      <c r="W52" s="3" t="str">
        <f t="shared" si="2"/>
        <v/>
      </c>
      <c r="X52" s="3" t="str">
        <f>IF($A52="","",IF((AND($A52="ADD",OR(W52="",W52="In Use"))),"5",(_xlfn.XLOOKUP(W52,ud_asset_status[lookupValue],ud_asset_status[lookupKey],""))))</f>
        <v/>
      </c>
      <c r="Y52" s="7"/>
      <c r="AA52" s="3" t="str">
        <f>IF($A52="ADD",IF(NOT(ISBLANK(Z52)),_xlfn.XLOOKUP(Z52,ar_replace_reason[lookupValue],ar_replace_reason[lookupKey],"ERROR"),""), "")</f>
        <v/>
      </c>
      <c r="AB52" s="3" t="str">
        <f t="shared" si="3"/>
        <v/>
      </c>
      <c r="AC52" s="3" t="str">
        <f>IF($A52="","",IF((AND($A52="ADD",OR(AB52="",AB52="Queenstown-Lakes District Council"))),"70",(_xlfn.XLOOKUP(AB52,ud_organisation_owner[lookupValue],ud_organisation_owner[lookupKey],""))))</f>
        <v/>
      </c>
      <c r="AD52" s="3" t="str">
        <f t="shared" si="4"/>
        <v/>
      </c>
      <c r="AE52" s="3" t="str">
        <f>IF($A52="","",IF((AND($A52="ADD",OR(AD52="",AD52="Queenstown-Lakes District Council"))),"70",(_xlfn.XLOOKUP(AD52,ud_organisation_owner[lookupValue],ud_organisation_owner[lookupKey],""))))</f>
        <v/>
      </c>
      <c r="AF52" s="3" t="str">
        <f t="shared" si="5"/>
        <v/>
      </c>
      <c r="AG52" s="3" t="str">
        <f>IF($A52="","",IF((AND($A52="ADD",OR(AF52="",AF52="Local Authority"))),"17",(_xlfn.XLOOKUP(AF52,ud_sub_organisation[lookupValue],ud_sub_organisation[lookupKey],""))))</f>
        <v/>
      </c>
      <c r="AH52" s="3" t="str">
        <f t="shared" si="6"/>
        <v/>
      </c>
      <c r="AI52" s="3" t="str">
        <f>IF($A52="","",IF((AND($A52="ADD",OR(AH52="",AH52="Vested assets"))),"12",(_xlfn.XLOOKUP(AH52,ud_work_origin[lookupValue],ud_work_origin[lookupKey],""))))</f>
        <v/>
      </c>
      <c r="AJ52" s="8"/>
      <c r="AK52" s="2" t="str">
        <f t="shared" si="7"/>
        <v/>
      </c>
      <c r="AL52" s="3" t="str">
        <f t="shared" si="8"/>
        <v/>
      </c>
      <c r="AM52" s="3" t="str">
        <f>IF($A52="","",IF((AND($A52="ADD",OR(AL52="",AL52="Excellent"))),"1",(_xlfn.XLOOKUP(AL52,condition[lookupValue],condition[lookupKey],""))))</f>
        <v/>
      </c>
      <c r="AN52" s="7" t="str">
        <f t="shared" si="9"/>
        <v/>
      </c>
      <c r="AO52" s="5"/>
    </row>
    <row r="53" spans="2:41" x14ac:dyDescent="0.45">
      <c r="B53" s="4"/>
      <c r="C53" s="3" t="str">
        <f t="shared" si="0"/>
        <v/>
      </c>
      <c r="D53" s="3" t="str">
        <f>IF($A53="","",IF((AND($A53="ADD",OR(C53="",C53="ud_barrier"))),"94",(_xlfn.XLOOKUP(C53,ud_amds_table_list[lookupValue],ud_amds_table_list[lookupKey],""))))</f>
        <v/>
      </c>
      <c r="E53" s="5"/>
      <c r="G53" s="3" t="str">
        <f>IF($A53="ADD",IF(NOT(ISBLANK(F53)),_xlfn.XLOOKUP(F53,roadnames[lookupValue],roadnames[lookupKey],"ERROR"),""), "")</f>
        <v/>
      </c>
      <c r="H53" s="22"/>
      <c r="I53" s="22"/>
      <c r="J53" s="6"/>
      <c r="L53" s="3" t="str">
        <f>IF($A53="ADD",IF(NOT(ISBLANK(K53)),_xlfn.XLOOKUP(K53,side[lookupValue],side[lookupKey],"ERROR"),""), "")</f>
        <v/>
      </c>
      <c r="M53" s="4"/>
      <c r="P53" s="3" t="str">
        <f>IF($A53="ADD",IF(NOT(ISBLANK(O53)),_xlfn.XLOOKUP(O53,ud_barrier_terminal_type[lookupValue],ud_barrier_terminal_type[lookupKey],"ERROR"),""), "")</f>
        <v/>
      </c>
      <c r="T53" s="7"/>
      <c r="U53" s="4" t="str">
        <f t="shared" ca="1" si="1"/>
        <v/>
      </c>
      <c r="V53" s="4"/>
      <c r="W53" s="3" t="str">
        <f t="shared" si="2"/>
        <v/>
      </c>
      <c r="X53" s="3" t="str">
        <f>IF($A53="","",IF((AND($A53="ADD",OR(W53="",W53="In Use"))),"5",(_xlfn.XLOOKUP(W53,ud_asset_status[lookupValue],ud_asset_status[lookupKey],""))))</f>
        <v/>
      </c>
      <c r="Y53" s="7"/>
      <c r="AA53" s="3" t="str">
        <f>IF($A53="ADD",IF(NOT(ISBLANK(Z53)),_xlfn.XLOOKUP(Z53,ar_replace_reason[lookupValue],ar_replace_reason[lookupKey],"ERROR"),""), "")</f>
        <v/>
      </c>
      <c r="AB53" s="3" t="str">
        <f t="shared" si="3"/>
        <v/>
      </c>
      <c r="AC53" s="3" t="str">
        <f>IF($A53="","",IF((AND($A53="ADD",OR(AB53="",AB53="Queenstown-Lakes District Council"))),"70",(_xlfn.XLOOKUP(AB53,ud_organisation_owner[lookupValue],ud_organisation_owner[lookupKey],""))))</f>
        <v/>
      </c>
      <c r="AD53" s="3" t="str">
        <f t="shared" si="4"/>
        <v/>
      </c>
      <c r="AE53" s="3" t="str">
        <f>IF($A53="","",IF((AND($A53="ADD",OR(AD53="",AD53="Queenstown-Lakes District Council"))),"70",(_xlfn.XLOOKUP(AD53,ud_organisation_owner[lookupValue],ud_organisation_owner[lookupKey],""))))</f>
        <v/>
      </c>
      <c r="AF53" s="3" t="str">
        <f t="shared" si="5"/>
        <v/>
      </c>
      <c r="AG53" s="3" t="str">
        <f>IF($A53="","",IF((AND($A53="ADD",OR(AF53="",AF53="Local Authority"))),"17",(_xlfn.XLOOKUP(AF53,ud_sub_organisation[lookupValue],ud_sub_organisation[lookupKey],""))))</f>
        <v/>
      </c>
      <c r="AH53" s="3" t="str">
        <f t="shared" si="6"/>
        <v/>
      </c>
      <c r="AI53" s="3" t="str">
        <f>IF($A53="","",IF((AND($A53="ADD",OR(AH53="",AH53="Vested assets"))),"12",(_xlfn.XLOOKUP(AH53,ud_work_origin[lookupValue],ud_work_origin[lookupKey],""))))</f>
        <v/>
      </c>
      <c r="AJ53" s="8"/>
      <c r="AK53" s="2" t="str">
        <f t="shared" si="7"/>
        <v/>
      </c>
      <c r="AL53" s="3" t="str">
        <f t="shared" si="8"/>
        <v/>
      </c>
      <c r="AM53" s="3" t="str">
        <f>IF($A53="","",IF((AND($A53="ADD",OR(AL53="",AL53="Excellent"))),"1",(_xlfn.XLOOKUP(AL53,condition[lookupValue],condition[lookupKey],""))))</f>
        <v/>
      </c>
      <c r="AN53" s="7" t="str">
        <f t="shared" si="9"/>
        <v/>
      </c>
      <c r="AO53" s="5"/>
    </row>
    <row r="54" spans="2:41" x14ac:dyDescent="0.45">
      <c r="B54" s="4"/>
      <c r="C54" s="3" t="str">
        <f t="shared" si="0"/>
        <v/>
      </c>
      <c r="D54" s="3" t="str">
        <f>IF($A54="","",IF((AND($A54="ADD",OR(C54="",C54="ud_barrier"))),"94",(_xlfn.XLOOKUP(C54,ud_amds_table_list[lookupValue],ud_amds_table_list[lookupKey],""))))</f>
        <v/>
      </c>
      <c r="E54" s="5"/>
      <c r="G54" s="3" t="str">
        <f>IF($A54="ADD",IF(NOT(ISBLANK(F54)),_xlfn.XLOOKUP(F54,roadnames[lookupValue],roadnames[lookupKey],"ERROR"),""), "")</f>
        <v/>
      </c>
      <c r="H54" s="22"/>
      <c r="I54" s="22"/>
      <c r="J54" s="6"/>
      <c r="L54" s="3" t="str">
        <f>IF($A54="ADD",IF(NOT(ISBLANK(K54)),_xlfn.XLOOKUP(K54,side[lookupValue],side[lookupKey],"ERROR"),""), "")</f>
        <v/>
      </c>
      <c r="M54" s="4"/>
      <c r="P54" s="3" t="str">
        <f>IF($A54="ADD",IF(NOT(ISBLANK(O54)),_xlfn.XLOOKUP(O54,ud_barrier_terminal_type[lookupValue],ud_barrier_terminal_type[lookupKey],"ERROR"),""), "")</f>
        <v/>
      </c>
      <c r="T54" s="7"/>
      <c r="U54" s="4" t="str">
        <f t="shared" ca="1" si="1"/>
        <v/>
      </c>
      <c r="V54" s="4"/>
      <c r="W54" s="3" t="str">
        <f t="shared" si="2"/>
        <v/>
      </c>
      <c r="X54" s="3" t="str">
        <f>IF($A54="","",IF((AND($A54="ADD",OR(W54="",W54="In Use"))),"5",(_xlfn.XLOOKUP(W54,ud_asset_status[lookupValue],ud_asset_status[lookupKey],""))))</f>
        <v/>
      </c>
      <c r="Y54" s="7"/>
      <c r="AA54" s="3" t="str">
        <f>IF($A54="ADD",IF(NOT(ISBLANK(Z54)),_xlfn.XLOOKUP(Z54,ar_replace_reason[lookupValue],ar_replace_reason[lookupKey],"ERROR"),""), "")</f>
        <v/>
      </c>
      <c r="AB54" s="3" t="str">
        <f t="shared" si="3"/>
        <v/>
      </c>
      <c r="AC54" s="3" t="str">
        <f>IF($A54="","",IF((AND($A54="ADD",OR(AB54="",AB54="Queenstown-Lakes District Council"))),"70",(_xlfn.XLOOKUP(AB54,ud_organisation_owner[lookupValue],ud_organisation_owner[lookupKey],""))))</f>
        <v/>
      </c>
      <c r="AD54" s="3" t="str">
        <f t="shared" si="4"/>
        <v/>
      </c>
      <c r="AE54" s="3" t="str">
        <f>IF($A54="","",IF((AND($A54="ADD",OR(AD54="",AD54="Queenstown-Lakes District Council"))),"70",(_xlfn.XLOOKUP(AD54,ud_organisation_owner[lookupValue],ud_organisation_owner[lookupKey],""))))</f>
        <v/>
      </c>
      <c r="AF54" s="3" t="str">
        <f t="shared" si="5"/>
        <v/>
      </c>
      <c r="AG54" s="3" t="str">
        <f>IF($A54="","",IF((AND($A54="ADD",OR(AF54="",AF54="Local Authority"))),"17",(_xlfn.XLOOKUP(AF54,ud_sub_organisation[lookupValue],ud_sub_organisation[lookupKey],""))))</f>
        <v/>
      </c>
      <c r="AH54" s="3" t="str">
        <f t="shared" si="6"/>
        <v/>
      </c>
      <c r="AI54" s="3" t="str">
        <f>IF($A54="","",IF((AND($A54="ADD",OR(AH54="",AH54="Vested assets"))),"12",(_xlfn.XLOOKUP(AH54,ud_work_origin[lookupValue],ud_work_origin[lookupKey],""))))</f>
        <v/>
      </c>
      <c r="AJ54" s="8"/>
      <c r="AK54" s="2" t="str">
        <f t="shared" si="7"/>
        <v/>
      </c>
      <c r="AL54" s="3" t="str">
        <f t="shared" si="8"/>
        <v/>
      </c>
      <c r="AM54" s="3" t="str">
        <f>IF($A54="","",IF((AND($A54="ADD",OR(AL54="",AL54="Excellent"))),"1",(_xlfn.XLOOKUP(AL54,condition[lookupValue],condition[lookupKey],""))))</f>
        <v/>
      </c>
      <c r="AN54" s="7" t="str">
        <f t="shared" si="9"/>
        <v/>
      </c>
      <c r="AO54" s="5"/>
    </row>
    <row r="55" spans="2:41" x14ac:dyDescent="0.45">
      <c r="B55" s="4"/>
      <c r="C55" s="3" t="str">
        <f t="shared" si="0"/>
        <v/>
      </c>
      <c r="D55" s="3" t="str">
        <f>IF($A55="","",IF((AND($A55="ADD",OR(C55="",C55="ud_barrier"))),"94",(_xlfn.XLOOKUP(C55,ud_amds_table_list[lookupValue],ud_amds_table_list[lookupKey],""))))</f>
        <v/>
      </c>
      <c r="E55" s="5"/>
      <c r="G55" s="3" t="str">
        <f>IF($A55="ADD",IF(NOT(ISBLANK(F55)),_xlfn.XLOOKUP(F55,roadnames[lookupValue],roadnames[lookupKey],"ERROR"),""), "")</f>
        <v/>
      </c>
      <c r="H55" s="22"/>
      <c r="I55" s="22"/>
      <c r="J55" s="6"/>
      <c r="L55" s="3" t="str">
        <f>IF($A55="ADD",IF(NOT(ISBLANK(K55)),_xlfn.XLOOKUP(K55,side[lookupValue],side[lookupKey],"ERROR"),""), "")</f>
        <v/>
      </c>
      <c r="M55" s="4"/>
      <c r="P55" s="3" t="str">
        <f>IF($A55="ADD",IF(NOT(ISBLANK(O55)),_xlfn.XLOOKUP(O55,ud_barrier_terminal_type[lookupValue],ud_barrier_terminal_type[lookupKey],"ERROR"),""), "")</f>
        <v/>
      </c>
      <c r="T55" s="7"/>
      <c r="U55" s="4" t="str">
        <f t="shared" ca="1" si="1"/>
        <v/>
      </c>
      <c r="V55" s="4"/>
      <c r="W55" s="3" t="str">
        <f t="shared" si="2"/>
        <v/>
      </c>
      <c r="X55" s="3" t="str">
        <f>IF($A55="","",IF((AND($A55="ADD",OR(W55="",W55="In Use"))),"5",(_xlfn.XLOOKUP(W55,ud_asset_status[lookupValue],ud_asset_status[lookupKey],""))))</f>
        <v/>
      </c>
      <c r="Y55" s="7"/>
      <c r="AA55" s="3" t="str">
        <f>IF($A55="ADD",IF(NOT(ISBLANK(Z55)),_xlfn.XLOOKUP(Z55,ar_replace_reason[lookupValue],ar_replace_reason[lookupKey],"ERROR"),""), "")</f>
        <v/>
      </c>
      <c r="AB55" s="3" t="str">
        <f t="shared" si="3"/>
        <v/>
      </c>
      <c r="AC55" s="3" t="str">
        <f>IF($A55="","",IF((AND($A55="ADD",OR(AB55="",AB55="Queenstown-Lakes District Council"))),"70",(_xlfn.XLOOKUP(AB55,ud_organisation_owner[lookupValue],ud_organisation_owner[lookupKey],""))))</f>
        <v/>
      </c>
      <c r="AD55" s="3" t="str">
        <f t="shared" si="4"/>
        <v/>
      </c>
      <c r="AE55" s="3" t="str">
        <f>IF($A55="","",IF((AND($A55="ADD",OR(AD55="",AD55="Queenstown-Lakes District Council"))),"70",(_xlfn.XLOOKUP(AD55,ud_organisation_owner[lookupValue],ud_organisation_owner[lookupKey],""))))</f>
        <v/>
      </c>
      <c r="AF55" s="3" t="str">
        <f t="shared" si="5"/>
        <v/>
      </c>
      <c r="AG55" s="3" t="str">
        <f>IF($A55="","",IF((AND($A55="ADD",OR(AF55="",AF55="Local Authority"))),"17",(_xlfn.XLOOKUP(AF55,ud_sub_organisation[lookupValue],ud_sub_organisation[lookupKey],""))))</f>
        <v/>
      </c>
      <c r="AH55" s="3" t="str">
        <f t="shared" si="6"/>
        <v/>
      </c>
      <c r="AI55" s="3" t="str">
        <f>IF($A55="","",IF((AND($A55="ADD",OR(AH55="",AH55="Vested assets"))),"12",(_xlfn.XLOOKUP(AH55,ud_work_origin[lookupValue],ud_work_origin[lookupKey],""))))</f>
        <v/>
      </c>
      <c r="AJ55" s="8"/>
      <c r="AK55" s="2" t="str">
        <f t="shared" si="7"/>
        <v/>
      </c>
      <c r="AL55" s="3" t="str">
        <f t="shared" si="8"/>
        <v/>
      </c>
      <c r="AM55" s="3" t="str">
        <f>IF($A55="","",IF((AND($A55="ADD",OR(AL55="",AL55="Excellent"))),"1",(_xlfn.XLOOKUP(AL55,condition[lookupValue],condition[lookupKey],""))))</f>
        <v/>
      </c>
      <c r="AN55" s="7" t="str">
        <f t="shared" si="9"/>
        <v/>
      </c>
      <c r="AO55" s="5"/>
    </row>
    <row r="56" spans="2:41" x14ac:dyDescent="0.45">
      <c r="B56" s="4"/>
      <c r="C56" s="3" t="str">
        <f t="shared" si="0"/>
        <v/>
      </c>
      <c r="D56" s="3" t="str">
        <f>IF($A56="","",IF((AND($A56="ADD",OR(C56="",C56="ud_barrier"))),"94",(_xlfn.XLOOKUP(C56,ud_amds_table_list[lookupValue],ud_amds_table_list[lookupKey],""))))</f>
        <v/>
      </c>
      <c r="E56" s="5"/>
      <c r="G56" s="3" t="str">
        <f>IF($A56="ADD",IF(NOT(ISBLANK(F56)),_xlfn.XLOOKUP(F56,roadnames[lookupValue],roadnames[lookupKey],"ERROR"),""), "")</f>
        <v/>
      </c>
      <c r="H56" s="22"/>
      <c r="I56" s="22"/>
      <c r="J56" s="6"/>
      <c r="L56" s="3" t="str">
        <f>IF($A56="ADD",IF(NOT(ISBLANK(K56)),_xlfn.XLOOKUP(K56,side[lookupValue],side[lookupKey],"ERROR"),""), "")</f>
        <v/>
      </c>
      <c r="M56" s="4"/>
      <c r="P56" s="3" t="str">
        <f>IF($A56="ADD",IF(NOT(ISBLANK(O56)),_xlfn.XLOOKUP(O56,ud_barrier_terminal_type[lookupValue],ud_barrier_terminal_type[lookupKey],"ERROR"),""), "")</f>
        <v/>
      </c>
      <c r="T56" s="7"/>
      <c r="U56" s="4" t="str">
        <f t="shared" ca="1" si="1"/>
        <v/>
      </c>
      <c r="V56" s="4"/>
      <c r="W56" s="3" t="str">
        <f t="shared" si="2"/>
        <v/>
      </c>
      <c r="X56" s="3" t="str">
        <f>IF($A56="","",IF((AND($A56="ADD",OR(W56="",W56="In Use"))),"5",(_xlfn.XLOOKUP(W56,ud_asset_status[lookupValue],ud_asset_status[lookupKey],""))))</f>
        <v/>
      </c>
      <c r="Y56" s="7"/>
      <c r="AA56" s="3" t="str">
        <f>IF($A56="ADD",IF(NOT(ISBLANK(Z56)),_xlfn.XLOOKUP(Z56,ar_replace_reason[lookupValue],ar_replace_reason[lookupKey],"ERROR"),""), "")</f>
        <v/>
      </c>
      <c r="AB56" s="3" t="str">
        <f t="shared" si="3"/>
        <v/>
      </c>
      <c r="AC56" s="3" t="str">
        <f>IF($A56="","",IF((AND($A56="ADD",OR(AB56="",AB56="Queenstown-Lakes District Council"))),"70",(_xlfn.XLOOKUP(AB56,ud_organisation_owner[lookupValue],ud_organisation_owner[lookupKey],""))))</f>
        <v/>
      </c>
      <c r="AD56" s="3" t="str">
        <f t="shared" si="4"/>
        <v/>
      </c>
      <c r="AE56" s="3" t="str">
        <f>IF($A56="","",IF((AND($A56="ADD",OR(AD56="",AD56="Queenstown-Lakes District Council"))),"70",(_xlfn.XLOOKUP(AD56,ud_organisation_owner[lookupValue],ud_organisation_owner[lookupKey],""))))</f>
        <v/>
      </c>
      <c r="AF56" s="3" t="str">
        <f t="shared" si="5"/>
        <v/>
      </c>
      <c r="AG56" s="3" t="str">
        <f>IF($A56="","",IF((AND($A56="ADD",OR(AF56="",AF56="Local Authority"))),"17",(_xlfn.XLOOKUP(AF56,ud_sub_organisation[lookupValue],ud_sub_organisation[lookupKey],""))))</f>
        <v/>
      </c>
      <c r="AH56" s="3" t="str">
        <f t="shared" si="6"/>
        <v/>
      </c>
      <c r="AI56" s="3" t="str">
        <f>IF($A56="","",IF((AND($A56="ADD",OR(AH56="",AH56="Vested assets"))),"12",(_xlfn.XLOOKUP(AH56,ud_work_origin[lookupValue],ud_work_origin[lookupKey],""))))</f>
        <v/>
      </c>
      <c r="AJ56" s="8"/>
      <c r="AK56" s="2" t="str">
        <f t="shared" si="7"/>
        <v/>
      </c>
      <c r="AL56" s="3" t="str">
        <f t="shared" si="8"/>
        <v/>
      </c>
      <c r="AM56" s="3" t="str">
        <f>IF($A56="","",IF((AND($A56="ADD",OR(AL56="",AL56="Excellent"))),"1",(_xlfn.XLOOKUP(AL56,condition[lookupValue],condition[lookupKey],""))))</f>
        <v/>
      </c>
      <c r="AN56" s="7" t="str">
        <f t="shared" si="9"/>
        <v/>
      </c>
      <c r="AO56" s="5"/>
    </row>
    <row r="57" spans="2:41" x14ac:dyDescent="0.45">
      <c r="B57" s="4"/>
      <c r="C57" s="3" t="str">
        <f t="shared" si="0"/>
        <v/>
      </c>
      <c r="D57" s="3" t="str">
        <f>IF($A57="","",IF((AND($A57="ADD",OR(C57="",C57="ud_barrier"))),"94",(_xlfn.XLOOKUP(C57,ud_amds_table_list[lookupValue],ud_amds_table_list[lookupKey],""))))</f>
        <v/>
      </c>
      <c r="E57" s="5"/>
      <c r="G57" s="3" t="str">
        <f>IF($A57="ADD",IF(NOT(ISBLANK(F57)),_xlfn.XLOOKUP(F57,roadnames[lookupValue],roadnames[lookupKey],"ERROR"),""), "")</f>
        <v/>
      </c>
      <c r="H57" s="22"/>
      <c r="I57" s="22"/>
      <c r="J57" s="6"/>
      <c r="L57" s="3" t="str">
        <f>IF($A57="ADD",IF(NOT(ISBLANK(K57)),_xlfn.XLOOKUP(K57,side[lookupValue],side[lookupKey],"ERROR"),""), "")</f>
        <v/>
      </c>
      <c r="M57" s="4"/>
      <c r="P57" s="3" t="str">
        <f>IF($A57="ADD",IF(NOT(ISBLANK(O57)),_xlfn.XLOOKUP(O57,ud_barrier_terminal_type[lookupValue],ud_barrier_terminal_type[lookupKey],"ERROR"),""), "")</f>
        <v/>
      </c>
      <c r="T57" s="7"/>
      <c r="U57" s="4" t="str">
        <f t="shared" ca="1" si="1"/>
        <v/>
      </c>
      <c r="V57" s="4"/>
      <c r="W57" s="3" t="str">
        <f t="shared" si="2"/>
        <v/>
      </c>
      <c r="X57" s="3" t="str">
        <f>IF($A57="","",IF((AND($A57="ADD",OR(W57="",W57="In Use"))),"5",(_xlfn.XLOOKUP(W57,ud_asset_status[lookupValue],ud_asset_status[lookupKey],""))))</f>
        <v/>
      </c>
      <c r="Y57" s="7"/>
      <c r="AA57" s="3" t="str">
        <f>IF($A57="ADD",IF(NOT(ISBLANK(Z57)),_xlfn.XLOOKUP(Z57,ar_replace_reason[lookupValue],ar_replace_reason[lookupKey],"ERROR"),""), "")</f>
        <v/>
      </c>
      <c r="AB57" s="3" t="str">
        <f t="shared" si="3"/>
        <v/>
      </c>
      <c r="AC57" s="3" t="str">
        <f>IF($A57="","",IF((AND($A57="ADD",OR(AB57="",AB57="Queenstown-Lakes District Council"))),"70",(_xlfn.XLOOKUP(AB57,ud_organisation_owner[lookupValue],ud_organisation_owner[lookupKey],""))))</f>
        <v/>
      </c>
      <c r="AD57" s="3" t="str">
        <f t="shared" si="4"/>
        <v/>
      </c>
      <c r="AE57" s="3" t="str">
        <f>IF($A57="","",IF((AND($A57="ADD",OR(AD57="",AD57="Queenstown-Lakes District Council"))),"70",(_xlfn.XLOOKUP(AD57,ud_organisation_owner[lookupValue],ud_organisation_owner[lookupKey],""))))</f>
        <v/>
      </c>
      <c r="AF57" s="3" t="str">
        <f t="shared" si="5"/>
        <v/>
      </c>
      <c r="AG57" s="3" t="str">
        <f>IF($A57="","",IF((AND($A57="ADD",OR(AF57="",AF57="Local Authority"))),"17",(_xlfn.XLOOKUP(AF57,ud_sub_organisation[lookupValue],ud_sub_organisation[lookupKey],""))))</f>
        <v/>
      </c>
      <c r="AH57" s="3" t="str">
        <f t="shared" si="6"/>
        <v/>
      </c>
      <c r="AI57" s="3" t="str">
        <f>IF($A57="","",IF((AND($A57="ADD",OR(AH57="",AH57="Vested assets"))),"12",(_xlfn.XLOOKUP(AH57,ud_work_origin[lookupValue],ud_work_origin[lookupKey],""))))</f>
        <v/>
      </c>
      <c r="AJ57" s="8"/>
      <c r="AK57" s="2" t="str">
        <f t="shared" si="7"/>
        <v/>
      </c>
      <c r="AL57" s="3" t="str">
        <f t="shared" si="8"/>
        <v/>
      </c>
      <c r="AM57" s="3" t="str">
        <f>IF($A57="","",IF((AND($A57="ADD",OR(AL57="",AL57="Excellent"))),"1",(_xlfn.XLOOKUP(AL57,condition[lookupValue],condition[lookupKey],""))))</f>
        <v/>
      </c>
      <c r="AN57" s="7" t="str">
        <f t="shared" si="9"/>
        <v/>
      </c>
      <c r="AO57" s="5"/>
    </row>
    <row r="58" spans="2:41" x14ac:dyDescent="0.45">
      <c r="B58" s="4"/>
      <c r="C58" s="3" t="str">
        <f t="shared" si="0"/>
        <v/>
      </c>
      <c r="D58" s="3" t="str">
        <f>IF($A58="","",IF((AND($A58="ADD",OR(C58="",C58="ud_barrier"))),"94",(_xlfn.XLOOKUP(C58,ud_amds_table_list[lookupValue],ud_amds_table_list[lookupKey],""))))</f>
        <v/>
      </c>
      <c r="E58" s="5"/>
      <c r="G58" s="3" t="str">
        <f>IF($A58="ADD",IF(NOT(ISBLANK(F58)),_xlfn.XLOOKUP(F58,roadnames[lookupValue],roadnames[lookupKey],"ERROR"),""), "")</f>
        <v/>
      </c>
      <c r="H58" s="22"/>
      <c r="I58" s="22"/>
      <c r="J58" s="6"/>
      <c r="L58" s="3" t="str">
        <f>IF($A58="ADD",IF(NOT(ISBLANK(K58)),_xlfn.XLOOKUP(K58,side[lookupValue],side[lookupKey],"ERROR"),""), "")</f>
        <v/>
      </c>
      <c r="M58" s="4"/>
      <c r="P58" s="3" t="str">
        <f>IF($A58="ADD",IF(NOT(ISBLANK(O58)),_xlfn.XLOOKUP(O58,ud_barrier_terminal_type[lookupValue],ud_barrier_terminal_type[lookupKey],"ERROR"),""), "")</f>
        <v/>
      </c>
      <c r="T58" s="7"/>
      <c r="U58" s="4" t="str">
        <f t="shared" ca="1" si="1"/>
        <v/>
      </c>
      <c r="V58" s="4"/>
      <c r="W58" s="3" t="str">
        <f t="shared" si="2"/>
        <v/>
      </c>
      <c r="X58" s="3" t="str">
        <f>IF($A58="","",IF((AND($A58="ADD",OR(W58="",W58="In Use"))),"5",(_xlfn.XLOOKUP(W58,ud_asset_status[lookupValue],ud_asset_status[lookupKey],""))))</f>
        <v/>
      </c>
      <c r="Y58" s="7"/>
      <c r="AA58" s="3" t="str">
        <f>IF($A58="ADD",IF(NOT(ISBLANK(Z58)),_xlfn.XLOOKUP(Z58,ar_replace_reason[lookupValue],ar_replace_reason[lookupKey],"ERROR"),""), "")</f>
        <v/>
      </c>
      <c r="AB58" s="3" t="str">
        <f t="shared" si="3"/>
        <v/>
      </c>
      <c r="AC58" s="3" t="str">
        <f>IF($A58="","",IF((AND($A58="ADD",OR(AB58="",AB58="Queenstown-Lakes District Council"))),"70",(_xlfn.XLOOKUP(AB58,ud_organisation_owner[lookupValue],ud_organisation_owner[lookupKey],""))))</f>
        <v/>
      </c>
      <c r="AD58" s="3" t="str">
        <f t="shared" si="4"/>
        <v/>
      </c>
      <c r="AE58" s="3" t="str">
        <f>IF($A58="","",IF((AND($A58="ADD",OR(AD58="",AD58="Queenstown-Lakes District Council"))),"70",(_xlfn.XLOOKUP(AD58,ud_organisation_owner[lookupValue],ud_organisation_owner[lookupKey],""))))</f>
        <v/>
      </c>
      <c r="AF58" s="3" t="str">
        <f t="shared" si="5"/>
        <v/>
      </c>
      <c r="AG58" s="3" t="str">
        <f>IF($A58="","",IF((AND($A58="ADD",OR(AF58="",AF58="Local Authority"))),"17",(_xlfn.XLOOKUP(AF58,ud_sub_organisation[lookupValue],ud_sub_organisation[lookupKey],""))))</f>
        <v/>
      </c>
      <c r="AH58" s="3" t="str">
        <f t="shared" si="6"/>
        <v/>
      </c>
      <c r="AI58" s="3" t="str">
        <f>IF($A58="","",IF((AND($A58="ADD",OR(AH58="",AH58="Vested assets"))),"12",(_xlfn.XLOOKUP(AH58,ud_work_origin[lookupValue],ud_work_origin[lookupKey],""))))</f>
        <v/>
      </c>
      <c r="AJ58" s="8"/>
      <c r="AK58" s="2" t="str">
        <f t="shared" si="7"/>
        <v/>
      </c>
      <c r="AL58" s="3" t="str">
        <f t="shared" si="8"/>
        <v/>
      </c>
      <c r="AM58" s="3" t="str">
        <f>IF($A58="","",IF((AND($A58="ADD",OR(AL58="",AL58="Excellent"))),"1",(_xlfn.XLOOKUP(AL58,condition[lookupValue],condition[lookupKey],""))))</f>
        <v/>
      </c>
      <c r="AN58" s="7" t="str">
        <f t="shared" si="9"/>
        <v/>
      </c>
      <c r="AO58" s="5"/>
    </row>
    <row r="59" spans="2:41" x14ac:dyDescent="0.45">
      <c r="B59" s="4"/>
      <c r="C59" s="3" t="str">
        <f t="shared" si="0"/>
        <v/>
      </c>
      <c r="D59" s="3" t="str">
        <f>IF($A59="","",IF((AND($A59="ADD",OR(C59="",C59="ud_barrier"))),"94",(_xlfn.XLOOKUP(C59,ud_amds_table_list[lookupValue],ud_amds_table_list[lookupKey],""))))</f>
        <v/>
      </c>
      <c r="E59" s="5"/>
      <c r="G59" s="3" t="str">
        <f>IF($A59="ADD",IF(NOT(ISBLANK(F59)),_xlfn.XLOOKUP(F59,roadnames[lookupValue],roadnames[lookupKey],"ERROR"),""), "")</f>
        <v/>
      </c>
      <c r="H59" s="22"/>
      <c r="I59" s="22"/>
      <c r="J59" s="6"/>
      <c r="L59" s="3" t="str">
        <f>IF($A59="ADD",IF(NOT(ISBLANK(K59)),_xlfn.XLOOKUP(K59,side[lookupValue],side[lookupKey],"ERROR"),""), "")</f>
        <v/>
      </c>
      <c r="M59" s="4"/>
      <c r="P59" s="3" t="str">
        <f>IF($A59="ADD",IF(NOT(ISBLANK(O59)),_xlfn.XLOOKUP(O59,ud_barrier_terminal_type[lookupValue],ud_barrier_terminal_type[lookupKey],"ERROR"),""), "")</f>
        <v/>
      </c>
      <c r="T59" s="7"/>
      <c r="U59" s="4" t="str">
        <f t="shared" ca="1" si="1"/>
        <v/>
      </c>
      <c r="V59" s="4"/>
      <c r="W59" s="3" t="str">
        <f t="shared" si="2"/>
        <v/>
      </c>
      <c r="X59" s="3" t="str">
        <f>IF($A59="","",IF((AND($A59="ADD",OR(W59="",W59="In Use"))),"5",(_xlfn.XLOOKUP(W59,ud_asset_status[lookupValue],ud_asset_status[lookupKey],""))))</f>
        <v/>
      </c>
      <c r="Y59" s="7"/>
      <c r="AA59" s="3" t="str">
        <f>IF($A59="ADD",IF(NOT(ISBLANK(Z59)),_xlfn.XLOOKUP(Z59,ar_replace_reason[lookupValue],ar_replace_reason[lookupKey],"ERROR"),""), "")</f>
        <v/>
      </c>
      <c r="AB59" s="3" t="str">
        <f t="shared" si="3"/>
        <v/>
      </c>
      <c r="AC59" s="3" t="str">
        <f>IF($A59="","",IF((AND($A59="ADD",OR(AB59="",AB59="Queenstown-Lakes District Council"))),"70",(_xlfn.XLOOKUP(AB59,ud_organisation_owner[lookupValue],ud_organisation_owner[lookupKey],""))))</f>
        <v/>
      </c>
      <c r="AD59" s="3" t="str">
        <f t="shared" si="4"/>
        <v/>
      </c>
      <c r="AE59" s="3" t="str">
        <f>IF($A59="","",IF((AND($A59="ADD",OR(AD59="",AD59="Queenstown-Lakes District Council"))),"70",(_xlfn.XLOOKUP(AD59,ud_organisation_owner[lookupValue],ud_organisation_owner[lookupKey],""))))</f>
        <v/>
      </c>
      <c r="AF59" s="3" t="str">
        <f t="shared" si="5"/>
        <v/>
      </c>
      <c r="AG59" s="3" t="str">
        <f>IF($A59="","",IF((AND($A59="ADD",OR(AF59="",AF59="Local Authority"))),"17",(_xlfn.XLOOKUP(AF59,ud_sub_organisation[lookupValue],ud_sub_organisation[lookupKey],""))))</f>
        <v/>
      </c>
      <c r="AH59" s="3" t="str">
        <f t="shared" si="6"/>
        <v/>
      </c>
      <c r="AI59" s="3" t="str">
        <f>IF($A59="","",IF((AND($A59="ADD",OR(AH59="",AH59="Vested assets"))),"12",(_xlfn.XLOOKUP(AH59,ud_work_origin[lookupValue],ud_work_origin[lookupKey],""))))</f>
        <v/>
      </c>
      <c r="AJ59" s="8"/>
      <c r="AK59" s="2" t="str">
        <f t="shared" si="7"/>
        <v/>
      </c>
      <c r="AL59" s="3" t="str">
        <f t="shared" si="8"/>
        <v/>
      </c>
      <c r="AM59" s="3" t="str">
        <f>IF($A59="","",IF((AND($A59="ADD",OR(AL59="",AL59="Excellent"))),"1",(_xlfn.XLOOKUP(AL59,condition[lookupValue],condition[lookupKey],""))))</f>
        <v/>
      </c>
      <c r="AN59" s="7" t="str">
        <f t="shared" si="9"/>
        <v/>
      </c>
      <c r="AO59" s="5"/>
    </row>
    <row r="60" spans="2:41" x14ac:dyDescent="0.45">
      <c r="B60" s="4"/>
      <c r="C60" s="3" t="str">
        <f t="shared" si="0"/>
        <v/>
      </c>
      <c r="D60" s="3" t="str">
        <f>IF($A60="","",IF((AND($A60="ADD",OR(C60="",C60="ud_barrier"))),"94",(_xlfn.XLOOKUP(C60,ud_amds_table_list[lookupValue],ud_amds_table_list[lookupKey],""))))</f>
        <v/>
      </c>
      <c r="E60" s="5"/>
      <c r="G60" s="3" t="str">
        <f>IF($A60="ADD",IF(NOT(ISBLANK(F60)),_xlfn.XLOOKUP(F60,roadnames[lookupValue],roadnames[lookupKey],"ERROR"),""), "")</f>
        <v/>
      </c>
      <c r="H60" s="22"/>
      <c r="I60" s="22"/>
      <c r="J60" s="6"/>
      <c r="L60" s="3" t="str">
        <f>IF($A60="ADD",IF(NOT(ISBLANK(K60)),_xlfn.XLOOKUP(K60,side[lookupValue],side[lookupKey],"ERROR"),""), "")</f>
        <v/>
      </c>
      <c r="M60" s="4"/>
      <c r="P60" s="3" t="str">
        <f>IF($A60="ADD",IF(NOT(ISBLANK(O60)),_xlfn.XLOOKUP(O60,ud_barrier_terminal_type[lookupValue],ud_barrier_terminal_type[lookupKey],"ERROR"),""), "")</f>
        <v/>
      </c>
      <c r="T60" s="7"/>
      <c r="U60" s="4" t="str">
        <f t="shared" ca="1" si="1"/>
        <v/>
      </c>
      <c r="V60" s="4"/>
      <c r="W60" s="3" t="str">
        <f t="shared" si="2"/>
        <v/>
      </c>
      <c r="X60" s="3" t="str">
        <f>IF($A60="","",IF((AND($A60="ADD",OR(W60="",W60="In Use"))),"5",(_xlfn.XLOOKUP(W60,ud_asset_status[lookupValue],ud_asset_status[lookupKey],""))))</f>
        <v/>
      </c>
      <c r="Y60" s="7"/>
      <c r="AA60" s="3" t="str">
        <f>IF($A60="ADD",IF(NOT(ISBLANK(Z60)),_xlfn.XLOOKUP(Z60,ar_replace_reason[lookupValue],ar_replace_reason[lookupKey],"ERROR"),""), "")</f>
        <v/>
      </c>
      <c r="AB60" s="3" t="str">
        <f t="shared" si="3"/>
        <v/>
      </c>
      <c r="AC60" s="3" t="str">
        <f>IF($A60="","",IF((AND($A60="ADD",OR(AB60="",AB60="Queenstown-Lakes District Council"))),"70",(_xlfn.XLOOKUP(AB60,ud_organisation_owner[lookupValue],ud_organisation_owner[lookupKey],""))))</f>
        <v/>
      </c>
      <c r="AD60" s="3" t="str">
        <f t="shared" si="4"/>
        <v/>
      </c>
      <c r="AE60" s="3" t="str">
        <f>IF($A60="","",IF((AND($A60="ADD",OR(AD60="",AD60="Queenstown-Lakes District Council"))),"70",(_xlfn.XLOOKUP(AD60,ud_organisation_owner[lookupValue],ud_organisation_owner[lookupKey],""))))</f>
        <v/>
      </c>
      <c r="AF60" s="3" t="str">
        <f t="shared" si="5"/>
        <v/>
      </c>
      <c r="AG60" s="3" t="str">
        <f>IF($A60="","",IF((AND($A60="ADD",OR(AF60="",AF60="Local Authority"))),"17",(_xlfn.XLOOKUP(AF60,ud_sub_organisation[lookupValue],ud_sub_organisation[lookupKey],""))))</f>
        <v/>
      </c>
      <c r="AH60" s="3" t="str">
        <f t="shared" si="6"/>
        <v/>
      </c>
      <c r="AI60" s="3" t="str">
        <f>IF($A60="","",IF((AND($A60="ADD",OR(AH60="",AH60="Vested assets"))),"12",(_xlfn.XLOOKUP(AH60,ud_work_origin[lookupValue],ud_work_origin[lookupKey],""))))</f>
        <v/>
      </c>
      <c r="AJ60" s="8"/>
      <c r="AK60" s="2" t="str">
        <f t="shared" si="7"/>
        <v/>
      </c>
      <c r="AL60" s="3" t="str">
        <f t="shared" si="8"/>
        <v/>
      </c>
      <c r="AM60" s="3" t="str">
        <f>IF($A60="","",IF((AND($A60="ADD",OR(AL60="",AL60="Excellent"))),"1",(_xlfn.XLOOKUP(AL60,condition[lookupValue],condition[lookupKey],""))))</f>
        <v/>
      </c>
      <c r="AN60" s="7" t="str">
        <f t="shared" si="9"/>
        <v/>
      </c>
      <c r="AO60" s="5"/>
    </row>
    <row r="61" spans="2:41" x14ac:dyDescent="0.45">
      <c r="B61" s="4"/>
      <c r="C61" s="3" t="str">
        <f t="shared" si="0"/>
        <v/>
      </c>
      <c r="D61" s="3" t="str">
        <f>IF($A61="","",IF((AND($A61="ADD",OR(C61="",C61="ud_barrier"))),"94",(_xlfn.XLOOKUP(C61,ud_amds_table_list[lookupValue],ud_amds_table_list[lookupKey],""))))</f>
        <v/>
      </c>
      <c r="E61" s="5"/>
      <c r="G61" s="3" t="str">
        <f>IF($A61="ADD",IF(NOT(ISBLANK(F61)),_xlfn.XLOOKUP(F61,roadnames[lookupValue],roadnames[lookupKey],"ERROR"),""), "")</f>
        <v/>
      </c>
      <c r="H61" s="22"/>
      <c r="I61" s="22"/>
      <c r="J61" s="6"/>
      <c r="L61" s="3" t="str">
        <f>IF($A61="ADD",IF(NOT(ISBLANK(K61)),_xlfn.XLOOKUP(K61,side[lookupValue],side[lookupKey],"ERROR"),""), "")</f>
        <v/>
      </c>
      <c r="M61" s="4"/>
      <c r="P61" s="3" t="str">
        <f>IF($A61="ADD",IF(NOT(ISBLANK(O61)),_xlfn.XLOOKUP(O61,ud_barrier_terminal_type[lookupValue],ud_barrier_terminal_type[lookupKey],"ERROR"),""), "")</f>
        <v/>
      </c>
      <c r="T61" s="7"/>
      <c r="U61" s="4" t="str">
        <f t="shared" ca="1" si="1"/>
        <v/>
      </c>
      <c r="V61" s="4"/>
      <c r="W61" s="3" t="str">
        <f t="shared" si="2"/>
        <v/>
      </c>
      <c r="X61" s="3" t="str">
        <f>IF($A61="","",IF((AND($A61="ADD",OR(W61="",W61="In Use"))),"5",(_xlfn.XLOOKUP(W61,ud_asset_status[lookupValue],ud_asset_status[lookupKey],""))))</f>
        <v/>
      </c>
      <c r="Y61" s="7"/>
      <c r="AA61" s="3" t="str">
        <f>IF($A61="ADD",IF(NOT(ISBLANK(Z61)),_xlfn.XLOOKUP(Z61,ar_replace_reason[lookupValue],ar_replace_reason[lookupKey],"ERROR"),""), "")</f>
        <v/>
      </c>
      <c r="AB61" s="3" t="str">
        <f t="shared" si="3"/>
        <v/>
      </c>
      <c r="AC61" s="3" t="str">
        <f>IF($A61="","",IF((AND($A61="ADD",OR(AB61="",AB61="Queenstown-Lakes District Council"))),"70",(_xlfn.XLOOKUP(AB61,ud_organisation_owner[lookupValue],ud_organisation_owner[lookupKey],""))))</f>
        <v/>
      </c>
      <c r="AD61" s="3" t="str">
        <f t="shared" si="4"/>
        <v/>
      </c>
      <c r="AE61" s="3" t="str">
        <f>IF($A61="","",IF((AND($A61="ADD",OR(AD61="",AD61="Queenstown-Lakes District Council"))),"70",(_xlfn.XLOOKUP(AD61,ud_organisation_owner[lookupValue],ud_organisation_owner[lookupKey],""))))</f>
        <v/>
      </c>
      <c r="AF61" s="3" t="str">
        <f t="shared" si="5"/>
        <v/>
      </c>
      <c r="AG61" s="3" t="str">
        <f>IF($A61="","",IF((AND($A61="ADD",OR(AF61="",AF61="Local Authority"))),"17",(_xlfn.XLOOKUP(AF61,ud_sub_organisation[lookupValue],ud_sub_organisation[lookupKey],""))))</f>
        <v/>
      </c>
      <c r="AH61" s="3" t="str">
        <f t="shared" si="6"/>
        <v/>
      </c>
      <c r="AI61" s="3" t="str">
        <f>IF($A61="","",IF((AND($A61="ADD",OR(AH61="",AH61="Vested assets"))),"12",(_xlfn.XLOOKUP(AH61,ud_work_origin[lookupValue],ud_work_origin[lookupKey],""))))</f>
        <v/>
      </c>
      <c r="AJ61" s="8"/>
      <c r="AK61" s="2" t="str">
        <f t="shared" si="7"/>
        <v/>
      </c>
      <c r="AL61" s="3" t="str">
        <f t="shared" si="8"/>
        <v/>
      </c>
      <c r="AM61" s="3" t="str">
        <f>IF($A61="","",IF((AND($A61="ADD",OR(AL61="",AL61="Excellent"))),"1",(_xlfn.XLOOKUP(AL61,condition[lookupValue],condition[lookupKey],""))))</f>
        <v/>
      </c>
      <c r="AN61" s="7" t="str">
        <f t="shared" si="9"/>
        <v/>
      </c>
      <c r="AO61" s="5"/>
    </row>
    <row r="62" spans="2:41" x14ac:dyDescent="0.45">
      <c r="B62" s="4"/>
      <c r="C62" s="3" t="str">
        <f t="shared" si="0"/>
        <v/>
      </c>
      <c r="D62" s="3" t="str">
        <f>IF($A62="","",IF((AND($A62="ADD",OR(C62="",C62="ud_barrier"))),"94",(_xlfn.XLOOKUP(C62,ud_amds_table_list[lookupValue],ud_amds_table_list[lookupKey],""))))</f>
        <v/>
      </c>
      <c r="E62" s="5"/>
      <c r="G62" s="3" t="str">
        <f>IF($A62="ADD",IF(NOT(ISBLANK(F62)),_xlfn.XLOOKUP(F62,roadnames[lookupValue],roadnames[lookupKey],"ERROR"),""), "")</f>
        <v/>
      </c>
      <c r="H62" s="22"/>
      <c r="I62" s="22"/>
      <c r="J62" s="6"/>
      <c r="L62" s="3" t="str">
        <f>IF($A62="ADD",IF(NOT(ISBLANK(K62)),_xlfn.XLOOKUP(K62,side[lookupValue],side[lookupKey],"ERROR"),""), "")</f>
        <v/>
      </c>
      <c r="M62" s="4"/>
      <c r="P62" s="3" t="str">
        <f>IF($A62="ADD",IF(NOT(ISBLANK(O62)),_xlfn.XLOOKUP(O62,ud_barrier_terminal_type[lookupValue],ud_barrier_terminal_type[lookupKey],"ERROR"),""), "")</f>
        <v/>
      </c>
      <c r="T62" s="7"/>
      <c r="U62" s="4" t="str">
        <f t="shared" ca="1" si="1"/>
        <v/>
      </c>
      <c r="V62" s="4"/>
      <c r="W62" s="3" t="str">
        <f t="shared" si="2"/>
        <v/>
      </c>
      <c r="X62" s="3" t="str">
        <f>IF($A62="","",IF((AND($A62="ADD",OR(W62="",W62="In Use"))),"5",(_xlfn.XLOOKUP(W62,ud_asset_status[lookupValue],ud_asset_status[lookupKey],""))))</f>
        <v/>
      </c>
      <c r="Y62" s="7"/>
      <c r="AA62" s="3" t="str">
        <f>IF($A62="ADD",IF(NOT(ISBLANK(Z62)),_xlfn.XLOOKUP(Z62,ar_replace_reason[lookupValue],ar_replace_reason[lookupKey],"ERROR"),""), "")</f>
        <v/>
      </c>
      <c r="AB62" s="3" t="str">
        <f t="shared" si="3"/>
        <v/>
      </c>
      <c r="AC62" s="3" t="str">
        <f>IF($A62="","",IF((AND($A62="ADD",OR(AB62="",AB62="Queenstown-Lakes District Council"))),"70",(_xlfn.XLOOKUP(AB62,ud_organisation_owner[lookupValue],ud_organisation_owner[lookupKey],""))))</f>
        <v/>
      </c>
      <c r="AD62" s="3" t="str">
        <f t="shared" si="4"/>
        <v/>
      </c>
      <c r="AE62" s="3" t="str">
        <f>IF($A62="","",IF((AND($A62="ADD",OR(AD62="",AD62="Queenstown-Lakes District Council"))),"70",(_xlfn.XLOOKUP(AD62,ud_organisation_owner[lookupValue],ud_organisation_owner[lookupKey],""))))</f>
        <v/>
      </c>
      <c r="AF62" s="3" t="str">
        <f t="shared" si="5"/>
        <v/>
      </c>
      <c r="AG62" s="3" t="str">
        <f>IF($A62="","",IF((AND($A62="ADD",OR(AF62="",AF62="Local Authority"))),"17",(_xlfn.XLOOKUP(AF62,ud_sub_organisation[lookupValue],ud_sub_organisation[lookupKey],""))))</f>
        <v/>
      </c>
      <c r="AH62" s="3" t="str">
        <f t="shared" si="6"/>
        <v/>
      </c>
      <c r="AI62" s="3" t="str">
        <f>IF($A62="","",IF((AND($A62="ADD",OR(AH62="",AH62="Vested assets"))),"12",(_xlfn.XLOOKUP(AH62,ud_work_origin[lookupValue],ud_work_origin[lookupKey],""))))</f>
        <v/>
      </c>
      <c r="AJ62" s="8"/>
      <c r="AK62" s="2" t="str">
        <f t="shared" si="7"/>
        <v/>
      </c>
      <c r="AL62" s="3" t="str">
        <f t="shared" si="8"/>
        <v/>
      </c>
      <c r="AM62" s="3" t="str">
        <f>IF($A62="","",IF((AND($A62="ADD",OR(AL62="",AL62="Excellent"))),"1",(_xlfn.XLOOKUP(AL62,condition[lookupValue],condition[lookupKey],""))))</f>
        <v/>
      </c>
      <c r="AN62" s="7" t="str">
        <f t="shared" si="9"/>
        <v/>
      </c>
      <c r="AO62" s="5"/>
    </row>
    <row r="63" spans="2:41" x14ac:dyDescent="0.45">
      <c r="B63" s="4"/>
      <c r="C63" s="3" t="str">
        <f t="shared" si="0"/>
        <v/>
      </c>
      <c r="D63" s="3" t="str">
        <f>IF($A63="","",IF((AND($A63="ADD",OR(C63="",C63="ud_barrier"))),"94",(_xlfn.XLOOKUP(C63,ud_amds_table_list[lookupValue],ud_amds_table_list[lookupKey],""))))</f>
        <v/>
      </c>
      <c r="E63" s="5"/>
      <c r="G63" s="3" t="str">
        <f>IF($A63="ADD",IF(NOT(ISBLANK(F63)),_xlfn.XLOOKUP(F63,roadnames[lookupValue],roadnames[lookupKey],"ERROR"),""), "")</f>
        <v/>
      </c>
      <c r="H63" s="22"/>
      <c r="I63" s="22"/>
      <c r="J63" s="6"/>
      <c r="L63" s="3" t="str">
        <f>IF($A63="ADD",IF(NOT(ISBLANK(K63)),_xlfn.XLOOKUP(K63,side[lookupValue],side[lookupKey],"ERROR"),""), "")</f>
        <v/>
      </c>
      <c r="M63" s="4"/>
      <c r="P63" s="3" t="str">
        <f>IF($A63="ADD",IF(NOT(ISBLANK(O63)),_xlfn.XLOOKUP(O63,ud_barrier_terminal_type[lookupValue],ud_barrier_terminal_type[lookupKey],"ERROR"),""), "")</f>
        <v/>
      </c>
      <c r="T63" s="7"/>
      <c r="U63" s="4" t="str">
        <f t="shared" ca="1" si="1"/>
        <v/>
      </c>
      <c r="V63" s="4"/>
      <c r="W63" s="3" t="str">
        <f t="shared" si="2"/>
        <v/>
      </c>
      <c r="X63" s="3" t="str">
        <f>IF($A63="","",IF((AND($A63="ADD",OR(W63="",W63="In Use"))),"5",(_xlfn.XLOOKUP(W63,ud_asset_status[lookupValue],ud_asset_status[lookupKey],""))))</f>
        <v/>
      </c>
      <c r="Y63" s="7"/>
      <c r="AA63" s="3" t="str">
        <f>IF($A63="ADD",IF(NOT(ISBLANK(Z63)),_xlfn.XLOOKUP(Z63,ar_replace_reason[lookupValue],ar_replace_reason[lookupKey],"ERROR"),""), "")</f>
        <v/>
      </c>
      <c r="AB63" s="3" t="str">
        <f t="shared" si="3"/>
        <v/>
      </c>
      <c r="AC63" s="3" t="str">
        <f>IF($A63="","",IF((AND($A63="ADD",OR(AB63="",AB63="Queenstown-Lakes District Council"))),"70",(_xlfn.XLOOKUP(AB63,ud_organisation_owner[lookupValue],ud_organisation_owner[lookupKey],""))))</f>
        <v/>
      </c>
      <c r="AD63" s="3" t="str">
        <f t="shared" si="4"/>
        <v/>
      </c>
      <c r="AE63" s="3" t="str">
        <f>IF($A63="","",IF((AND($A63="ADD",OR(AD63="",AD63="Queenstown-Lakes District Council"))),"70",(_xlfn.XLOOKUP(AD63,ud_organisation_owner[lookupValue],ud_organisation_owner[lookupKey],""))))</f>
        <v/>
      </c>
      <c r="AF63" s="3" t="str">
        <f t="shared" si="5"/>
        <v/>
      </c>
      <c r="AG63" s="3" t="str">
        <f>IF($A63="","",IF((AND($A63="ADD",OR(AF63="",AF63="Local Authority"))),"17",(_xlfn.XLOOKUP(AF63,ud_sub_organisation[lookupValue],ud_sub_organisation[lookupKey],""))))</f>
        <v/>
      </c>
      <c r="AH63" s="3" t="str">
        <f t="shared" si="6"/>
        <v/>
      </c>
      <c r="AI63" s="3" t="str">
        <f>IF($A63="","",IF((AND($A63="ADD",OR(AH63="",AH63="Vested assets"))),"12",(_xlfn.XLOOKUP(AH63,ud_work_origin[lookupValue],ud_work_origin[lookupKey],""))))</f>
        <v/>
      </c>
      <c r="AJ63" s="8"/>
      <c r="AK63" s="2" t="str">
        <f t="shared" si="7"/>
        <v/>
      </c>
      <c r="AL63" s="3" t="str">
        <f t="shared" si="8"/>
        <v/>
      </c>
      <c r="AM63" s="3" t="str">
        <f>IF($A63="","",IF((AND($A63="ADD",OR(AL63="",AL63="Excellent"))),"1",(_xlfn.XLOOKUP(AL63,condition[lookupValue],condition[lookupKey],""))))</f>
        <v/>
      </c>
      <c r="AN63" s="7" t="str">
        <f t="shared" si="9"/>
        <v/>
      </c>
      <c r="AO63" s="5"/>
    </row>
    <row r="64" spans="2:41" x14ac:dyDescent="0.45">
      <c r="B64" s="4"/>
      <c r="C64" s="3" t="str">
        <f t="shared" si="0"/>
        <v/>
      </c>
      <c r="D64" s="3" t="str">
        <f>IF($A64="","",IF((AND($A64="ADD",OR(C64="",C64="ud_barrier"))),"94",(_xlfn.XLOOKUP(C64,ud_amds_table_list[lookupValue],ud_amds_table_list[lookupKey],""))))</f>
        <v/>
      </c>
      <c r="E64" s="5"/>
      <c r="G64" s="3" t="str">
        <f>IF($A64="ADD",IF(NOT(ISBLANK(F64)),_xlfn.XLOOKUP(F64,roadnames[lookupValue],roadnames[lookupKey],"ERROR"),""), "")</f>
        <v/>
      </c>
      <c r="H64" s="22"/>
      <c r="I64" s="22"/>
      <c r="J64" s="6"/>
      <c r="L64" s="3" t="str">
        <f>IF($A64="ADD",IF(NOT(ISBLANK(K64)),_xlfn.XLOOKUP(K64,side[lookupValue],side[lookupKey],"ERROR"),""), "")</f>
        <v/>
      </c>
      <c r="M64" s="4"/>
      <c r="P64" s="3" t="str">
        <f>IF($A64="ADD",IF(NOT(ISBLANK(O64)),_xlfn.XLOOKUP(O64,ud_barrier_terminal_type[lookupValue],ud_barrier_terminal_type[lookupKey],"ERROR"),""), "")</f>
        <v/>
      </c>
      <c r="T64" s="7"/>
      <c r="U64" s="4" t="str">
        <f t="shared" ca="1" si="1"/>
        <v/>
      </c>
      <c r="V64" s="4"/>
      <c r="W64" s="3" t="str">
        <f t="shared" si="2"/>
        <v/>
      </c>
      <c r="X64" s="3" t="str">
        <f>IF($A64="","",IF((AND($A64="ADD",OR(W64="",W64="In Use"))),"5",(_xlfn.XLOOKUP(W64,ud_asset_status[lookupValue],ud_asset_status[lookupKey],""))))</f>
        <v/>
      </c>
      <c r="Y64" s="7"/>
      <c r="AA64" s="3" t="str">
        <f>IF($A64="ADD",IF(NOT(ISBLANK(Z64)),_xlfn.XLOOKUP(Z64,ar_replace_reason[lookupValue],ar_replace_reason[lookupKey],"ERROR"),""), "")</f>
        <v/>
      </c>
      <c r="AB64" s="3" t="str">
        <f t="shared" si="3"/>
        <v/>
      </c>
      <c r="AC64" s="3" t="str">
        <f>IF($A64="","",IF((AND($A64="ADD",OR(AB64="",AB64="Queenstown-Lakes District Council"))),"70",(_xlfn.XLOOKUP(AB64,ud_organisation_owner[lookupValue],ud_organisation_owner[lookupKey],""))))</f>
        <v/>
      </c>
      <c r="AD64" s="3" t="str">
        <f t="shared" si="4"/>
        <v/>
      </c>
      <c r="AE64" s="3" t="str">
        <f>IF($A64="","",IF((AND($A64="ADD",OR(AD64="",AD64="Queenstown-Lakes District Council"))),"70",(_xlfn.XLOOKUP(AD64,ud_organisation_owner[lookupValue],ud_organisation_owner[lookupKey],""))))</f>
        <v/>
      </c>
      <c r="AF64" s="3" t="str">
        <f t="shared" si="5"/>
        <v/>
      </c>
      <c r="AG64" s="3" t="str">
        <f>IF($A64="","",IF((AND($A64="ADD",OR(AF64="",AF64="Local Authority"))),"17",(_xlfn.XLOOKUP(AF64,ud_sub_organisation[lookupValue],ud_sub_organisation[lookupKey],""))))</f>
        <v/>
      </c>
      <c r="AH64" s="3" t="str">
        <f t="shared" si="6"/>
        <v/>
      </c>
      <c r="AI64" s="3" t="str">
        <f>IF($A64="","",IF((AND($A64="ADD",OR(AH64="",AH64="Vested assets"))),"12",(_xlfn.XLOOKUP(AH64,ud_work_origin[lookupValue],ud_work_origin[lookupKey],""))))</f>
        <v/>
      </c>
      <c r="AJ64" s="8"/>
      <c r="AK64" s="2" t="str">
        <f t="shared" si="7"/>
        <v/>
      </c>
      <c r="AL64" s="3" t="str">
        <f t="shared" si="8"/>
        <v/>
      </c>
      <c r="AM64" s="3" t="str">
        <f>IF($A64="","",IF((AND($A64="ADD",OR(AL64="",AL64="Excellent"))),"1",(_xlfn.XLOOKUP(AL64,condition[lookupValue],condition[lookupKey],""))))</f>
        <v/>
      </c>
      <c r="AN64" s="7" t="str">
        <f t="shared" si="9"/>
        <v/>
      </c>
      <c r="AO64" s="5"/>
    </row>
    <row r="65" spans="2:41" x14ac:dyDescent="0.45">
      <c r="B65" s="4"/>
      <c r="C65" s="3" t="str">
        <f t="shared" si="0"/>
        <v/>
      </c>
      <c r="D65" s="3" t="str">
        <f>IF($A65="","",IF((AND($A65="ADD",OR(C65="",C65="ud_barrier"))),"94",(_xlfn.XLOOKUP(C65,ud_amds_table_list[lookupValue],ud_amds_table_list[lookupKey],""))))</f>
        <v/>
      </c>
      <c r="E65" s="5"/>
      <c r="G65" s="3" t="str">
        <f>IF($A65="ADD",IF(NOT(ISBLANK(F65)),_xlfn.XLOOKUP(F65,roadnames[lookupValue],roadnames[lookupKey],"ERROR"),""), "")</f>
        <v/>
      </c>
      <c r="H65" s="22"/>
      <c r="I65" s="22"/>
      <c r="J65" s="6"/>
      <c r="L65" s="3" t="str">
        <f>IF($A65="ADD",IF(NOT(ISBLANK(K65)),_xlfn.XLOOKUP(K65,side[lookupValue],side[lookupKey],"ERROR"),""), "")</f>
        <v/>
      </c>
      <c r="M65" s="4"/>
      <c r="P65" s="3" t="str">
        <f>IF($A65="ADD",IF(NOT(ISBLANK(O65)),_xlfn.XLOOKUP(O65,ud_barrier_terminal_type[lookupValue],ud_barrier_terminal_type[lookupKey],"ERROR"),""), "")</f>
        <v/>
      </c>
      <c r="T65" s="7"/>
      <c r="U65" s="4" t="str">
        <f t="shared" ca="1" si="1"/>
        <v/>
      </c>
      <c r="V65" s="4"/>
      <c r="W65" s="3" t="str">
        <f t="shared" si="2"/>
        <v/>
      </c>
      <c r="X65" s="3" t="str">
        <f>IF($A65="","",IF((AND($A65="ADD",OR(W65="",W65="In Use"))),"5",(_xlfn.XLOOKUP(W65,ud_asset_status[lookupValue],ud_asset_status[lookupKey],""))))</f>
        <v/>
      </c>
      <c r="Y65" s="7"/>
      <c r="AA65" s="3" t="str">
        <f>IF($A65="ADD",IF(NOT(ISBLANK(Z65)),_xlfn.XLOOKUP(Z65,ar_replace_reason[lookupValue],ar_replace_reason[lookupKey],"ERROR"),""), "")</f>
        <v/>
      </c>
      <c r="AB65" s="3" t="str">
        <f t="shared" si="3"/>
        <v/>
      </c>
      <c r="AC65" s="3" t="str">
        <f>IF($A65="","",IF((AND($A65="ADD",OR(AB65="",AB65="Queenstown-Lakes District Council"))),"70",(_xlfn.XLOOKUP(AB65,ud_organisation_owner[lookupValue],ud_organisation_owner[lookupKey],""))))</f>
        <v/>
      </c>
      <c r="AD65" s="3" t="str">
        <f t="shared" si="4"/>
        <v/>
      </c>
      <c r="AE65" s="3" t="str">
        <f>IF($A65="","",IF((AND($A65="ADD",OR(AD65="",AD65="Queenstown-Lakes District Council"))),"70",(_xlfn.XLOOKUP(AD65,ud_organisation_owner[lookupValue],ud_organisation_owner[lookupKey],""))))</f>
        <v/>
      </c>
      <c r="AF65" s="3" t="str">
        <f t="shared" si="5"/>
        <v/>
      </c>
      <c r="AG65" s="3" t="str">
        <f>IF($A65="","",IF((AND($A65="ADD",OR(AF65="",AF65="Local Authority"))),"17",(_xlfn.XLOOKUP(AF65,ud_sub_organisation[lookupValue],ud_sub_organisation[lookupKey],""))))</f>
        <v/>
      </c>
      <c r="AH65" s="3" t="str">
        <f t="shared" si="6"/>
        <v/>
      </c>
      <c r="AI65" s="3" t="str">
        <f>IF($A65="","",IF((AND($A65="ADD",OR(AH65="",AH65="Vested assets"))),"12",(_xlfn.XLOOKUP(AH65,ud_work_origin[lookupValue],ud_work_origin[lookupKey],""))))</f>
        <v/>
      </c>
      <c r="AJ65" s="8"/>
      <c r="AK65" s="2" t="str">
        <f t="shared" si="7"/>
        <v/>
      </c>
      <c r="AL65" s="3" t="str">
        <f t="shared" si="8"/>
        <v/>
      </c>
      <c r="AM65" s="3" t="str">
        <f>IF($A65="","",IF((AND($A65="ADD",OR(AL65="",AL65="Excellent"))),"1",(_xlfn.XLOOKUP(AL65,condition[lookupValue],condition[lookupKey],""))))</f>
        <v/>
      </c>
      <c r="AN65" s="7" t="str">
        <f t="shared" si="9"/>
        <v/>
      </c>
      <c r="AO65" s="5"/>
    </row>
    <row r="66" spans="2:41" x14ac:dyDescent="0.45">
      <c r="B66" s="4"/>
      <c r="C66" s="3" t="str">
        <f t="shared" si="0"/>
        <v/>
      </c>
      <c r="D66" s="3" t="str">
        <f>IF($A66="","",IF((AND($A66="ADD",OR(C66="",C66="ud_barrier"))),"94",(_xlfn.XLOOKUP(C66,ud_amds_table_list[lookupValue],ud_amds_table_list[lookupKey],""))))</f>
        <v/>
      </c>
      <c r="E66" s="5"/>
      <c r="G66" s="3" t="str">
        <f>IF($A66="ADD",IF(NOT(ISBLANK(F66)),_xlfn.XLOOKUP(F66,roadnames[lookupValue],roadnames[lookupKey],"ERROR"),""), "")</f>
        <v/>
      </c>
      <c r="H66" s="22"/>
      <c r="I66" s="22"/>
      <c r="J66" s="6"/>
      <c r="L66" s="3" t="str">
        <f>IF($A66="ADD",IF(NOT(ISBLANK(K66)),_xlfn.XLOOKUP(K66,side[lookupValue],side[lookupKey],"ERROR"),""), "")</f>
        <v/>
      </c>
      <c r="M66" s="4"/>
      <c r="P66" s="3" t="str">
        <f>IF($A66="ADD",IF(NOT(ISBLANK(O66)),_xlfn.XLOOKUP(O66,ud_barrier_terminal_type[lookupValue],ud_barrier_terminal_type[lookupKey],"ERROR"),""), "")</f>
        <v/>
      </c>
      <c r="T66" s="7"/>
      <c r="U66" s="4" t="str">
        <f t="shared" ca="1" si="1"/>
        <v/>
      </c>
      <c r="V66" s="4"/>
      <c r="W66" s="3" t="str">
        <f t="shared" si="2"/>
        <v/>
      </c>
      <c r="X66" s="3" t="str">
        <f>IF($A66="","",IF((AND($A66="ADD",OR(W66="",W66="In Use"))),"5",(_xlfn.XLOOKUP(W66,ud_asset_status[lookupValue],ud_asset_status[lookupKey],""))))</f>
        <v/>
      </c>
      <c r="Y66" s="7"/>
      <c r="AA66" s="3" t="str">
        <f>IF($A66="ADD",IF(NOT(ISBLANK(Z66)),_xlfn.XLOOKUP(Z66,ar_replace_reason[lookupValue],ar_replace_reason[lookupKey],"ERROR"),""), "")</f>
        <v/>
      </c>
      <c r="AB66" s="3" t="str">
        <f t="shared" si="3"/>
        <v/>
      </c>
      <c r="AC66" s="3" t="str">
        <f>IF($A66="","",IF((AND($A66="ADD",OR(AB66="",AB66="Queenstown-Lakes District Council"))),"70",(_xlfn.XLOOKUP(AB66,ud_organisation_owner[lookupValue],ud_organisation_owner[lookupKey],""))))</f>
        <v/>
      </c>
      <c r="AD66" s="3" t="str">
        <f t="shared" si="4"/>
        <v/>
      </c>
      <c r="AE66" s="3" t="str">
        <f>IF($A66="","",IF((AND($A66="ADD",OR(AD66="",AD66="Queenstown-Lakes District Council"))),"70",(_xlfn.XLOOKUP(AD66,ud_organisation_owner[lookupValue],ud_organisation_owner[lookupKey],""))))</f>
        <v/>
      </c>
      <c r="AF66" s="3" t="str">
        <f t="shared" si="5"/>
        <v/>
      </c>
      <c r="AG66" s="3" t="str">
        <f>IF($A66="","",IF((AND($A66="ADD",OR(AF66="",AF66="Local Authority"))),"17",(_xlfn.XLOOKUP(AF66,ud_sub_organisation[lookupValue],ud_sub_organisation[lookupKey],""))))</f>
        <v/>
      </c>
      <c r="AH66" s="3" t="str">
        <f t="shared" si="6"/>
        <v/>
      </c>
      <c r="AI66" s="3" t="str">
        <f>IF($A66="","",IF((AND($A66="ADD",OR(AH66="",AH66="Vested assets"))),"12",(_xlfn.XLOOKUP(AH66,ud_work_origin[lookupValue],ud_work_origin[lookupKey],""))))</f>
        <v/>
      </c>
      <c r="AJ66" s="8"/>
      <c r="AK66" s="2" t="str">
        <f t="shared" si="7"/>
        <v/>
      </c>
      <c r="AL66" s="3" t="str">
        <f t="shared" si="8"/>
        <v/>
      </c>
      <c r="AM66" s="3" t="str">
        <f>IF($A66="","",IF((AND($A66="ADD",OR(AL66="",AL66="Excellent"))),"1",(_xlfn.XLOOKUP(AL66,condition[lookupValue],condition[lookupKey],""))))</f>
        <v/>
      </c>
      <c r="AN66" s="7" t="str">
        <f t="shared" si="9"/>
        <v/>
      </c>
      <c r="AO66" s="5"/>
    </row>
    <row r="67" spans="2:41" x14ac:dyDescent="0.45">
      <c r="B67" s="4"/>
      <c r="C67" s="3" t="str">
        <f t="shared" si="0"/>
        <v/>
      </c>
      <c r="D67" s="3" t="str">
        <f>IF($A67="","",IF((AND($A67="ADD",OR(C67="",C67="ud_barrier"))),"94",(_xlfn.XLOOKUP(C67,ud_amds_table_list[lookupValue],ud_amds_table_list[lookupKey],""))))</f>
        <v/>
      </c>
      <c r="E67" s="5"/>
      <c r="G67" s="3" t="str">
        <f>IF($A67="ADD",IF(NOT(ISBLANK(F67)),_xlfn.XLOOKUP(F67,roadnames[lookupValue],roadnames[lookupKey],"ERROR"),""), "")</f>
        <v/>
      </c>
      <c r="H67" s="22"/>
      <c r="I67" s="22"/>
      <c r="J67" s="6"/>
      <c r="L67" s="3" t="str">
        <f>IF($A67="ADD",IF(NOT(ISBLANK(K67)),_xlfn.XLOOKUP(K67,side[lookupValue],side[lookupKey],"ERROR"),""), "")</f>
        <v/>
      </c>
      <c r="M67" s="4"/>
      <c r="P67" s="3" t="str">
        <f>IF($A67="ADD",IF(NOT(ISBLANK(O67)),_xlfn.XLOOKUP(O67,ud_barrier_terminal_type[lookupValue],ud_barrier_terminal_type[lookupKey],"ERROR"),""), "")</f>
        <v/>
      </c>
      <c r="T67" s="7"/>
      <c r="U67" s="4" t="str">
        <f t="shared" ca="1" si="1"/>
        <v/>
      </c>
      <c r="V67" s="4"/>
      <c r="W67" s="3" t="str">
        <f t="shared" si="2"/>
        <v/>
      </c>
      <c r="X67" s="3" t="str">
        <f>IF($A67="","",IF((AND($A67="ADD",OR(W67="",W67="In Use"))),"5",(_xlfn.XLOOKUP(W67,ud_asset_status[lookupValue],ud_asset_status[lookupKey],""))))</f>
        <v/>
      </c>
      <c r="Y67" s="7"/>
      <c r="AA67" s="3" t="str">
        <f>IF($A67="ADD",IF(NOT(ISBLANK(Z67)),_xlfn.XLOOKUP(Z67,ar_replace_reason[lookupValue],ar_replace_reason[lookupKey],"ERROR"),""), "")</f>
        <v/>
      </c>
      <c r="AB67" s="3" t="str">
        <f t="shared" si="3"/>
        <v/>
      </c>
      <c r="AC67" s="3" t="str">
        <f>IF($A67="","",IF((AND($A67="ADD",OR(AB67="",AB67="Queenstown-Lakes District Council"))),"70",(_xlfn.XLOOKUP(AB67,ud_organisation_owner[lookupValue],ud_organisation_owner[lookupKey],""))))</f>
        <v/>
      </c>
      <c r="AD67" s="3" t="str">
        <f t="shared" si="4"/>
        <v/>
      </c>
      <c r="AE67" s="3" t="str">
        <f>IF($A67="","",IF((AND($A67="ADD",OR(AD67="",AD67="Queenstown-Lakes District Council"))),"70",(_xlfn.XLOOKUP(AD67,ud_organisation_owner[lookupValue],ud_organisation_owner[lookupKey],""))))</f>
        <v/>
      </c>
      <c r="AF67" s="3" t="str">
        <f t="shared" si="5"/>
        <v/>
      </c>
      <c r="AG67" s="3" t="str">
        <f>IF($A67="","",IF((AND($A67="ADD",OR(AF67="",AF67="Local Authority"))),"17",(_xlfn.XLOOKUP(AF67,ud_sub_organisation[lookupValue],ud_sub_organisation[lookupKey],""))))</f>
        <v/>
      </c>
      <c r="AH67" s="3" t="str">
        <f t="shared" si="6"/>
        <v/>
      </c>
      <c r="AI67" s="3" t="str">
        <f>IF($A67="","",IF((AND($A67="ADD",OR(AH67="",AH67="Vested assets"))),"12",(_xlfn.XLOOKUP(AH67,ud_work_origin[lookupValue],ud_work_origin[lookupKey],""))))</f>
        <v/>
      </c>
      <c r="AJ67" s="8"/>
      <c r="AK67" s="2" t="str">
        <f t="shared" si="7"/>
        <v/>
      </c>
      <c r="AL67" s="3" t="str">
        <f t="shared" si="8"/>
        <v/>
      </c>
      <c r="AM67" s="3" t="str">
        <f>IF($A67="","",IF((AND($A67="ADD",OR(AL67="",AL67="Excellent"))),"1",(_xlfn.XLOOKUP(AL67,condition[lookupValue],condition[lookupKey],""))))</f>
        <v/>
      </c>
      <c r="AN67" s="7" t="str">
        <f t="shared" si="9"/>
        <v/>
      </c>
      <c r="AO67" s="5"/>
    </row>
    <row r="68" spans="2:41" x14ac:dyDescent="0.45">
      <c r="B68" s="4"/>
      <c r="C68" s="3" t="str">
        <f t="shared" si="0"/>
        <v/>
      </c>
      <c r="D68" s="3" t="str">
        <f>IF($A68="","",IF((AND($A68="ADD",OR(C68="",C68="ud_barrier"))),"94",(_xlfn.XLOOKUP(C68,ud_amds_table_list[lookupValue],ud_amds_table_list[lookupKey],""))))</f>
        <v/>
      </c>
      <c r="E68" s="5"/>
      <c r="G68" s="3" t="str">
        <f>IF($A68="ADD",IF(NOT(ISBLANK(F68)),_xlfn.XLOOKUP(F68,roadnames[lookupValue],roadnames[lookupKey],"ERROR"),""), "")</f>
        <v/>
      </c>
      <c r="H68" s="22"/>
      <c r="I68" s="22"/>
      <c r="J68" s="6"/>
      <c r="L68" s="3" t="str">
        <f>IF($A68="ADD",IF(NOT(ISBLANK(K68)),_xlfn.XLOOKUP(K68,side[lookupValue],side[lookupKey],"ERROR"),""), "")</f>
        <v/>
      </c>
      <c r="M68" s="4"/>
      <c r="P68" s="3" t="str">
        <f>IF($A68="ADD",IF(NOT(ISBLANK(O68)),_xlfn.XLOOKUP(O68,ud_barrier_terminal_type[lookupValue],ud_barrier_terminal_type[lookupKey],"ERROR"),""), "")</f>
        <v/>
      </c>
      <c r="T68" s="7"/>
      <c r="U68" s="4" t="str">
        <f t="shared" ca="1" si="1"/>
        <v/>
      </c>
      <c r="V68" s="4"/>
      <c r="W68" s="3" t="str">
        <f t="shared" si="2"/>
        <v/>
      </c>
      <c r="X68" s="3" t="str">
        <f>IF($A68="","",IF((AND($A68="ADD",OR(W68="",W68="In Use"))),"5",(_xlfn.XLOOKUP(W68,ud_asset_status[lookupValue],ud_asset_status[lookupKey],""))))</f>
        <v/>
      </c>
      <c r="Y68" s="7"/>
      <c r="AA68" s="3" t="str">
        <f>IF($A68="ADD",IF(NOT(ISBLANK(Z68)),_xlfn.XLOOKUP(Z68,ar_replace_reason[lookupValue],ar_replace_reason[lookupKey],"ERROR"),""), "")</f>
        <v/>
      </c>
      <c r="AB68" s="3" t="str">
        <f t="shared" si="3"/>
        <v/>
      </c>
      <c r="AC68" s="3" t="str">
        <f>IF($A68="","",IF((AND($A68="ADD",OR(AB68="",AB68="Queenstown-Lakes District Council"))),"70",(_xlfn.XLOOKUP(AB68,ud_organisation_owner[lookupValue],ud_organisation_owner[lookupKey],""))))</f>
        <v/>
      </c>
      <c r="AD68" s="3" t="str">
        <f t="shared" si="4"/>
        <v/>
      </c>
      <c r="AE68" s="3" t="str">
        <f>IF($A68="","",IF((AND($A68="ADD",OR(AD68="",AD68="Queenstown-Lakes District Council"))),"70",(_xlfn.XLOOKUP(AD68,ud_organisation_owner[lookupValue],ud_organisation_owner[lookupKey],""))))</f>
        <v/>
      </c>
      <c r="AF68" s="3" t="str">
        <f t="shared" si="5"/>
        <v/>
      </c>
      <c r="AG68" s="3" t="str">
        <f>IF($A68="","",IF((AND($A68="ADD",OR(AF68="",AF68="Local Authority"))),"17",(_xlfn.XLOOKUP(AF68,ud_sub_organisation[lookupValue],ud_sub_organisation[lookupKey],""))))</f>
        <v/>
      </c>
      <c r="AH68" s="3" t="str">
        <f t="shared" si="6"/>
        <v/>
      </c>
      <c r="AI68" s="3" t="str">
        <f>IF($A68="","",IF((AND($A68="ADD",OR(AH68="",AH68="Vested assets"))),"12",(_xlfn.XLOOKUP(AH68,ud_work_origin[lookupValue],ud_work_origin[lookupKey],""))))</f>
        <v/>
      </c>
      <c r="AJ68" s="8"/>
      <c r="AK68" s="2" t="str">
        <f t="shared" si="7"/>
        <v/>
      </c>
      <c r="AL68" s="3" t="str">
        <f t="shared" si="8"/>
        <v/>
      </c>
      <c r="AM68" s="3" t="str">
        <f>IF($A68="","",IF((AND($A68="ADD",OR(AL68="",AL68="Excellent"))),"1",(_xlfn.XLOOKUP(AL68,condition[lookupValue],condition[lookupKey],""))))</f>
        <v/>
      </c>
      <c r="AN68" s="7" t="str">
        <f t="shared" si="9"/>
        <v/>
      </c>
      <c r="AO68" s="5"/>
    </row>
    <row r="69" spans="2:41" x14ac:dyDescent="0.45">
      <c r="B69" s="4"/>
      <c r="C69" s="3" t="str">
        <f t="shared" si="0"/>
        <v/>
      </c>
      <c r="D69" s="3" t="str">
        <f>IF($A69="","",IF((AND($A69="ADD",OR(C69="",C69="ud_barrier"))),"94",(_xlfn.XLOOKUP(C69,ud_amds_table_list[lookupValue],ud_amds_table_list[lookupKey],""))))</f>
        <v/>
      </c>
      <c r="E69" s="5"/>
      <c r="G69" s="3" t="str">
        <f>IF($A69="ADD",IF(NOT(ISBLANK(F69)),_xlfn.XLOOKUP(F69,roadnames[lookupValue],roadnames[lookupKey],"ERROR"),""), "")</f>
        <v/>
      </c>
      <c r="H69" s="22"/>
      <c r="I69" s="22"/>
      <c r="J69" s="6"/>
      <c r="L69" s="3" t="str">
        <f>IF($A69="ADD",IF(NOT(ISBLANK(K69)),_xlfn.XLOOKUP(K69,side[lookupValue],side[lookupKey],"ERROR"),""), "")</f>
        <v/>
      </c>
      <c r="M69" s="4"/>
      <c r="P69" s="3" t="str">
        <f>IF($A69="ADD",IF(NOT(ISBLANK(O69)),_xlfn.XLOOKUP(O69,ud_barrier_terminal_type[lookupValue],ud_barrier_terminal_type[lookupKey],"ERROR"),""), "")</f>
        <v/>
      </c>
      <c r="T69" s="7"/>
      <c r="U69" s="4" t="str">
        <f t="shared" ca="1" si="1"/>
        <v/>
      </c>
      <c r="V69" s="4"/>
      <c r="W69" s="3" t="str">
        <f t="shared" si="2"/>
        <v/>
      </c>
      <c r="X69" s="3" t="str">
        <f>IF($A69="","",IF((AND($A69="ADD",OR(W69="",W69="In Use"))),"5",(_xlfn.XLOOKUP(W69,ud_asset_status[lookupValue],ud_asset_status[lookupKey],""))))</f>
        <v/>
      </c>
      <c r="Y69" s="7"/>
      <c r="AA69" s="3" t="str">
        <f>IF($A69="ADD",IF(NOT(ISBLANK(Z69)),_xlfn.XLOOKUP(Z69,ar_replace_reason[lookupValue],ar_replace_reason[lookupKey],"ERROR"),""), "")</f>
        <v/>
      </c>
      <c r="AB69" s="3" t="str">
        <f t="shared" si="3"/>
        <v/>
      </c>
      <c r="AC69" s="3" t="str">
        <f>IF($A69="","",IF((AND($A69="ADD",OR(AB69="",AB69="Queenstown-Lakes District Council"))),"70",(_xlfn.XLOOKUP(AB69,ud_organisation_owner[lookupValue],ud_organisation_owner[lookupKey],""))))</f>
        <v/>
      </c>
      <c r="AD69" s="3" t="str">
        <f t="shared" si="4"/>
        <v/>
      </c>
      <c r="AE69" s="3" t="str">
        <f>IF($A69="","",IF((AND($A69="ADD",OR(AD69="",AD69="Queenstown-Lakes District Council"))),"70",(_xlfn.XLOOKUP(AD69,ud_organisation_owner[lookupValue],ud_organisation_owner[lookupKey],""))))</f>
        <v/>
      </c>
      <c r="AF69" s="3" t="str">
        <f t="shared" si="5"/>
        <v/>
      </c>
      <c r="AG69" s="3" t="str">
        <f>IF($A69="","",IF((AND($A69="ADD",OR(AF69="",AF69="Local Authority"))),"17",(_xlfn.XLOOKUP(AF69,ud_sub_organisation[lookupValue],ud_sub_organisation[lookupKey],""))))</f>
        <v/>
      </c>
      <c r="AH69" s="3" t="str">
        <f t="shared" si="6"/>
        <v/>
      </c>
      <c r="AI69" s="3" t="str">
        <f>IF($A69="","",IF((AND($A69="ADD",OR(AH69="",AH69="Vested assets"))),"12",(_xlfn.XLOOKUP(AH69,ud_work_origin[lookupValue],ud_work_origin[lookupKey],""))))</f>
        <v/>
      </c>
      <c r="AJ69" s="8"/>
      <c r="AK69" s="2" t="str">
        <f t="shared" si="7"/>
        <v/>
      </c>
      <c r="AL69" s="3" t="str">
        <f t="shared" si="8"/>
        <v/>
      </c>
      <c r="AM69" s="3" t="str">
        <f>IF($A69="","",IF((AND($A69="ADD",OR(AL69="",AL69="Excellent"))),"1",(_xlfn.XLOOKUP(AL69,condition[lookupValue],condition[lookupKey],""))))</f>
        <v/>
      </c>
      <c r="AN69" s="7" t="str">
        <f t="shared" si="9"/>
        <v/>
      </c>
      <c r="AO69" s="5"/>
    </row>
    <row r="70" spans="2:41" x14ac:dyDescent="0.45">
      <c r="B70" s="4"/>
      <c r="C70" s="3" t="str">
        <f t="shared" si="0"/>
        <v/>
      </c>
      <c r="D70" s="3" t="str">
        <f>IF($A70="","",IF((AND($A70="ADD",OR(C70="",C70="ud_barrier"))),"94",(_xlfn.XLOOKUP(C70,ud_amds_table_list[lookupValue],ud_amds_table_list[lookupKey],""))))</f>
        <v/>
      </c>
      <c r="E70" s="5"/>
      <c r="G70" s="3" t="str">
        <f>IF($A70="ADD",IF(NOT(ISBLANK(F70)),_xlfn.XLOOKUP(F70,roadnames[lookupValue],roadnames[lookupKey],"ERROR"),""), "")</f>
        <v/>
      </c>
      <c r="H70" s="22"/>
      <c r="I70" s="22"/>
      <c r="J70" s="6"/>
      <c r="L70" s="3" t="str">
        <f>IF($A70="ADD",IF(NOT(ISBLANK(K70)),_xlfn.XLOOKUP(K70,side[lookupValue],side[lookupKey],"ERROR"),""), "")</f>
        <v/>
      </c>
      <c r="M70" s="4"/>
      <c r="P70" s="3" t="str">
        <f>IF($A70="ADD",IF(NOT(ISBLANK(O70)),_xlfn.XLOOKUP(O70,ud_barrier_terminal_type[lookupValue],ud_barrier_terminal_type[lookupKey],"ERROR"),""), "")</f>
        <v/>
      </c>
      <c r="T70" s="7"/>
      <c r="U70" s="4" t="str">
        <f t="shared" ca="1" si="1"/>
        <v/>
      </c>
      <c r="V70" s="4"/>
      <c r="W70" s="3" t="str">
        <f t="shared" si="2"/>
        <v/>
      </c>
      <c r="X70" s="3" t="str">
        <f>IF($A70="","",IF((AND($A70="ADD",OR(W70="",W70="In Use"))),"5",(_xlfn.XLOOKUP(W70,ud_asset_status[lookupValue],ud_asset_status[lookupKey],""))))</f>
        <v/>
      </c>
      <c r="Y70" s="7"/>
      <c r="AA70" s="3" t="str">
        <f>IF($A70="ADD",IF(NOT(ISBLANK(Z70)),_xlfn.XLOOKUP(Z70,ar_replace_reason[lookupValue],ar_replace_reason[lookupKey],"ERROR"),""), "")</f>
        <v/>
      </c>
      <c r="AB70" s="3" t="str">
        <f t="shared" si="3"/>
        <v/>
      </c>
      <c r="AC70" s="3" t="str">
        <f>IF($A70="","",IF((AND($A70="ADD",OR(AB70="",AB70="Queenstown-Lakes District Council"))),"70",(_xlfn.XLOOKUP(AB70,ud_organisation_owner[lookupValue],ud_organisation_owner[lookupKey],""))))</f>
        <v/>
      </c>
      <c r="AD70" s="3" t="str">
        <f t="shared" si="4"/>
        <v/>
      </c>
      <c r="AE70" s="3" t="str">
        <f>IF($A70="","",IF((AND($A70="ADD",OR(AD70="",AD70="Queenstown-Lakes District Council"))),"70",(_xlfn.XLOOKUP(AD70,ud_organisation_owner[lookupValue],ud_organisation_owner[lookupKey],""))))</f>
        <v/>
      </c>
      <c r="AF70" s="3" t="str">
        <f t="shared" si="5"/>
        <v/>
      </c>
      <c r="AG70" s="3" t="str">
        <f>IF($A70="","",IF((AND($A70="ADD",OR(AF70="",AF70="Local Authority"))),"17",(_xlfn.XLOOKUP(AF70,ud_sub_organisation[lookupValue],ud_sub_organisation[lookupKey],""))))</f>
        <v/>
      </c>
      <c r="AH70" s="3" t="str">
        <f t="shared" si="6"/>
        <v/>
      </c>
      <c r="AI70" s="3" t="str">
        <f>IF($A70="","",IF((AND($A70="ADD",OR(AH70="",AH70="Vested assets"))),"12",(_xlfn.XLOOKUP(AH70,ud_work_origin[lookupValue],ud_work_origin[lookupKey],""))))</f>
        <v/>
      </c>
      <c r="AJ70" s="8"/>
      <c r="AK70" s="2" t="str">
        <f t="shared" si="7"/>
        <v/>
      </c>
      <c r="AL70" s="3" t="str">
        <f t="shared" si="8"/>
        <v/>
      </c>
      <c r="AM70" s="3" t="str">
        <f>IF($A70="","",IF((AND($A70="ADD",OR(AL70="",AL70="Excellent"))),"1",(_xlfn.XLOOKUP(AL70,condition[lookupValue],condition[lookupKey],""))))</f>
        <v/>
      </c>
      <c r="AN70" s="7" t="str">
        <f t="shared" si="9"/>
        <v/>
      </c>
      <c r="AO70" s="5"/>
    </row>
    <row r="71" spans="2:41" x14ac:dyDescent="0.45">
      <c r="B71" s="4"/>
      <c r="C71" s="3" t="str">
        <f t="shared" si="0"/>
        <v/>
      </c>
      <c r="D71" s="3" t="str">
        <f>IF($A71="","",IF((AND($A71="ADD",OR(C71="",C71="ud_barrier"))),"94",(_xlfn.XLOOKUP(C71,ud_amds_table_list[lookupValue],ud_amds_table_list[lookupKey],""))))</f>
        <v/>
      </c>
      <c r="E71" s="5"/>
      <c r="G71" s="3" t="str">
        <f>IF($A71="ADD",IF(NOT(ISBLANK(F71)),_xlfn.XLOOKUP(F71,roadnames[lookupValue],roadnames[lookupKey],"ERROR"),""), "")</f>
        <v/>
      </c>
      <c r="H71" s="22"/>
      <c r="I71" s="22"/>
      <c r="J71" s="6"/>
      <c r="L71" s="3" t="str">
        <f>IF($A71="ADD",IF(NOT(ISBLANK(K71)),_xlfn.XLOOKUP(K71,side[lookupValue],side[lookupKey],"ERROR"),""), "")</f>
        <v/>
      </c>
      <c r="M71" s="4"/>
      <c r="P71" s="3" t="str">
        <f>IF($A71="ADD",IF(NOT(ISBLANK(O71)),_xlfn.XLOOKUP(O71,ud_barrier_terminal_type[lookupValue],ud_barrier_terminal_type[lookupKey],"ERROR"),""), "")</f>
        <v/>
      </c>
      <c r="T71" s="7"/>
      <c r="U71" s="4" t="str">
        <f t="shared" ca="1" si="1"/>
        <v/>
      </c>
      <c r="V71" s="4"/>
      <c r="W71" s="3" t="str">
        <f t="shared" si="2"/>
        <v/>
      </c>
      <c r="X71" s="3" t="str">
        <f>IF($A71="","",IF((AND($A71="ADD",OR(W71="",W71="In Use"))),"5",(_xlfn.XLOOKUP(W71,ud_asset_status[lookupValue],ud_asset_status[lookupKey],""))))</f>
        <v/>
      </c>
      <c r="Y71" s="7"/>
      <c r="AA71" s="3" t="str">
        <f>IF($A71="ADD",IF(NOT(ISBLANK(Z71)),_xlfn.XLOOKUP(Z71,ar_replace_reason[lookupValue],ar_replace_reason[lookupKey],"ERROR"),""), "")</f>
        <v/>
      </c>
      <c r="AB71" s="3" t="str">
        <f t="shared" si="3"/>
        <v/>
      </c>
      <c r="AC71" s="3" t="str">
        <f>IF($A71="","",IF((AND($A71="ADD",OR(AB71="",AB71="Queenstown-Lakes District Council"))),"70",(_xlfn.XLOOKUP(AB71,ud_organisation_owner[lookupValue],ud_organisation_owner[lookupKey],""))))</f>
        <v/>
      </c>
      <c r="AD71" s="3" t="str">
        <f t="shared" si="4"/>
        <v/>
      </c>
      <c r="AE71" s="3" t="str">
        <f>IF($A71="","",IF((AND($A71="ADD",OR(AD71="",AD71="Queenstown-Lakes District Council"))),"70",(_xlfn.XLOOKUP(AD71,ud_organisation_owner[lookupValue],ud_organisation_owner[lookupKey],""))))</f>
        <v/>
      </c>
      <c r="AF71" s="3" t="str">
        <f t="shared" si="5"/>
        <v/>
      </c>
      <c r="AG71" s="3" t="str">
        <f>IF($A71="","",IF((AND($A71="ADD",OR(AF71="",AF71="Local Authority"))),"17",(_xlfn.XLOOKUP(AF71,ud_sub_organisation[lookupValue],ud_sub_organisation[lookupKey],""))))</f>
        <v/>
      </c>
      <c r="AH71" s="3" t="str">
        <f t="shared" si="6"/>
        <v/>
      </c>
      <c r="AI71" s="3" t="str">
        <f>IF($A71="","",IF((AND($A71="ADD",OR(AH71="",AH71="Vested assets"))),"12",(_xlfn.XLOOKUP(AH71,ud_work_origin[lookupValue],ud_work_origin[lookupKey],""))))</f>
        <v/>
      </c>
      <c r="AJ71" s="8"/>
      <c r="AK71" s="2" t="str">
        <f t="shared" si="7"/>
        <v/>
      </c>
      <c r="AL71" s="3" t="str">
        <f t="shared" si="8"/>
        <v/>
      </c>
      <c r="AM71" s="3" t="str">
        <f>IF($A71="","",IF((AND($A71="ADD",OR(AL71="",AL71="Excellent"))),"1",(_xlfn.XLOOKUP(AL71,condition[lookupValue],condition[lookupKey],""))))</f>
        <v/>
      </c>
      <c r="AN71" s="7" t="str">
        <f t="shared" si="9"/>
        <v/>
      </c>
      <c r="AO71" s="5"/>
    </row>
    <row r="72" spans="2:41" x14ac:dyDescent="0.45">
      <c r="B72" s="4"/>
      <c r="C72" s="3" t="str">
        <f t="shared" si="0"/>
        <v/>
      </c>
      <c r="D72" s="3" t="str">
        <f>IF($A72="","",IF((AND($A72="ADD",OR(C72="",C72="ud_barrier"))),"94",(_xlfn.XLOOKUP(C72,ud_amds_table_list[lookupValue],ud_amds_table_list[lookupKey],""))))</f>
        <v/>
      </c>
      <c r="E72" s="5"/>
      <c r="G72" s="3" t="str">
        <f>IF($A72="ADD",IF(NOT(ISBLANK(F72)),_xlfn.XLOOKUP(F72,roadnames[lookupValue],roadnames[lookupKey],"ERROR"),""), "")</f>
        <v/>
      </c>
      <c r="H72" s="22"/>
      <c r="I72" s="22"/>
      <c r="J72" s="6"/>
      <c r="L72" s="3" t="str">
        <f>IF($A72="ADD",IF(NOT(ISBLANK(K72)),_xlfn.XLOOKUP(K72,side[lookupValue],side[lookupKey],"ERROR"),""), "")</f>
        <v/>
      </c>
      <c r="M72" s="4"/>
      <c r="P72" s="3" t="str">
        <f>IF($A72="ADD",IF(NOT(ISBLANK(O72)),_xlfn.XLOOKUP(O72,ud_barrier_terminal_type[lookupValue],ud_barrier_terminal_type[lookupKey],"ERROR"),""), "")</f>
        <v/>
      </c>
      <c r="T72" s="7"/>
      <c r="U72" s="4" t="str">
        <f t="shared" ca="1" si="1"/>
        <v/>
      </c>
      <c r="V72" s="4"/>
      <c r="W72" s="3" t="str">
        <f t="shared" si="2"/>
        <v/>
      </c>
      <c r="X72" s="3" t="str">
        <f>IF($A72="","",IF((AND($A72="ADD",OR(W72="",W72="In Use"))),"5",(_xlfn.XLOOKUP(W72,ud_asset_status[lookupValue],ud_asset_status[lookupKey],""))))</f>
        <v/>
      </c>
      <c r="Y72" s="7"/>
      <c r="AA72" s="3" t="str">
        <f>IF($A72="ADD",IF(NOT(ISBLANK(Z72)),_xlfn.XLOOKUP(Z72,ar_replace_reason[lookupValue],ar_replace_reason[lookupKey],"ERROR"),""), "")</f>
        <v/>
      </c>
      <c r="AB72" s="3" t="str">
        <f t="shared" si="3"/>
        <v/>
      </c>
      <c r="AC72" s="3" t="str">
        <f>IF($A72="","",IF((AND($A72="ADD",OR(AB72="",AB72="Queenstown-Lakes District Council"))),"70",(_xlfn.XLOOKUP(AB72,ud_organisation_owner[lookupValue],ud_organisation_owner[lookupKey],""))))</f>
        <v/>
      </c>
      <c r="AD72" s="3" t="str">
        <f t="shared" si="4"/>
        <v/>
      </c>
      <c r="AE72" s="3" t="str">
        <f>IF($A72="","",IF((AND($A72="ADD",OR(AD72="",AD72="Queenstown-Lakes District Council"))),"70",(_xlfn.XLOOKUP(AD72,ud_organisation_owner[lookupValue],ud_organisation_owner[lookupKey],""))))</f>
        <v/>
      </c>
      <c r="AF72" s="3" t="str">
        <f t="shared" si="5"/>
        <v/>
      </c>
      <c r="AG72" s="3" t="str">
        <f>IF($A72="","",IF((AND($A72="ADD",OR(AF72="",AF72="Local Authority"))),"17",(_xlfn.XLOOKUP(AF72,ud_sub_organisation[lookupValue],ud_sub_organisation[lookupKey],""))))</f>
        <v/>
      </c>
      <c r="AH72" s="3" t="str">
        <f t="shared" si="6"/>
        <v/>
      </c>
      <c r="AI72" s="3" t="str">
        <f>IF($A72="","",IF((AND($A72="ADD",OR(AH72="",AH72="Vested assets"))),"12",(_xlfn.XLOOKUP(AH72,ud_work_origin[lookupValue],ud_work_origin[lookupKey],""))))</f>
        <v/>
      </c>
      <c r="AJ72" s="8"/>
      <c r="AK72" s="2" t="str">
        <f t="shared" si="7"/>
        <v/>
      </c>
      <c r="AL72" s="3" t="str">
        <f t="shared" si="8"/>
        <v/>
      </c>
      <c r="AM72" s="3" t="str">
        <f>IF($A72="","",IF((AND($A72="ADD",OR(AL72="",AL72="Excellent"))),"1",(_xlfn.XLOOKUP(AL72,condition[lookupValue],condition[lookupKey],""))))</f>
        <v/>
      </c>
      <c r="AN72" s="7" t="str">
        <f t="shared" si="9"/>
        <v/>
      </c>
      <c r="AO72" s="5"/>
    </row>
    <row r="73" spans="2:41" x14ac:dyDescent="0.45">
      <c r="B73" s="4"/>
      <c r="C73" s="3" t="str">
        <f t="shared" si="0"/>
        <v/>
      </c>
      <c r="D73" s="3" t="str">
        <f>IF($A73="","",IF((AND($A73="ADD",OR(C73="",C73="ud_barrier"))),"94",(_xlfn.XLOOKUP(C73,ud_amds_table_list[lookupValue],ud_amds_table_list[lookupKey],""))))</f>
        <v/>
      </c>
      <c r="E73" s="5"/>
      <c r="G73" s="3" t="str">
        <f>IF($A73="ADD",IF(NOT(ISBLANK(F73)),_xlfn.XLOOKUP(F73,roadnames[lookupValue],roadnames[lookupKey],"ERROR"),""), "")</f>
        <v/>
      </c>
      <c r="H73" s="22"/>
      <c r="I73" s="22"/>
      <c r="J73" s="6"/>
      <c r="L73" s="3" t="str">
        <f>IF($A73="ADD",IF(NOT(ISBLANK(K73)),_xlfn.XLOOKUP(K73,side[lookupValue],side[lookupKey],"ERROR"),""), "")</f>
        <v/>
      </c>
      <c r="M73" s="4"/>
      <c r="P73" s="3" t="str">
        <f>IF($A73="ADD",IF(NOT(ISBLANK(O73)),_xlfn.XLOOKUP(O73,ud_barrier_terminal_type[lookupValue],ud_barrier_terminal_type[lookupKey],"ERROR"),""), "")</f>
        <v/>
      </c>
      <c r="T73" s="7"/>
      <c r="U73" s="4" t="str">
        <f t="shared" ca="1" si="1"/>
        <v/>
      </c>
      <c r="V73" s="4"/>
      <c r="W73" s="3" t="str">
        <f t="shared" si="2"/>
        <v/>
      </c>
      <c r="X73" s="3" t="str">
        <f>IF($A73="","",IF((AND($A73="ADD",OR(W73="",W73="In Use"))),"5",(_xlfn.XLOOKUP(W73,ud_asset_status[lookupValue],ud_asset_status[lookupKey],""))))</f>
        <v/>
      </c>
      <c r="Y73" s="7"/>
      <c r="AA73" s="3" t="str">
        <f>IF($A73="ADD",IF(NOT(ISBLANK(Z73)),_xlfn.XLOOKUP(Z73,ar_replace_reason[lookupValue],ar_replace_reason[lookupKey],"ERROR"),""), "")</f>
        <v/>
      </c>
      <c r="AB73" s="3" t="str">
        <f t="shared" si="3"/>
        <v/>
      </c>
      <c r="AC73" s="3" t="str">
        <f>IF($A73="","",IF((AND($A73="ADD",OR(AB73="",AB73="Queenstown-Lakes District Council"))),"70",(_xlfn.XLOOKUP(AB73,ud_organisation_owner[lookupValue],ud_organisation_owner[lookupKey],""))))</f>
        <v/>
      </c>
      <c r="AD73" s="3" t="str">
        <f t="shared" si="4"/>
        <v/>
      </c>
      <c r="AE73" s="3" t="str">
        <f>IF($A73="","",IF((AND($A73="ADD",OR(AD73="",AD73="Queenstown-Lakes District Council"))),"70",(_xlfn.XLOOKUP(AD73,ud_organisation_owner[lookupValue],ud_organisation_owner[lookupKey],""))))</f>
        <v/>
      </c>
      <c r="AF73" s="3" t="str">
        <f t="shared" si="5"/>
        <v/>
      </c>
      <c r="AG73" s="3" t="str">
        <f>IF($A73="","",IF((AND($A73="ADD",OR(AF73="",AF73="Local Authority"))),"17",(_xlfn.XLOOKUP(AF73,ud_sub_organisation[lookupValue],ud_sub_organisation[lookupKey],""))))</f>
        <v/>
      </c>
      <c r="AH73" s="3" t="str">
        <f t="shared" si="6"/>
        <v/>
      </c>
      <c r="AI73" s="3" t="str">
        <f>IF($A73="","",IF((AND($A73="ADD",OR(AH73="",AH73="Vested assets"))),"12",(_xlfn.XLOOKUP(AH73,ud_work_origin[lookupValue],ud_work_origin[lookupKey],""))))</f>
        <v/>
      </c>
      <c r="AJ73" s="8"/>
      <c r="AK73" s="2" t="str">
        <f t="shared" si="7"/>
        <v/>
      </c>
      <c r="AL73" s="3" t="str">
        <f t="shared" si="8"/>
        <v/>
      </c>
      <c r="AM73" s="3" t="str">
        <f>IF($A73="","",IF((AND($A73="ADD",OR(AL73="",AL73="Excellent"))),"1",(_xlfn.XLOOKUP(AL73,condition[lookupValue],condition[lookupKey],""))))</f>
        <v/>
      </c>
      <c r="AN73" s="7" t="str">
        <f t="shared" si="9"/>
        <v/>
      </c>
      <c r="AO73" s="5"/>
    </row>
    <row r="74" spans="2:41" x14ac:dyDescent="0.45">
      <c r="B74" s="4"/>
      <c r="C74" s="3" t="str">
        <f t="shared" si="0"/>
        <v/>
      </c>
      <c r="D74" s="3" t="str">
        <f>IF($A74="","",IF((AND($A74="ADD",OR(C74="",C74="ud_barrier"))),"94",(_xlfn.XLOOKUP(C74,ud_amds_table_list[lookupValue],ud_amds_table_list[lookupKey],""))))</f>
        <v/>
      </c>
      <c r="E74" s="5"/>
      <c r="G74" s="3" t="str">
        <f>IF($A74="ADD",IF(NOT(ISBLANK(F74)),_xlfn.XLOOKUP(F74,roadnames[lookupValue],roadnames[lookupKey],"ERROR"),""), "")</f>
        <v/>
      </c>
      <c r="H74" s="22"/>
      <c r="I74" s="22"/>
      <c r="J74" s="6"/>
      <c r="L74" s="3" t="str">
        <f>IF($A74="ADD",IF(NOT(ISBLANK(K74)),_xlfn.XLOOKUP(K74,side[lookupValue],side[lookupKey],"ERROR"),""), "")</f>
        <v/>
      </c>
      <c r="M74" s="4"/>
      <c r="P74" s="3" t="str">
        <f>IF($A74="ADD",IF(NOT(ISBLANK(O74)),_xlfn.XLOOKUP(O74,ud_barrier_terminal_type[lookupValue],ud_barrier_terminal_type[lookupKey],"ERROR"),""), "")</f>
        <v/>
      </c>
      <c r="T74" s="7"/>
      <c r="U74" s="4" t="str">
        <f t="shared" ca="1" si="1"/>
        <v/>
      </c>
      <c r="V74" s="4"/>
      <c r="W74" s="3" t="str">
        <f t="shared" si="2"/>
        <v/>
      </c>
      <c r="X74" s="3" t="str">
        <f>IF($A74="","",IF((AND($A74="ADD",OR(W74="",W74="In Use"))),"5",(_xlfn.XLOOKUP(W74,ud_asset_status[lookupValue],ud_asset_status[lookupKey],""))))</f>
        <v/>
      </c>
      <c r="Y74" s="7"/>
      <c r="AA74" s="3" t="str">
        <f>IF($A74="ADD",IF(NOT(ISBLANK(Z74)),_xlfn.XLOOKUP(Z74,ar_replace_reason[lookupValue],ar_replace_reason[lookupKey],"ERROR"),""), "")</f>
        <v/>
      </c>
      <c r="AB74" s="3" t="str">
        <f t="shared" si="3"/>
        <v/>
      </c>
      <c r="AC74" s="3" t="str">
        <f>IF($A74="","",IF((AND($A74="ADD",OR(AB74="",AB74="Queenstown-Lakes District Council"))),"70",(_xlfn.XLOOKUP(AB74,ud_organisation_owner[lookupValue],ud_organisation_owner[lookupKey],""))))</f>
        <v/>
      </c>
      <c r="AD74" s="3" t="str">
        <f t="shared" si="4"/>
        <v/>
      </c>
      <c r="AE74" s="3" t="str">
        <f>IF($A74="","",IF((AND($A74="ADD",OR(AD74="",AD74="Queenstown-Lakes District Council"))),"70",(_xlfn.XLOOKUP(AD74,ud_organisation_owner[lookupValue],ud_organisation_owner[lookupKey],""))))</f>
        <v/>
      </c>
      <c r="AF74" s="3" t="str">
        <f t="shared" si="5"/>
        <v/>
      </c>
      <c r="AG74" s="3" t="str">
        <f>IF($A74="","",IF((AND($A74="ADD",OR(AF74="",AF74="Local Authority"))),"17",(_xlfn.XLOOKUP(AF74,ud_sub_organisation[lookupValue],ud_sub_organisation[lookupKey],""))))</f>
        <v/>
      </c>
      <c r="AH74" s="3" t="str">
        <f t="shared" si="6"/>
        <v/>
      </c>
      <c r="AI74" s="3" t="str">
        <f>IF($A74="","",IF((AND($A74="ADD",OR(AH74="",AH74="Vested assets"))),"12",(_xlfn.XLOOKUP(AH74,ud_work_origin[lookupValue],ud_work_origin[lookupKey],""))))</f>
        <v/>
      </c>
      <c r="AJ74" s="8"/>
      <c r="AK74" s="2" t="str">
        <f t="shared" si="7"/>
        <v/>
      </c>
      <c r="AL74" s="3" t="str">
        <f t="shared" si="8"/>
        <v/>
      </c>
      <c r="AM74" s="3" t="str">
        <f>IF($A74="","",IF((AND($A74="ADD",OR(AL74="",AL74="Excellent"))),"1",(_xlfn.XLOOKUP(AL74,condition[lookupValue],condition[lookupKey],""))))</f>
        <v/>
      </c>
      <c r="AN74" s="7" t="str">
        <f t="shared" si="9"/>
        <v/>
      </c>
      <c r="AO74" s="5"/>
    </row>
    <row r="75" spans="2:41" x14ac:dyDescent="0.45">
      <c r="B75" s="4"/>
      <c r="C75" s="3" t="str">
        <f t="shared" ref="C75:C100" si="10">IF($A75="ADD","ud_barrier","")</f>
        <v/>
      </c>
      <c r="D75" s="3" t="str">
        <f>IF($A75="","",IF((AND($A75="ADD",OR(C75="",C75="ud_barrier"))),"94",(_xlfn.XLOOKUP(C75,ud_amds_table_list[lookupValue],ud_amds_table_list[lookupKey],""))))</f>
        <v/>
      </c>
      <c r="E75" s="5"/>
      <c r="G75" s="3" t="str">
        <f>IF($A75="ADD",IF(NOT(ISBLANK(F75)),_xlfn.XLOOKUP(F75,roadnames[lookupValue],roadnames[lookupKey],"ERROR"),""), "")</f>
        <v/>
      </c>
      <c r="H75" s="22"/>
      <c r="I75" s="22"/>
      <c r="J75" s="6"/>
      <c r="L75" s="3" t="str">
        <f>IF($A75="ADD",IF(NOT(ISBLANK(K75)),_xlfn.XLOOKUP(K75,side[lookupValue],side[lookupKey],"ERROR"),""), "")</f>
        <v/>
      </c>
      <c r="M75" s="4"/>
      <c r="P75" s="3" t="str">
        <f>IF($A75="ADD",IF(NOT(ISBLANK(O75)),_xlfn.XLOOKUP(O75,ud_barrier_terminal_type[lookupValue],ud_barrier_terminal_type[lookupKey],"ERROR"),""), "")</f>
        <v/>
      </c>
      <c r="T75" s="7"/>
      <c r="U75" s="4" t="str">
        <f t="shared" ref="U75:U100" ca="1" si="11">IF(T75&lt;&gt;"", DATEDIF(T75, TODAY(),"Y"),"")</f>
        <v/>
      </c>
      <c r="V75" s="4"/>
      <c r="W75" s="3" t="str">
        <f t="shared" ref="W75:W100" si="12">IF($A75="ADD","In Use","")</f>
        <v/>
      </c>
      <c r="X75" s="3" t="str">
        <f>IF($A75="","",IF((AND($A75="ADD",OR(W75="",W75="In Use"))),"5",(_xlfn.XLOOKUP(W75,ud_asset_status[lookupValue],ud_asset_status[lookupKey],""))))</f>
        <v/>
      </c>
      <c r="Y75" s="7"/>
      <c r="AA75" s="3" t="str">
        <f>IF($A75="ADD",IF(NOT(ISBLANK(Z75)),_xlfn.XLOOKUP(Z75,ar_replace_reason[lookupValue],ar_replace_reason[lookupKey],"ERROR"),""), "")</f>
        <v/>
      </c>
      <c r="AB75" s="3" t="str">
        <f t="shared" ref="AB75:AB100" si="13">IF($A75="ADD","Queenstown-Lakes District Council","")</f>
        <v/>
      </c>
      <c r="AC75" s="3" t="str">
        <f>IF($A75="","",IF((AND($A75="ADD",OR(AB75="",AB75="Queenstown-Lakes District Council"))),"70",(_xlfn.XLOOKUP(AB75,ud_organisation_owner[lookupValue],ud_organisation_owner[lookupKey],""))))</f>
        <v/>
      </c>
      <c r="AD75" s="3" t="str">
        <f t="shared" ref="AD75:AD100" si="14">IF($A75="ADD","Queenstown-Lakes District Council","")</f>
        <v/>
      </c>
      <c r="AE75" s="3" t="str">
        <f>IF($A75="","",IF((AND($A75="ADD",OR(AD75="",AD75="Queenstown-Lakes District Council"))),"70",(_xlfn.XLOOKUP(AD75,ud_organisation_owner[lookupValue],ud_organisation_owner[lookupKey],""))))</f>
        <v/>
      </c>
      <c r="AF75" s="3" t="str">
        <f t="shared" ref="AF75:AF100" si="15">IF($A75="ADD","Local Authority","")</f>
        <v/>
      </c>
      <c r="AG75" s="3" t="str">
        <f>IF($A75="","",IF((AND($A75="ADD",OR(AF75="",AF75="Local Authority"))),"17",(_xlfn.XLOOKUP(AF75,ud_sub_organisation[lookupValue],ud_sub_organisation[lookupKey],""))))</f>
        <v/>
      </c>
      <c r="AH75" s="3" t="str">
        <f t="shared" ref="AH75:AH100" si="16">IF($A75="ADD","Vested assets","")</f>
        <v/>
      </c>
      <c r="AI75" s="3" t="str">
        <f>IF($A75="","",IF((AND($A75="ADD",OR(AH75="",AH75="Vested assets"))),"12",(_xlfn.XLOOKUP(AH75,ud_work_origin[lookupValue],ud_work_origin[lookupKey],""))))</f>
        <v/>
      </c>
      <c r="AJ75" s="8"/>
      <c r="AK75" s="2" t="str">
        <f t="shared" ref="AK75:AK100" si="17">IF($A75="ADD","TRUE","")</f>
        <v/>
      </c>
      <c r="AL75" s="3" t="str">
        <f t="shared" ref="AL75:AL100" si="18">IF($A75="ADD","Excellent","")</f>
        <v/>
      </c>
      <c r="AM75" s="3" t="str">
        <f>IF($A75="","",IF((AND($A75="ADD",OR(AL75="",AL75="Excellent"))),"1",(_xlfn.XLOOKUP(AL75,condition[lookupValue],condition[lookupKey],""))))</f>
        <v/>
      </c>
      <c r="AN75" s="7" t="str">
        <f t="shared" ref="AN75:AN100" si="19">IF(T75&lt;&gt;"",T75,"")</f>
        <v/>
      </c>
      <c r="AO75" s="5"/>
    </row>
    <row r="76" spans="2:41" x14ac:dyDescent="0.45">
      <c r="B76" s="4"/>
      <c r="C76" s="3" t="str">
        <f t="shared" si="10"/>
        <v/>
      </c>
      <c r="D76" s="3" t="str">
        <f>IF($A76="","",IF((AND($A76="ADD",OR(C76="",C76="ud_barrier"))),"94",(_xlfn.XLOOKUP(C76,ud_amds_table_list[lookupValue],ud_amds_table_list[lookupKey],""))))</f>
        <v/>
      </c>
      <c r="E76" s="5"/>
      <c r="G76" s="3" t="str">
        <f>IF($A76="ADD",IF(NOT(ISBLANK(F76)),_xlfn.XLOOKUP(F76,roadnames[lookupValue],roadnames[lookupKey],"ERROR"),""), "")</f>
        <v/>
      </c>
      <c r="H76" s="22"/>
      <c r="I76" s="22"/>
      <c r="J76" s="6"/>
      <c r="L76" s="3" t="str">
        <f>IF($A76="ADD",IF(NOT(ISBLANK(K76)),_xlfn.XLOOKUP(K76,side[lookupValue],side[lookupKey],"ERROR"),""), "")</f>
        <v/>
      </c>
      <c r="M76" s="4"/>
      <c r="P76" s="3" t="str">
        <f>IF($A76="ADD",IF(NOT(ISBLANK(O76)),_xlfn.XLOOKUP(O76,ud_barrier_terminal_type[lookupValue],ud_barrier_terminal_type[lookupKey],"ERROR"),""), "")</f>
        <v/>
      </c>
      <c r="T76" s="7"/>
      <c r="U76" s="4" t="str">
        <f t="shared" ca="1" si="11"/>
        <v/>
      </c>
      <c r="V76" s="4"/>
      <c r="W76" s="3" t="str">
        <f t="shared" si="12"/>
        <v/>
      </c>
      <c r="X76" s="3" t="str">
        <f>IF($A76="","",IF((AND($A76="ADD",OR(W76="",W76="In Use"))),"5",(_xlfn.XLOOKUP(W76,ud_asset_status[lookupValue],ud_asset_status[lookupKey],""))))</f>
        <v/>
      </c>
      <c r="Y76" s="7"/>
      <c r="AA76" s="3" t="str">
        <f>IF($A76="ADD",IF(NOT(ISBLANK(Z76)),_xlfn.XLOOKUP(Z76,ar_replace_reason[lookupValue],ar_replace_reason[lookupKey],"ERROR"),""), "")</f>
        <v/>
      </c>
      <c r="AB76" s="3" t="str">
        <f t="shared" si="13"/>
        <v/>
      </c>
      <c r="AC76" s="3" t="str">
        <f>IF($A76="","",IF((AND($A76="ADD",OR(AB76="",AB76="Queenstown-Lakes District Council"))),"70",(_xlfn.XLOOKUP(AB76,ud_organisation_owner[lookupValue],ud_organisation_owner[lookupKey],""))))</f>
        <v/>
      </c>
      <c r="AD76" s="3" t="str">
        <f t="shared" si="14"/>
        <v/>
      </c>
      <c r="AE76" s="3" t="str">
        <f>IF($A76="","",IF((AND($A76="ADD",OR(AD76="",AD76="Queenstown-Lakes District Council"))),"70",(_xlfn.XLOOKUP(AD76,ud_organisation_owner[lookupValue],ud_organisation_owner[lookupKey],""))))</f>
        <v/>
      </c>
      <c r="AF76" s="3" t="str">
        <f t="shared" si="15"/>
        <v/>
      </c>
      <c r="AG76" s="3" t="str">
        <f>IF($A76="","",IF((AND($A76="ADD",OR(AF76="",AF76="Local Authority"))),"17",(_xlfn.XLOOKUP(AF76,ud_sub_organisation[lookupValue],ud_sub_organisation[lookupKey],""))))</f>
        <v/>
      </c>
      <c r="AH76" s="3" t="str">
        <f t="shared" si="16"/>
        <v/>
      </c>
      <c r="AI76" s="3" t="str">
        <f>IF($A76="","",IF((AND($A76="ADD",OR(AH76="",AH76="Vested assets"))),"12",(_xlfn.XLOOKUP(AH76,ud_work_origin[lookupValue],ud_work_origin[lookupKey],""))))</f>
        <v/>
      </c>
      <c r="AJ76" s="8"/>
      <c r="AK76" s="2" t="str">
        <f t="shared" si="17"/>
        <v/>
      </c>
      <c r="AL76" s="3" t="str">
        <f t="shared" si="18"/>
        <v/>
      </c>
      <c r="AM76" s="3" t="str">
        <f>IF($A76="","",IF((AND($A76="ADD",OR(AL76="",AL76="Excellent"))),"1",(_xlfn.XLOOKUP(AL76,condition[lookupValue],condition[lookupKey],""))))</f>
        <v/>
      </c>
      <c r="AN76" s="7" t="str">
        <f t="shared" si="19"/>
        <v/>
      </c>
      <c r="AO76" s="5"/>
    </row>
    <row r="77" spans="2:41" x14ac:dyDescent="0.45">
      <c r="B77" s="4"/>
      <c r="C77" s="3" t="str">
        <f t="shared" si="10"/>
        <v/>
      </c>
      <c r="D77" s="3" t="str">
        <f>IF($A77="","",IF((AND($A77="ADD",OR(C77="",C77="ud_barrier"))),"94",(_xlfn.XLOOKUP(C77,ud_amds_table_list[lookupValue],ud_amds_table_list[lookupKey],""))))</f>
        <v/>
      </c>
      <c r="E77" s="5"/>
      <c r="G77" s="3" t="str">
        <f>IF($A77="ADD",IF(NOT(ISBLANK(F77)),_xlfn.XLOOKUP(F77,roadnames[lookupValue],roadnames[lookupKey],"ERROR"),""), "")</f>
        <v/>
      </c>
      <c r="H77" s="22"/>
      <c r="I77" s="22"/>
      <c r="J77" s="6"/>
      <c r="L77" s="3" t="str">
        <f>IF($A77="ADD",IF(NOT(ISBLANK(K77)),_xlfn.XLOOKUP(K77,side[lookupValue],side[lookupKey],"ERROR"),""), "")</f>
        <v/>
      </c>
      <c r="M77" s="4"/>
      <c r="P77" s="3" t="str">
        <f>IF($A77="ADD",IF(NOT(ISBLANK(O77)),_xlfn.XLOOKUP(O77,ud_barrier_terminal_type[lookupValue],ud_barrier_terminal_type[lookupKey],"ERROR"),""), "")</f>
        <v/>
      </c>
      <c r="T77" s="7"/>
      <c r="U77" s="4" t="str">
        <f t="shared" ca="1" si="11"/>
        <v/>
      </c>
      <c r="V77" s="4"/>
      <c r="W77" s="3" t="str">
        <f t="shared" si="12"/>
        <v/>
      </c>
      <c r="X77" s="3" t="str">
        <f>IF($A77="","",IF((AND($A77="ADD",OR(W77="",W77="In Use"))),"5",(_xlfn.XLOOKUP(W77,ud_asset_status[lookupValue],ud_asset_status[lookupKey],""))))</f>
        <v/>
      </c>
      <c r="Y77" s="7"/>
      <c r="AA77" s="3" t="str">
        <f>IF($A77="ADD",IF(NOT(ISBLANK(Z77)),_xlfn.XLOOKUP(Z77,ar_replace_reason[lookupValue],ar_replace_reason[lookupKey],"ERROR"),""), "")</f>
        <v/>
      </c>
      <c r="AB77" s="3" t="str">
        <f t="shared" si="13"/>
        <v/>
      </c>
      <c r="AC77" s="3" t="str">
        <f>IF($A77="","",IF((AND($A77="ADD",OR(AB77="",AB77="Queenstown-Lakes District Council"))),"70",(_xlfn.XLOOKUP(AB77,ud_organisation_owner[lookupValue],ud_organisation_owner[lookupKey],""))))</f>
        <v/>
      </c>
      <c r="AD77" s="3" t="str">
        <f t="shared" si="14"/>
        <v/>
      </c>
      <c r="AE77" s="3" t="str">
        <f>IF($A77="","",IF((AND($A77="ADD",OR(AD77="",AD77="Queenstown-Lakes District Council"))),"70",(_xlfn.XLOOKUP(AD77,ud_organisation_owner[lookupValue],ud_organisation_owner[lookupKey],""))))</f>
        <v/>
      </c>
      <c r="AF77" s="3" t="str">
        <f t="shared" si="15"/>
        <v/>
      </c>
      <c r="AG77" s="3" t="str">
        <f>IF($A77="","",IF((AND($A77="ADD",OR(AF77="",AF77="Local Authority"))),"17",(_xlfn.XLOOKUP(AF77,ud_sub_organisation[lookupValue],ud_sub_organisation[lookupKey],""))))</f>
        <v/>
      </c>
      <c r="AH77" s="3" t="str">
        <f t="shared" si="16"/>
        <v/>
      </c>
      <c r="AI77" s="3" t="str">
        <f>IF($A77="","",IF((AND($A77="ADD",OR(AH77="",AH77="Vested assets"))),"12",(_xlfn.XLOOKUP(AH77,ud_work_origin[lookupValue],ud_work_origin[lookupKey],""))))</f>
        <v/>
      </c>
      <c r="AJ77" s="8"/>
      <c r="AK77" s="2" t="str">
        <f t="shared" si="17"/>
        <v/>
      </c>
      <c r="AL77" s="3" t="str">
        <f t="shared" si="18"/>
        <v/>
      </c>
      <c r="AM77" s="3" t="str">
        <f>IF($A77="","",IF((AND($A77="ADD",OR(AL77="",AL77="Excellent"))),"1",(_xlfn.XLOOKUP(AL77,condition[lookupValue],condition[lookupKey],""))))</f>
        <v/>
      </c>
      <c r="AN77" s="7" t="str">
        <f t="shared" si="19"/>
        <v/>
      </c>
      <c r="AO77" s="5"/>
    </row>
    <row r="78" spans="2:41" x14ac:dyDescent="0.45">
      <c r="B78" s="4"/>
      <c r="C78" s="3" t="str">
        <f t="shared" si="10"/>
        <v/>
      </c>
      <c r="D78" s="3" t="str">
        <f>IF($A78="","",IF((AND($A78="ADD",OR(C78="",C78="ud_barrier"))),"94",(_xlfn.XLOOKUP(C78,ud_amds_table_list[lookupValue],ud_amds_table_list[lookupKey],""))))</f>
        <v/>
      </c>
      <c r="E78" s="5"/>
      <c r="G78" s="3" t="str">
        <f>IF($A78="ADD",IF(NOT(ISBLANK(F78)),_xlfn.XLOOKUP(F78,roadnames[lookupValue],roadnames[lookupKey],"ERROR"),""), "")</f>
        <v/>
      </c>
      <c r="H78" s="22"/>
      <c r="I78" s="22"/>
      <c r="J78" s="6"/>
      <c r="L78" s="3" t="str">
        <f>IF($A78="ADD",IF(NOT(ISBLANK(K78)),_xlfn.XLOOKUP(K78,side[lookupValue],side[lookupKey],"ERROR"),""), "")</f>
        <v/>
      </c>
      <c r="M78" s="4"/>
      <c r="P78" s="3" t="str">
        <f>IF($A78="ADD",IF(NOT(ISBLANK(O78)),_xlfn.XLOOKUP(O78,ud_barrier_terminal_type[lookupValue],ud_barrier_terminal_type[lookupKey],"ERROR"),""), "")</f>
        <v/>
      </c>
      <c r="T78" s="7"/>
      <c r="U78" s="4" t="str">
        <f t="shared" ca="1" si="11"/>
        <v/>
      </c>
      <c r="V78" s="4"/>
      <c r="W78" s="3" t="str">
        <f t="shared" si="12"/>
        <v/>
      </c>
      <c r="X78" s="3" t="str">
        <f>IF($A78="","",IF((AND($A78="ADD",OR(W78="",W78="In Use"))),"5",(_xlfn.XLOOKUP(W78,ud_asset_status[lookupValue],ud_asset_status[lookupKey],""))))</f>
        <v/>
      </c>
      <c r="Y78" s="7"/>
      <c r="AA78" s="3" t="str">
        <f>IF($A78="ADD",IF(NOT(ISBLANK(Z78)),_xlfn.XLOOKUP(Z78,ar_replace_reason[lookupValue],ar_replace_reason[lookupKey],"ERROR"),""), "")</f>
        <v/>
      </c>
      <c r="AB78" s="3" t="str">
        <f t="shared" si="13"/>
        <v/>
      </c>
      <c r="AC78" s="3" t="str">
        <f>IF($A78="","",IF((AND($A78="ADD",OR(AB78="",AB78="Queenstown-Lakes District Council"))),"70",(_xlfn.XLOOKUP(AB78,ud_organisation_owner[lookupValue],ud_organisation_owner[lookupKey],""))))</f>
        <v/>
      </c>
      <c r="AD78" s="3" t="str">
        <f t="shared" si="14"/>
        <v/>
      </c>
      <c r="AE78" s="3" t="str">
        <f>IF($A78="","",IF((AND($A78="ADD",OR(AD78="",AD78="Queenstown-Lakes District Council"))),"70",(_xlfn.XLOOKUP(AD78,ud_organisation_owner[lookupValue],ud_organisation_owner[lookupKey],""))))</f>
        <v/>
      </c>
      <c r="AF78" s="3" t="str">
        <f t="shared" si="15"/>
        <v/>
      </c>
      <c r="AG78" s="3" t="str">
        <f>IF($A78="","",IF((AND($A78="ADD",OR(AF78="",AF78="Local Authority"))),"17",(_xlfn.XLOOKUP(AF78,ud_sub_organisation[lookupValue],ud_sub_organisation[lookupKey],""))))</f>
        <v/>
      </c>
      <c r="AH78" s="3" t="str">
        <f t="shared" si="16"/>
        <v/>
      </c>
      <c r="AI78" s="3" t="str">
        <f>IF($A78="","",IF((AND($A78="ADD",OR(AH78="",AH78="Vested assets"))),"12",(_xlfn.XLOOKUP(AH78,ud_work_origin[lookupValue],ud_work_origin[lookupKey],""))))</f>
        <v/>
      </c>
      <c r="AJ78" s="8"/>
      <c r="AK78" s="2" t="str">
        <f t="shared" si="17"/>
        <v/>
      </c>
      <c r="AL78" s="3" t="str">
        <f t="shared" si="18"/>
        <v/>
      </c>
      <c r="AM78" s="3" t="str">
        <f>IF($A78="","",IF((AND($A78="ADD",OR(AL78="",AL78="Excellent"))),"1",(_xlfn.XLOOKUP(AL78,condition[lookupValue],condition[lookupKey],""))))</f>
        <v/>
      </c>
      <c r="AN78" s="7" t="str">
        <f t="shared" si="19"/>
        <v/>
      </c>
      <c r="AO78" s="5"/>
    </row>
    <row r="79" spans="2:41" x14ac:dyDescent="0.45">
      <c r="B79" s="4"/>
      <c r="C79" s="3" t="str">
        <f t="shared" si="10"/>
        <v/>
      </c>
      <c r="D79" s="3" t="str">
        <f>IF($A79="","",IF((AND($A79="ADD",OR(C79="",C79="ud_barrier"))),"94",(_xlfn.XLOOKUP(C79,ud_amds_table_list[lookupValue],ud_amds_table_list[lookupKey],""))))</f>
        <v/>
      </c>
      <c r="E79" s="5"/>
      <c r="G79" s="3" t="str">
        <f>IF($A79="ADD",IF(NOT(ISBLANK(F79)),_xlfn.XLOOKUP(F79,roadnames[lookupValue],roadnames[lookupKey],"ERROR"),""), "")</f>
        <v/>
      </c>
      <c r="H79" s="22"/>
      <c r="I79" s="22"/>
      <c r="J79" s="6"/>
      <c r="L79" s="3" t="str">
        <f>IF($A79="ADD",IF(NOT(ISBLANK(K79)),_xlfn.XLOOKUP(K79,side[lookupValue],side[lookupKey],"ERROR"),""), "")</f>
        <v/>
      </c>
      <c r="M79" s="4"/>
      <c r="P79" s="3" t="str">
        <f>IF($A79="ADD",IF(NOT(ISBLANK(O79)),_xlfn.XLOOKUP(O79,ud_barrier_terminal_type[lookupValue],ud_barrier_terminal_type[lookupKey],"ERROR"),""), "")</f>
        <v/>
      </c>
      <c r="T79" s="7"/>
      <c r="U79" s="4" t="str">
        <f t="shared" ca="1" si="11"/>
        <v/>
      </c>
      <c r="V79" s="4"/>
      <c r="W79" s="3" t="str">
        <f t="shared" si="12"/>
        <v/>
      </c>
      <c r="X79" s="3" t="str">
        <f>IF($A79="","",IF((AND($A79="ADD",OR(W79="",W79="In Use"))),"5",(_xlfn.XLOOKUP(W79,ud_asset_status[lookupValue],ud_asset_status[lookupKey],""))))</f>
        <v/>
      </c>
      <c r="Y79" s="7"/>
      <c r="AA79" s="3" t="str">
        <f>IF($A79="ADD",IF(NOT(ISBLANK(Z79)),_xlfn.XLOOKUP(Z79,ar_replace_reason[lookupValue],ar_replace_reason[lookupKey],"ERROR"),""), "")</f>
        <v/>
      </c>
      <c r="AB79" s="3" t="str">
        <f t="shared" si="13"/>
        <v/>
      </c>
      <c r="AC79" s="3" t="str">
        <f>IF($A79="","",IF((AND($A79="ADD",OR(AB79="",AB79="Queenstown-Lakes District Council"))),"70",(_xlfn.XLOOKUP(AB79,ud_organisation_owner[lookupValue],ud_organisation_owner[lookupKey],""))))</f>
        <v/>
      </c>
      <c r="AD79" s="3" t="str">
        <f t="shared" si="14"/>
        <v/>
      </c>
      <c r="AE79" s="3" t="str">
        <f>IF($A79="","",IF((AND($A79="ADD",OR(AD79="",AD79="Queenstown-Lakes District Council"))),"70",(_xlfn.XLOOKUP(AD79,ud_organisation_owner[lookupValue],ud_organisation_owner[lookupKey],""))))</f>
        <v/>
      </c>
      <c r="AF79" s="3" t="str">
        <f t="shared" si="15"/>
        <v/>
      </c>
      <c r="AG79" s="3" t="str">
        <f>IF($A79="","",IF((AND($A79="ADD",OR(AF79="",AF79="Local Authority"))),"17",(_xlfn.XLOOKUP(AF79,ud_sub_organisation[lookupValue],ud_sub_organisation[lookupKey],""))))</f>
        <v/>
      </c>
      <c r="AH79" s="3" t="str">
        <f t="shared" si="16"/>
        <v/>
      </c>
      <c r="AI79" s="3" t="str">
        <f>IF($A79="","",IF((AND($A79="ADD",OR(AH79="",AH79="Vested assets"))),"12",(_xlfn.XLOOKUP(AH79,ud_work_origin[lookupValue],ud_work_origin[lookupKey],""))))</f>
        <v/>
      </c>
      <c r="AJ79" s="8"/>
      <c r="AK79" s="2" t="str">
        <f t="shared" si="17"/>
        <v/>
      </c>
      <c r="AL79" s="3" t="str">
        <f t="shared" si="18"/>
        <v/>
      </c>
      <c r="AM79" s="3" t="str">
        <f>IF($A79="","",IF((AND($A79="ADD",OR(AL79="",AL79="Excellent"))),"1",(_xlfn.XLOOKUP(AL79,condition[lookupValue],condition[lookupKey],""))))</f>
        <v/>
      </c>
      <c r="AN79" s="7" t="str">
        <f t="shared" si="19"/>
        <v/>
      </c>
      <c r="AO79" s="5"/>
    </row>
    <row r="80" spans="2:41" x14ac:dyDescent="0.45">
      <c r="B80" s="4"/>
      <c r="C80" s="3" t="str">
        <f t="shared" si="10"/>
        <v/>
      </c>
      <c r="D80" s="3" t="str">
        <f>IF($A80="","",IF((AND($A80="ADD",OR(C80="",C80="ud_barrier"))),"94",(_xlfn.XLOOKUP(C80,ud_amds_table_list[lookupValue],ud_amds_table_list[lookupKey],""))))</f>
        <v/>
      </c>
      <c r="E80" s="5"/>
      <c r="G80" s="3" t="str">
        <f>IF($A80="ADD",IF(NOT(ISBLANK(F80)),_xlfn.XLOOKUP(F80,roadnames[lookupValue],roadnames[lookupKey],"ERROR"),""), "")</f>
        <v/>
      </c>
      <c r="H80" s="22"/>
      <c r="I80" s="22"/>
      <c r="J80" s="6"/>
      <c r="L80" s="3" t="str">
        <f>IF($A80="ADD",IF(NOT(ISBLANK(K80)),_xlfn.XLOOKUP(K80,side[lookupValue],side[lookupKey],"ERROR"),""), "")</f>
        <v/>
      </c>
      <c r="M80" s="4"/>
      <c r="P80" s="3" t="str">
        <f>IF($A80="ADD",IF(NOT(ISBLANK(O80)),_xlfn.XLOOKUP(O80,ud_barrier_terminal_type[lookupValue],ud_barrier_terminal_type[lookupKey],"ERROR"),""), "")</f>
        <v/>
      </c>
      <c r="T80" s="7"/>
      <c r="U80" s="4" t="str">
        <f t="shared" ca="1" si="11"/>
        <v/>
      </c>
      <c r="V80" s="4"/>
      <c r="W80" s="3" t="str">
        <f t="shared" si="12"/>
        <v/>
      </c>
      <c r="X80" s="3" t="str">
        <f>IF($A80="","",IF((AND($A80="ADD",OR(W80="",W80="In Use"))),"5",(_xlfn.XLOOKUP(W80,ud_asset_status[lookupValue],ud_asset_status[lookupKey],""))))</f>
        <v/>
      </c>
      <c r="Y80" s="7"/>
      <c r="AA80" s="3" t="str">
        <f>IF($A80="ADD",IF(NOT(ISBLANK(Z80)),_xlfn.XLOOKUP(Z80,ar_replace_reason[lookupValue],ar_replace_reason[lookupKey],"ERROR"),""), "")</f>
        <v/>
      </c>
      <c r="AB80" s="3" t="str">
        <f t="shared" si="13"/>
        <v/>
      </c>
      <c r="AC80" s="3" t="str">
        <f>IF($A80="","",IF((AND($A80="ADD",OR(AB80="",AB80="Queenstown-Lakes District Council"))),"70",(_xlfn.XLOOKUP(AB80,ud_organisation_owner[lookupValue],ud_organisation_owner[lookupKey],""))))</f>
        <v/>
      </c>
      <c r="AD80" s="3" t="str">
        <f t="shared" si="14"/>
        <v/>
      </c>
      <c r="AE80" s="3" t="str">
        <f>IF($A80="","",IF((AND($A80="ADD",OR(AD80="",AD80="Queenstown-Lakes District Council"))),"70",(_xlfn.XLOOKUP(AD80,ud_organisation_owner[lookupValue],ud_organisation_owner[lookupKey],""))))</f>
        <v/>
      </c>
      <c r="AF80" s="3" t="str">
        <f t="shared" si="15"/>
        <v/>
      </c>
      <c r="AG80" s="3" t="str">
        <f>IF($A80="","",IF((AND($A80="ADD",OR(AF80="",AF80="Local Authority"))),"17",(_xlfn.XLOOKUP(AF80,ud_sub_organisation[lookupValue],ud_sub_organisation[lookupKey],""))))</f>
        <v/>
      </c>
      <c r="AH80" s="3" t="str">
        <f t="shared" si="16"/>
        <v/>
      </c>
      <c r="AI80" s="3" t="str">
        <f>IF($A80="","",IF((AND($A80="ADD",OR(AH80="",AH80="Vested assets"))),"12",(_xlfn.XLOOKUP(AH80,ud_work_origin[lookupValue],ud_work_origin[lookupKey],""))))</f>
        <v/>
      </c>
      <c r="AJ80" s="8"/>
      <c r="AK80" s="2" t="str">
        <f t="shared" si="17"/>
        <v/>
      </c>
      <c r="AL80" s="3" t="str">
        <f t="shared" si="18"/>
        <v/>
      </c>
      <c r="AM80" s="3" t="str">
        <f>IF($A80="","",IF((AND($A80="ADD",OR(AL80="",AL80="Excellent"))),"1",(_xlfn.XLOOKUP(AL80,condition[lookupValue],condition[lookupKey],""))))</f>
        <v/>
      </c>
      <c r="AN80" s="7" t="str">
        <f t="shared" si="19"/>
        <v/>
      </c>
      <c r="AO80" s="5"/>
    </row>
    <row r="81" spans="2:41" x14ac:dyDescent="0.45">
      <c r="B81" s="4"/>
      <c r="C81" s="3" t="str">
        <f t="shared" si="10"/>
        <v/>
      </c>
      <c r="D81" s="3" t="str">
        <f>IF($A81="","",IF((AND($A81="ADD",OR(C81="",C81="ud_barrier"))),"94",(_xlfn.XLOOKUP(C81,ud_amds_table_list[lookupValue],ud_amds_table_list[lookupKey],""))))</f>
        <v/>
      </c>
      <c r="E81" s="5"/>
      <c r="G81" s="3" t="str">
        <f>IF($A81="ADD",IF(NOT(ISBLANK(F81)),_xlfn.XLOOKUP(F81,roadnames[lookupValue],roadnames[lookupKey],"ERROR"),""), "")</f>
        <v/>
      </c>
      <c r="H81" s="22"/>
      <c r="I81" s="22"/>
      <c r="J81" s="6"/>
      <c r="L81" s="3" t="str">
        <f>IF($A81="ADD",IF(NOT(ISBLANK(K81)),_xlfn.XLOOKUP(K81,side[lookupValue],side[lookupKey],"ERROR"),""), "")</f>
        <v/>
      </c>
      <c r="M81" s="4"/>
      <c r="P81" s="3" t="str">
        <f>IF($A81="ADD",IF(NOT(ISBLANK(O81)),_xlfn.XLOOKUP(O81,ud_barrier_terminal_type[lookupValue],ud_barrier_terminal_type[lookupKey],"ERROR"),""), "")</f>
        <v/>
      </c>
      <c r="T81" s="7"/>
      <c r="U81" s="4" t="str">
        <f t="shared" ca="1" si="11"/>
        <v/>
      </c>
      <c r="V81" s="4"/>
      <c r="W81" s="3" t="str">
        <f t="shared" si="12"/>
        <v/>
      </c>
      <c r="X81" s="3" t="str">
        <f>IF($A81="","",IF((AND($A81="ADD",OR(W81="",W81="In Use"))),"5",(_xlfn.XLOOKUP(W81,ud_asset_status[lookupValue],ud_asset_status[lookupKey],""))))</f>
        <v/>
      </c>
      <c r="Y81" s="7"/>
      <c r="AA81" s="3" t="str">
        <f>IF($A81="ADD",IF(NOT(ISBLANK(Z81)),_xlfn.XLOOKUP(Z81,ar_replace_reason[lookupValue],ar_replace_reason[lookupKey],"ERROR"),""), "")</f>
        <v/>
      </c>
      <c r="AB81" s="3" t="str">
        <f t="shared" si="13"/>
        <v/>
      </c>
      <c r="AC81" s="3" t="str">
        <f>IF($A81="","",IF((AND($A81="ADD",OR(AB81="",AB81="Queenstown-Lakes District Council"))),"70",(_xlfn.XLOOKUP(AB81,ud_organisation_owner[lookupValue],ud_organisation_owner[lookupKey],""))))</f>
        <v/>
      </c>
      <c r="AD81" s="3" t="str">
        <f t="shared" si="14"/>
        <v/>
      </c>
      <c r="AE81" s="3" t="str">
        <f>IF($A81="","",IF((AND($A81="ADD",OR(AD81="",AD81="Queenstown-Lakes District Council"))),"70",(_xlfn.XLOOKUP(AD81,ud_organisation_owner[lookupValue],ud_organisation_owner[lookupKey],""))))</f>
        <v/>
      </c>
      <c r="AF81" s="3" t="str">
        <f t="shared" si="15"/>
        <v/>
      </c>
      <c r="AG81" s="3" t="str">
        <f>IF($A81="","",IF((AND($A81="ADD",OR(AF81="",AF81="Local Authority"))),"17",(_xlfn.XLOOKUP(AF81,ud_sub_organisation[lookupValue],ud_sub_organisation[lookupKey],""))))</f>
        <v/>
      </c>
      <c r="AH81" s="3" t="str">
        <f t="shared" si="16"/>
        <v/>
      </c>
      <c r="AI81" s="3" t="str">
        <f>IF($A81="","",IF((AND($A81="ADD",OR(AH81="",AH81="Vested assets"))),"12",(_xlfn.XLOOKUP(AH81,ud_work_origin[lookupValue],ud_work_origin[lookupKey],""))))</f>
        <v/>
      </c>
      <c r="AJ81" s="8"/>
      <c r="AK81" s="2" t="str">
        <f t="shared" si="17"/>
        <v/>
      </c>
      <c r="AL81" s="3" t="str">
        <f t="shared" si="18"/>
        <v/>
      </c>
      <c r="AM81" s="3" t="str">
        <f>IF($A81="","",IF((AND($A81="ADD",OR(AL81="",AL81="Excellent"))),"1",(_xlfn.XLOOKUP(AL81,condition[lookupValue],condition[lookupKey],""))))</f>
        <v/>
      </c>
      <c r="AN81" s="7" t="str">
        <f t="shared" si="19"/>
        <v/>
      </c>
      <c r="AO81" s="5"/>
    </row>
    <row r="82" spans="2:41" x14ac:dyDescent="0.45">
      <c r="B82" s="4"/>
      <c r="C82" s="3" t="str">
        <f t="shared" si="10"/>
        <v/>
      </c>
      <c r="D82" s="3" t="str">
        <f>IF($A82="","",IF((AND($A82="ADD",OR(C82="",C82="ud_barrier"))),"94",(_xlfn.XLOOKUP(C82,ud_amds_table_list[lookupValue],ud_amds_table_list[lookupKey],""))))</f>
        <v/>
      </c>
      <c r="E82" s="5"/>
      <c r="G82" s="3" t="str">
        <f>IF($A82="ADD",IF(NOT(ISBLANK(F82)),_xlfn.XLOOKUP(F82,roadnames[lookupValue],roadnames[lookupKey],"ERROR"),""), "")</f>
        <v/>
      </c>
      <c r="H82" s="22"/>
      <c r="I82" s="22"/>
      <c r="J82" s="6"/>
      <c r="L82" s="3" t="str">
        <f>IF($A82="ADD",IF(NOT(ISBLANK(K82)),_xlfn.XLOOKUP(K82,side[lookupValue],side[lookupKey],"ERROR"),""), "")</f>
        <v/>
      </c>
      <c r="M82" s="4"/>
      <c r="P82" s="3" t="str">
        <f>IF($A82="ADD",IF(NOT(ISBLANK(O82)),_xlfn.XLOOKUP(O82,ud_barrier_terminal_type[lookupValue],ud_barrier_terminal_type[lookupKey],"ERROR"),""), "")</f>
        <v/>
      </c>
      <c r="T82" s="7"/>
      <c r="U82" s="4" t="str">
        <f t="shared" ca="1" si="11"/>
        <v/>
      </c>
      <c r="V82" s="4"/>
      <c r="W82" s="3" t="str">
        <f t="shared" si="12"/>
        <v/>
      </c>
      <c r="X82" s="3" t="str">
        <f>IF($A82="","",IF((AND($A82="ADD",OR(W82="",W82="In Use"))),"5",(_xlfn.XLOOKUP(W82,ud_asset_status[lookupValue],ud_asset_status[lookupKey],""))))</f>
        <v/>
      </c>
      <c r="Y82" s="7"/>
      <c r="AA82" s="3" t="str">
        <f>IF($A82="ADD",IF(NOT(ISBLANK(Z82)),_xlfn.XLOOKUP(Z82,ar_replace_reason[lookupValue],ar_replace_reason[lookupKey],"ERROR"),""), "")</f>
        <v/>
      </c>
      <c r="AB82" s="3" t="str">
        <f t="shared" si="13"/>
        <v/>
      </c>
      <c r="AC82" s="3" t="str">
        <f>IF($A82="","",IF((AND($A82="ADD",OR(AB82="",AB82="Queenstown-Lakes District Council"))),"70",(_xlfn.XLOOKUP(AB82,ud_organisation_owner[lookupValue],ud_organisation_owner[lookupKey],""))))</f>
        <v/>
      </c>
      <c r="AD82" s="3" t="str">
        <f t="shared" si="14"/>
        <v/>
      </c>
      <c r="AE82" s="3" t="str">
        <f>IF($A82="","",IF((AND($A82="ADD",OR(AD82="",AD82="Queenstown-Lakes District Council"))),"70",(_xlfn.XLOOKUP(AD82,ud_organisation_owner[lookupValue],ud_organisation_owner[lookupKey],""))))</f>
        <v/>
      </c>
      <c r="AF82" s="3" t="str">
        <f t="shared" si="15"/>
        <v/>
      </c>
      <c r="AG82" s="3" t="str">
        <f>IF($A82="","",IF((AND($A82="ADD",OR(AF82="",AF82="Local Authority"))),"17",(_xlfn.XLOOKUP(AF82,ud_sub_organisation[lookupValue],ud_sub_organisation[lookupKey],""))))</f>
        <v/>
      </c>
      <c r="AH82" s="3" t="str">
        <f t="shared" si="16"/>
        <v/>
      </c>
      <c r="AI82" s="3" t="str">
        <f>IF($A82="","",IF((AND($A82="ADD",OR(AH82="",AH82="Vested assets"))),"12",(_xlfn.XLOOKUP(AH82,ud_work_origin[lookupValue],ud_work_origin[lookupKey],""))))</f>
        <v/>
      </c>
      <c r="AJ82" s="8"/>
      <c r="AK82" s="2" t="str">
        <f t="shared" si="17"/>
        <v/>
      </c>
      <c r="AL82" s="3" t="str">
        <f t="shared" si="18"/>
        <v/>
      </c>
      <c r="AM82" s="3" t="str">
        <f>IF($A82="","",IF((AND($A82="ADD",OR(AL82="",AL82="Excellent"))),"1",(_xlfn.XLOOKUP(AL82,condition[lookupValue],condition[lookupKey],""))))</f>
        <v/>
      </c>
      <c r="AN82" s="7" t="str">
        <f t="shared" si="19"/>
        <v/>
      </c>
      <c r="AO82" s="5"/>
    </row>
    <row r="83" spans="2:41" x14ac:dyDescent="0.45">
      <c r="B83" s="4"/>
      <c r="C83" s="3" t="str">
        <f t="shared" si="10"/>
        <v/>
      </c>
      <c r="D83" s="3" t="str">
        <f>IF($A83="","",IF((AND($A83="ADD",OR(C83="",C83="ud_barrier"))),"94",(_xlfn.XLOOKUP(C83,ud_amds_table_list[lookupValue],ud_amds_table_list[lookupKey],""))))</f>
        <v/>
      </c>
      <c r="E83" s="5"/>
      <c r="G83" s="3" t="str">
        <f>IF($A83="ADD",IF(NOT(ISBLANK(F83)),_xlfn.XLOOKUP(F83,roadnames[lookupValue],roadnames[lookupKey],"ERROR"),""), "")</f>
        <v/>
      </c>
      <c r="H83" s="22"/>
      <c r="I83" s="22"/>
      <c r="J83" s="6"/>
      <c r="L83" s="3" t="str">
        <f>IF($A83="ADD",IF(NOT(ISBLANK(K83)),_xlfn.XLOOKUP(K83,side[lookupValue],side[lookupKey],"ERROR"),""), "")</f>
        <v/>
      </c>
      <c r="M83" s="4"/>
      <c r="P83" s="3" t="str">
        <f>IF($A83="ADD",IF(NOT(ISBLANK(O83)),_xlfn.XLOOKUP(O83,ud_barrier_terminal_type[lookupValue],ud_barrier_terminal_type[lookupKey],"ERROR"),""), "")</f>
        <v/>
      </c>
      <c r="T83" s="7"/>
      <c r="U83" s="4" t="str">
        <f t="shared" ca="1" si="11"/>
        <v/>
      </c>
      <c r="V83" s="4"/>
      <c r="W83" s="3" t="str">
        <f t="shared" si="12"/>
        <v/>
      </c>
      <c r="X83" s="3" t="str">
        <f>IF($A83="","",IF((AND($A83="ADD",OR(W83="",W83="In Use"))),"5",(_xlfn.XLOOKUP(W83,ud_asset_status[lookupValue],ud_asset_status[lookupKey],""))))</f>
        <v/>
      </c>
      <c r="Y83" s="7"/>
      <c r="AA83" s="3" t="str">
        <f>IF($A83="ADD",IF(NOT(ISBLANK(Z83)),_xlfn.XLOOKUP(Z83,ar_replace_reason[lookupValue],ar_replace_reason[lookupKey],"ERROR"),""), "")</f>
        <v/>
      </c>
      <c r="AB83" s="3" t="str">
        <f t="shared" si="13"/>
        <v/>
      </c>
      <c r="AC83" s="3" t="str">
        <f>IF($A83="","",IF((AND($A83="ADD",OR(AB83="",AB83="Queenstown-Lakes District Council"))),"70",(_xlfn.XLOOKUP(AB83,ud_organisation_owner[lookupValue],ud_organisation_owner[lookupKey],""))))</f>
        <v/>
      </c>
      <c r="AD83" s="3" t="str">
        <f t="shared" si="14"/>
        <v/>
      </c>
      <c r="AE83" s="3" t="str">
        <f>IF($A83="","",IF((AND($A83="ADD",OR(AD83="",AD83="Queenstown-Lakes District Council"))),"70",(_xlfn.XLOOKUP(AD83,ud_organisation_owner[lookupValue],ud_organisation_owner[lookupKey],""))))</f>
        <v/>
      </c>
      <c r="AF83" s="3" t="str">
        <f t="shared" si="15"/>
        <v/>
      </c>
      <c r="AG83" s="3" t="str">
        <f>IF($A83="","",IF((AND($A83="ADD",OR(AF83="",AF83="Local Authority"))),"17",(_xlfn.XLOOKUP(AF83,ud_sub_organisation[lookupValue],ud_sub_organisation[lookupKey],""))))</f>
        <v/>
      </c>
      <c r="AH83" s="3" t="str">
        <f t="shared" si="16"/>
        <v/>
      </c>
      <c r="AI83" s="3" t="str">
        <f>IF($A83="","",IF((AND($A83="ADD",OR(AH83="",AH83="Vested assets"))),"12",(_xlfn.XLOOKUP(AH83,ud_work_origin[lookupValue],ud_work_origin[lookupKey],""))))</f>
        <v/>
      </c>
      <c r="AJ83" s="8"/>
      <c r="AK83" s="2" t="str">
        <f t="shared" si="17"/>
        <v/>
      </c>
      <c r="AL83" s="3" t="str">
        <f t="shared" si="18"/>
        <v/>
      </c>
      <c r="AM83" s="3" t="str">
        <f>IF($A83="","",IF((AND($A83="ADD",OR(AL83="",AL83="Excellent"))),"1",(_xlfn.XLOOKUP(AL83,condition[lookupValue],condition[lookupKey],""))))</f>
        <v/>
      </c>
      <c r="AN83" s="7" t="str">
        <f t="shared" si="19"/>
        <v/>
      </c>
      <c r="AO83" s="5"/>
    </row>
    <row r="84" spans="2:41" x14ac:dyDescent="0.45">
      <c r="B84" s="4"/>
      <c r="C84" s="3" t="str">
        <f t="shared" si="10"/>
        <v/>
      </c>
      <c r="D84" s="3" t="str">
        <f>IF($A84="","",IF((AND($A84="ADD",OR(C84="",C84="ud_barrier"))),"94",(_xlfn.XLOOKUP(C84,ud_amds_table_list[lookupValue],ud_amds_table_list[lookupKey],""))))</f>
        <v/>
      </c>
      <c r="E84" s="5"/>
      <c r="G84" s="3" t="str">
        <f>IF($A84="ADD",IF(NOT(ISBLANK(F84)),_xlfn.XLOOKUP(F84,roadnames[lookupValue],roadnames[lookupKey],"ERROR"),""), "")</f>
        <v/>
      </c>
      <c r="H84" s="22"/>
      <c r="I84" s="22"/>
      <c r="J84" s="6"/>
      <c r="L84" s="3" t="str">
        <f>IF($A84="ADD",IF(NOT(ISBLANK(K84)),_xlfn.XLOOKUP(K84,side[lookupValue],side[lookupKey],"ERROR"),""), "")</f>
        <v/>
      </c>
      <c r="M84" s="4"/>
      <c r="P84" s="3" t="str">
        <f>IF($A84="ADD",IF(NOT(ISBLANK(O84)),_xlfn.XLOOKUP(O84,ud_barrier_terminal_type[lookupValue],ud_barrier_terminal_type[lookupKey],"ERROR"),""), "")</f>
        <v/>
      </c>
      <c r="T84" s="7"/>
      <c r="U84" s="4" t="str">
        <f t="shared" ca="1" si="11"/>
        <v/>
      </c>
      <c r="V84" s="4"/>
      <c r="W84" s="3" t="str">
        <f t="shared" si="12"/>
        <v/>
      </c>
      <c r="X84" s="3" t="str">
        <f>IF($A84="","",IF((AND($A84="ADD",OR(W84="",W84="In Use"))),"5",(_xlfn.XLOOKUP(W84,ud_asset_status[lookupValue],ud_asset_status[lookupKey],""))))</f>
        <v/>
      </c>
      <c r="Y84" s="7"/>
      <c r="AA84" s="3" t="str">
        <f>IF($A84="ADD",IF(NOT(ISBLANK(Z84)),_xlfn.XLOOKUP(Z84,ar_replace_reason[lookupValue],ar_replace_reason[lookupKey],"ERROR"),""), "")</f>
        <v/>
      </c>
      <c r="AB84" s="3" t="str">
        <f t="shared" si="13"/>
        <v/>
      </c>
      <c r="AC84" s="3" t="str">
        <f>IF($A84="","",IF((AND($A84="ADD",OR(AB84="",AB84="Queenstown-Lakes District Council"))),"70",(_xlfn.XLOOKUP(AB84,ud_organisation_owner[lookupValue],ud_organisation_owner[lookupKey],""))))</f>
        <v/>
      </c>
      <c r="AD84" s="3" t="str">
        <f t="shared" si="14"/>
        <v/>
      </c>
      <c r="AE84" s="3" t="str">
        <f>IF($A84="","",IF((AND($A84="ADD",OR(AD84="",AD84="Queenstown-Lakes District Council"))),"70",(_xlfn.XLOOKUP(AD84,ud_organisation_owner[lookupValue],ud_organisation_owner[lookupKey],""))))</f>
        <v/>
      </c>
      <c r="AF84" s="3" t="str">
        <f t="shared" si="15"/>
        <v/>
      </c>
      <c r="AG84" s="3" t="str">
        <f>IF($A84="","",IF((AND($A84="ADD",OR(AF84="",AF84="Local Authority"))),"17",(_xlfn.XLOOKUP(AF84,ud_sub_organisation[lookupValue],ud_sub_organisation[lookupKey],""))))</f>
        <v/>
      </c>
      <c r="AH84" s="3" t="str">
        <f t="shared" si="16"/>
        <v/>
      </c>
      <c r="AI84" s="3" t="str">
        <f>IF($A84="","",IF((AND($A84="ADD",OR(AH84="",AH84="Vested assets"))),"12",(_xlfn.XLOOKUP(AH84,ud_work_origin[lookupValue],ud_work_origin[lookupKey],""))))</f>
        <v/>
      </c>
      <c r="AJ84" s="8"/>
      <c r="AK84" s="2" t="str">
        <f t="shared" si="17"/>
        <v/>
      </c>
      <c r="AL84" s="3" t="str">
        <f t="shared" si="18"/>
        <v/>
      </c>
      <c r="AM84" s="3" t="str">
        <f>IF($A84="","",IF((AND($A84="ADD",OR(AL84="",AL84="Excellent"))),"1",(_xlfn.XLOOKUP(AL84,condition[lookupValue],condition[lookupKey],""))))</f>
        <v/>
      </c>
      <c r="AN84" s="7" t="str">
        <f t="shared" si="19"/>
        <v/>
      </c>
      <c r="AO84" s="5"/>
    </row>
    <row r="85" spans="2:41" x14ac:dyDescent="0.45">
      <c r="B85" s="4"/>
      <c r="C85" s="3" t="str">
        <f t="shared" si="10"/>
        <v/>
      </c>
      <c r="D85" s="3" t="str">
        <f>IF($A85="","",IF((AND($A85="ADD",OR(C85="",C85="ud_barrier"))),"94",(_xlfn.XLOOKUP(C85,ud_amds_table_list[lookupValue],ud_amds_table_list[lookupKey],""))))</f>
        <v/>
      </c>
      <c r="E85" s="5"/>
      <c r="G85" s="3" t="str">
        <f>IF($A85="ADD",IF(NOT(ISBLANK(F85)),_xlfn.XLOOKUP(F85,roadnames[lookupValue],roadnames[lookupKey],"ERROR"),""), "")</f>
        <v/>
      </c>
      <c r="H85" s="22"/>
      <c r="I85" s="22"/>
      <c r="J85" s="6"/>
      <c r="L85" s="3" t="str">
        <f>IF($A85="ADD",IF(NOT(ISBLANK(K85)),_xlfn.XLOOKUP(K85,side[lookupValue],side[lookupKey],"ERROR"),""), "")</f>
        <v/>
      </c>
      <c r="M85" s="4"/>
      <c r="P85" s="3" t="str">
        <f>IF($A85="ADD",IF(NOT(ISBLANK(O85)),_xlfn.XLOOKUP(O85,ud_barrier_terminal_type[lookupValue],ud_barrier_terminal_type[lookupKey],"ERROR"),""), "")</f>
        <v/>
      </c>
      <c r="T85" s="7"/>
      <c r="U85" s="4" t="str">
        <f t="shared" ca="1" si="11"/>
        <v/>
      </c>
      <c r="V85" s="4"/>
      <c r="W85" s="3" t="str">
        <f t="shared" si="12"/>
        <v/>
      </c>
      <c r="X85" s="3" t="str">
        <f>IF($A85="","",IF((AND($A85="ADD",OR(W85="",W85="In Use"))),"5",(_xlfn.XLOOKUP(W85,ud_asset_status[lookupValue],ud_asset_status[lookupKey],""))))</f>
        <v/>
      </c>
      <c r="Y85" s="7"/>
      <c r="AA85" s="3" t="str">
        <f>IF($A85="ADD",IF(NOT(ISBLANK(Z85)),_xlfn.XLOOKUP(Z85,ar_replace_reason[lookupValue],ar_replace_reason[lookupKey],"ERROR"),""), "")</f>
        <v/>
      </c>
      <c r="AB85" s="3" t="str">
        <f t="shared" si="13"/>
        <v/>
      </c>
      <c r="AC85" s="3" t="str">
        <f>IF($A85="","",IF((AND($A85="ADD",OR(AB85="",AB85="Queenstown-Lakes District Council"))),"70",(_xlfn.XLOOKUP(AB85,ud_organisation_owner[lookupValue],ud_organisation_owner[lookupKey],""))))</f>
        <v/>
      </c>
      <c r="AD85" s="3" t="str">
        <f t="shared" si="14"/>
        <v/>
      </c>
      <c r="AE85" s="3" t="str">
        <f>IF($A85="","",IF((AND($A85="ADD",OR(AD85="",AD85="Queenstown-Lakes District Council"))),"70",(_xlfn.XLOOKUP(AD85,ud_organisation_owner[lookupValue],ud_organisation_owner[lookupKey],""))))</f>
        <v/>
      </c>
      <c r="AF85" s="3" t="str">
        <f t="shared" si="15"/>
        <v/>
      </c>
      <c r="AG85" s="3" t="str">
        <f>IF($A85="","",IF((AND($A85="ADD",OR(AF85="",AF85="Local Authority"))),"17",(_xlfn.XLOOKUP(AF85,ud_sub_organisation[lookupValue],ud_sub_organisation[lookupKey],""))))</f>
        <v/>
      </c>
      <c r="AH85" s="3" t="str">
        <f t="shared" si="16"/>
        <v/>
      </c>
      <c r="AI85" s="3" t="str">
        <f>IF($A85="","",IF((AND($A85="ADD",OR(AH85="",AH85="Vested assets"))),"12",(_xlfn.XLOOKUP(AH85,ud_work_origin[lookupValue],ud_work_origin[lookupKey],""))))</f>
        <v/>
      </c>
      <c r="AJ85" s="8"/>
      <c r="AK85" s="2" t="str">
        <f t="shared" si="17"/>
        <v/>
      </c>
      <c r="AL85" s="3" t="str">
        <f t="shared" si="18"/>
        <v/>
      </c>
      <c r="AM85" s="3" t="str">
        <f>IF($A85="","",IF((AND($A85="ADD",OR(AL85="",AL85="Excellent"))),"1",(_xlfn.XLOOKUP(AL85,condition[lookupValue],condition[lookupKey],""))))</f>
        <v/>
      </c>
      <c r="AN85" s="7" t="str">
        <f t="shared" si="19"/>
        <v/>
      </c>
      <c r="AO85" s="5"/>
    </row>
    <row r="86" spans="2:41" x14ac:dyDescent="0.45">
      <c r="B86" s="4"/>
      <c r="C86" s="3" t="str">
        <f t="shared" si="10"/>
        <v/>
      </c>
      <c r="D86" s="3" t="str">
        <f>IF($A86="","",IF((AND($A86="ADD",OR(C86="",C86="ud_barrier"))),"94",(_xlfn.XLOOKUP(C86,ud_amds_table_list[lookupValue],ud_amds_table_list[lookupKey],""))))</f>
        <v/>
      </c>
      <c r="E86" s="5"/>
      <c r="G86" s="3" t="str">
        <f>IF($A86="ADD",IF(NOT(ISBLANK(F86)),_xlfn.XLOOKUP(F86,roadnames[lookupValue],roadnames[lookupKey],"ERROR"),""), "")</f>
        <v/>
      </c>
      <c r="H86" s="22"/>
      <c r="I86" s="22"/>
      <c r="J86" s="6"/>
      <c r="L86" s="3" t="str">
        <f>IF($A86="ADD",IF(NOT(ISBLANK(K86)),_xlfn.XLOOKUP(K86,side[lookupValue],side[lookupKey],"ERROR"),""), "")</f>
        <v/>
      </c>
      <c r="M86" s="4"/>
      <c r="P86" s="3" t="str">
        <f>IF($A86="ADD",IF(NOT(ISBLANK(O86)),_xlfn.XLOOKUP(O86,ud_barrier_terminal_type[lookupValue],ud_barrier_terminal_type[lookupKey],"ERROR"),""), "")</f>
        <v/>
      </c>
      <c r="T86" s="7"/>
      <c r="U86" s="4" t="str">
        <f t="shared" ca="1" si="11"/>
        <v/>
      </c>
      <c r="V86" s="4"/>
      <c r="W86" s="3" t="str">
        <f t="shared" si="12"/>
        <v/>
      </c>
      <c r="X86" s="3" t="str">
        <f>IF($A86="","",IF((AND($A86="ADD",OR(W86="",W86="In Use"))),"5",(_xlfn.XLOOKUP(W86,ud_asset_status[lookupValue],ud_asset_status[lookupKey],""))))</f>
        <v/>
      </c>
      <c r="Y86" s="7"/>
      <c r="AA86" s="3" t="str">
        <f>IF($A86="ADD",IF(NOT(ISBLANK(Z86)),_xlfn.XLOOKUP(Z86,ar_replace_reason[lookupValue],ar_replace_reason[lookupKey],"ERROR"),""), "")</f>
        <v/>
      </c>
      <c r="AB86" s="3" t="str">
        <f t="shared" si="13"/>
        <v/>
      </c>
      <c r="AC86" s="3" t="str">
        <f>IF($A86="","",IF((AND($A86="ADD",OR(AB86="",AB86="Queenstown-Lakes District Council"))),"70",(_xlfn.XLOOKUP(AB86,ud_organisation_owner[lookupValue],ud_organisation_owner[lookupKey],""))))</f>
        <v/>
      </c>
      <c r="AD86" s="3" t="str">
        <f t="shared" si="14"/>
        <v/>
      </c>
      <c r="AE86" s="3" t="str">
        <f>IF($A86="","",IF((AND($A86="ADD",OR(AD86="",AD86="Queenstown-Lakes District Council"))),"70",(_xlfn.XLOOKUP(AD86,ud_organisation_owner[lookupValue],ud_organisation_owner[lookupKey],""))))</f>
        <v/>
      </c>
      <c r="AF86" s="3" t="str">
        <f t="shared" si="15"/>
        <v/>
      </c>
      <c r="AG86" s="3" t="str">
        <f>IF($A86="","",IF((AND($A86="ADD",OR(AF86="",AF86="Local Authority"))),"17",(_xlfn.XLOOKUP(AF86,ud_sub_organisation[lookupValue],ud_sub_organisation[lookupKey],""))))</f>
        <v/>
      </c>
      <c r="AH86" s="3" t="str">
        <f t="shared" si="16"/>
        <v/>
      </c>
      <c r="AI86" s="3" t="str">
        <f>IF($A86="","",IF((AND($A86="ADD",OR(AH86="",AH86="Vested assets"))),"12",(_xlfn.XLOOKUP(AH86,ud_work_origin[lookupValue],ud_work_origin[lookupKey],""))))</f>
        <v/>
      </c>
      <c r="AJ86" s="8"/>
      <c r="AK86" s="2" t="str">
        <f t="shared" si="17"/>
        <v/>
      </c>
      <c r="AL86" s="3" t="str">
        <f t="shared" si="18"/>
        <v/>
      </c>
      <c r="AM86" s="3" t="str">
        <f>IF($A86="","",IF((AND($A86="ADD",OR(AL86="",AL86="Excellent"))),"1",(_xlfn.XLOOKUP(AL86,condition[lookupValue],condition[lookupKey],""))))</f>
        <v/>
      </c>
      <c r="AN86" s="7" t="str">
        <f t="shared" si="19"/>
        <v/>
      </c>
      <c r="AO86" s="5"/>
    </row>
    <row r="87" spans="2:41" x14ac:dyDescent="0.45">
      <c r="B87" s="4"/>
      <c r="C87" s="3" t="str">
        <f t="shared" si="10"/>
        <v/>
      </c>
      <c r="D87" s="3" t="str">
        <f>IF($A87="","",IF((AND($A87="ADD",OR(C87="",C87="ud_barrier"))),"94",(_xlfn.XLOOKUP(C87,ud_amds_table_list[lookupValue],ud_amds_table_list[lookupKey],""))))</f>
        <v/>
      </c>
      <c r="E87" s="5"/>
      <c r="G87" s="3" t="str">
        <f>IF($A87="ADD",IF(NOT(ISBLANK(F87)),_xlfn.XLOOKUP(F87,roadnames[lookupValue],roadnames[lookupKey],"ERROR"),""), "")</f>
        <v/>
      </c>
      <c r="H87" s="22"/>
      <c r="I87" s="22"/>
      <c r="J87" s="6"/>
      <c r="L87" s="3" t="str">
        <f>IF($A87="ADD",IF(NOT(ISBLANK(K87)),_xlfn.XLOOKUP(K87,side[lookupValue],side[lookupKey],"ERROR"),""), "")</f>
        <v/>
      </c>
      <c r="M87" s="4"/>
      <c r="P87" s="3" t="str">
        <f>IF($A87="ADD",IF(NOT(ISBLANK(O87)),_xlfn.XLOOKUP(O87,ud_barrier_terminal_type[lookupValue],ud_barrier_terminal_type[lookupKey],"ERROR"),""), "")</f>
        <v/>
      </c>
      <c r="T87" s="7"/>
      <c r="U87" s="4" t="str">
        <f t="shared" ca="1" si="11"/>
        <v/>
      </c>
      <c r="V87" s="4"/>
      <c r="W87" s="3" t="str">
        <f t="shared" si="12"/>
        <v/>
      </c>
      <c r="X87" s="3" t="str">
        <f>IF($A87="","",IF((AND($A87="ADD",OR(W87="",W87="In Use"))),"5",(_xlfn.XLOOKUP(W87,ud_asset_status[lookupValue],ud_asset_status[lookupKey],""))))</f>
        <v/>
      </c>
      <c r="Y87" s="7"/>
      <c r="AA87" s="3" t="str">
        <f>IF($A87="ADD",IF(NOT(ISBLANK(Z87)),_xlfn.XLOOKUP(Z87,ar_replace_reason[lookupValue],ar_replace_reason[lookupKey],"ERROR"),""), "")</f>
        <v/>
      </c>
      <c r="AB87" s="3" t="str">
        <f t="shared" si="13"/>
        <v/>
      </c>
      <c r="AC87" s="3" t="str">
        <f>IF($A87="","",IF((AND($A87="ADD",OR(AB87="",AB87="Queenstown-Lakes District Council"))),"70",(_xlfn.XLOOKUP(AB87,ud_organisation_owner[lookupValue],ud_organisation_owner[lookupKey],""))))</f>
        <v/>
      </c>
      <c r="AD87" s="3" t="str">
        <f t="shared" si="14"/>
        <v/>
      </c>
      <c r="AE87" s="3" t="str">
        <f>IF($A87="","",IF((AND($A87="ADD",OR(AD87="",AD87="Queenstown-Lakes District Council"))),"70",(_xlfn.XLOOKUP(AD87,ud_organisation_owner[lookupValue],ud_organisation_owner[lookupKey],""))))</f>
        <v/>
      </c>
      <c r="AF87" s="3" t="str">
        <f t="shared" si="15"/>
        <v/>
      </c>
      <c r="AG87" s="3" t="str">
        <f>IF($A87="","",IF((AND($A87="ADD",OR(AF87="",AF87="Local Authority"))),"17",(_xlfn.XLOOKUP(AF87,ud_sub_organisation[lookupValue],ud_sub_organisation[lookupKey],""))))</f>
        <v/>
      </c>
      <c r="AH87" s="3" t="str">
        <f t="shared" si="16"/>
        <v/>
      </c>
      <c r="AI87" s="3" t="str">
        <f>IF($A87="","",IF((AND($A87="ADD",OR(AH87="",AH87="Vested assets"))),"12",(_xlfn.XLOOKUP(AH87,ud_work_origin[lookupValue],ud_work_origin[lookupKey],""))))</f>
        <v/>
      </c>
      <c r="AJ87" s="8"/>
      <c r="AK87" s="2" t="str">
        <f t="shared" si="17"/>
        <v/>
      </c>
      <c r="AL87" s="3" t="str">
        <f t="shared" si="18"/>
        <v/>
      </c>
      <c r="AM87" s="3" t="str">
        <f>IF($A87="","",IF((AND($A87="ADD",OR(AL87="",AL87="Excellent"))),"1",(_xlfn.XLOOKUP(AL87,condition[lookupValue],condition[lookupKey],""))))</f>
        <v/>
      </c>
      <c r="AN87" s="7" t="str">
        <f t="shared" si="19"/>
        <v/>
      </c>
      <c r="AO87" s="5"/>
    </row>
    <row r="88" spans="2:41" x14ac:dyDescent="0.45">
      <c r="B88" s="4"/>
      <c r="C88" s="3" t="str">
        <f t="shared" si="10"/>
        <v/>
      </c>
      <c r="D88" s="3" t="str">
        <f>IF($A88="","",IF((AND($A88="ADD",OR(C88="",C88="ud_barrier"))),"94",(_xlfn.XLOOKUP(C88,ud_amds_table_list[lookupValue],ud_amds_table_list[lookupKey],""))))</f>
        <v/>
      </c>
      <c r="E88" s="5"/>
      <c r="G88" s="3" t="str">
        <f>IF($A88="ADD",IF(NOT(ISBLANK(F88)),_xlfn.XLOOKUP(F88,roadnames[lookupValue],roadnames[lookupKey],"ERROR"),""), "")</f>
        <v/>
      </c>
      <c r="H88" s="22"/>
      <c r="I88" s="22"/>
      <c r="J88" s="6"/>
      <c r="L88" s="3" t="str">
        <f>IF($A88="ADD",IF(NOT(ISBLANK(K88)),_xlfn.XLOOKUP(K88,side[lookupValue],side[lookupKey],"ERROR"),""), "")</f>
        <v/>
      </c>
      <c r="M88" s="4"/>
      <c r="P88" s="3" t="str">
        <f>IF($A88="ADD",IF(NOT(ISBLANK(O88)),_xlfn.XLOOKUP(O88,ud_barrier_terminal_type[lookupValue],ud_barrier_terminal_type[lookupKey],"ERROR"),""), "")</f>
        <v/>
      </c>
      <c r="T88" s="7"/>
      <c r="U88" s="4" t="str">
        <f t="shared" ca="1" si="11"/>
        <v/>
      </c>
      <c r="V88" s="4"/>
      <c r="W88" s="3" t="str">
        <f t="shared" si="12"/>
        <v/>
      </c>
      <c r="X88" s="3" t="str">
        <f>IF($A88="","",IF((AND($A88="ADD",OR(W88="",W88="In Use"))),"5",(_xlfn.XLOOKUP(W88,ud_asset_status[lookupValue],ud_asset_status[lookupKey],""))))</f>
        <v/>
      </c>
      <c r="Y88" s="7"/>
      <c r="AA88" s="3" t="str">
        <f>IF($A88="ADD",IF(NOT(ISBLANK(Z88)),_xlfn.XLOOKUP(Z88,ar_replace_reason[lookupValue],ar_replace_reason[lookupKey],"ERROR"),""), "")</f>
        <v/>
      </c>
      <c r="AB88" s="3" t="str">
        <f t="shared" si="13"/>
        <v/>
      </c>
      <c r="AC88" s="3" t="str">
        <f>IF($A88="","",IF((AND($A88="ADD",OR(AB88="",AB88="Queenstown-Lakes District Council"))),"70",(_xlfn.XLOOKUP(AB88,ud_organisation_owner[lookupValue],ud_organisation_owner[lookupKey],""))))</f>
        <v/>
      </c>
      <c r="AD88" s="3" t="str">
        <f t="shared" si="14"/>
        <v/>
      </c>
      <c r="AE88" s="3" t="str">
        <f>IF($A88="","",IF((AND($A88="ADD",OR(AD88="",AD88="Queenstown-Lakes District Council"))),"70",(_xlfn.XLOOKUP(AD88,ud_organisation_owner[lookupValue],ud_organisation_owner[lookupKey],""))))</f>
        <v/>
      </c>
      <c r="AF88" s="3" t="str">
        <f t="shared" si="15"/>
        <v/>
      </c>
      <c r="AG88" s="3" t="str">
        <f>IF($A88="","",IF((AND($A88="ADD",OR(AF88="",AF88="Local Authority"))),"17",(_xlfn.XLOOKUP(AF88,ud_sub_organisation[lookupValue],ud_sub_organisation[lookupKey],""))))</f>
        <v/>
      </c>
      <c r="AH88" s="3" t="str">
        <f t="shared" si="16"/>
        <v/>
      </c>
      <c r="AI88" s="3" t="str">
        <f>IF($A88="","",IF((AND($A88="ADD",OR(AH88="",AH88="Vested assets"))),"12",(_xlfn.XLOOKUP(AH88,ud_work_origin[lookupValue],ud_work_origin[lookupKey],""))))</f>
        <v/>
      </c>
      <c r="AJ88" s="8"/>
      <c r="AK88" s="2" t="str">
        <f t="shared" si="17"/>
        <v/>
      </c>
      <c r="AL88" s="3" t="str">
        <f t="shared" si="18"/>
        <v/>
      </c>
      <c r="AM88" s="3" t="str">
        <f>IF($A88="","",IF((AND($A88="ADD",OR(AL88="",AL88="Excellent"))),"1",(_xlfn.XLOOKUP(AL88,condition[lookupValue],condition[lookupKey],""))))</f>
        <v/>
      </c>
      <c r="AN88" s="7" t="str">
        <f t="shared" si="19"/>
        <v/>
      </c>
      <c r="AO88" s="5"/>
    </row>
    <row r="89" spans="2:41" x14ac:dyDescent="0.45">
      <c r="B89" s="4"/>
      <c r="C89" s="3" t="str">
        <f t="shared" si="10"/>
        <v/>
      </c>
      <c r="D89" s="3" t="str">
        <f>IF($A89="","",IF((AND($A89="ADD",OR(C89="",C89="ud_barrier"))),"94",(_xlfn.XLOOKUP(C89,ud_amds_table_list[lookupValue],ud_amds_table_list[lookupKey],""))))</f>
        <v/>
      </c>
      <c r="E89" s="5"/>
      <c r="G89" s="3" t="str">
        <f>IF($A89="ADD",IF(NOT(ISBLANK(F89)),_xlfn.XLOOKUP(F89,roadnames[lookupValue],roadnames[lookupKey],"ERROR"),""), "")</f>
        <v/>
      </c>
      <c r="H89" s="22"/>
      <c r="I89" s="22"/>
      <c r="J89" s="6"/>
      <c r="L89" s="3" t="str">
        <f>IF($A89="ADD",IF(NOT(ISBLANK(K89)),_xlfn.XLOOKUP(K89,side[lookupValue],side[lookupKey],"ERROR"),""), "")</f>
        <v/>
      </c>
      <c r="M89" s="4"/>
      <c r="P89" s="3" t="str">
        <f>IF($A89="ADD",IF(NOT(ISBLANK(O89)),_xlfn.XLOOKUP(O89,ud_barrier_terminal_type[lookupValue],ud_barrier_terminal_type[lookupKey],"ERROR"),""), "")</f>
        <v/>
      </c>
      <c r="T89" s="7"/>
      <c r="U89" s="4" t="str">
        <f t="shared" ca="1" si="11"/>
        <v/>
      </c>
      <c r="V89" s="4"/>
      <c r="W89" s="3" t="str">
        <f t="shared" si="12"/>
        <v/>
      </c>
      <c r="X89" s="3" t="str">
        <f>IF($A89="","",IF((AND($A89="ADD",OR(W89="",W89="In Use"))),"5",(_xlfn.XLOOKUP(W89,ud_asset_status[lookupValue],ud_asset_status[lookupKey],""))))</f>
        <v/>
      </c>
      <c r="Y89" s="7"/>
      <c r="AA89" s="3" t="str">
        <f>IF($A89="ADD",IF(NOT(ISBLANK(Z89)),_xlfn.XLOOKUP(Z89,ar_replace_reason[lookupValue],ar_replace_reason[lookupKey],"ERROR"),""), "")</f>
        <v/>
      </c>
      <c r="AB89" s="3" t="str">
        <f t="shared" si="13"/>
        <v/>
      </c>
      <c r="AC89" s="3" t="str">
        <f>IF($A89="","",IF((AND($A89="ADD",OR(AB89="",AB89="Queenstown-Lakes District Council"))),"70",(_xlfn.XLOOKUP(AB89,ud_organisation_owner[lookupValue],ud_organisation_owner[lookupKey],""))))</f>
        <v/>
      </c>
      <c r="AD89" s="3" t="str">
        <f t="shared" si="14"/>
        <v/>
      </c>
      <c r="AE89" s="3" t="str">
        <f>IF($A89="","",IF((AND($A89="ADD",OR(AD89="",AD89="Queenstown-Lakes District Council"))),"70",(_xlfn.XLOOKUP(AD89,ud_organisation_owner[lookupValue],ud_organisation_owner[lookupKey],""))))</f>
        <v/>
      </c>
      <c r="AF89" s="3" t="str">
        <f t="shared" si="15"/>
        <v/>
      </c>
      <c r="AG89" s="3" t="str">
        <f>IF($A89="","",IF((AND($A89="ADD",OR(AF89="",AF89="Local Authority"))),"17",(_xlfn.XLOOKUP(AF89,ud_sub_organisation[lookupValue],ud_sub_organisation[lookupKey],""))))</f>
        <v/>
      </c>
      <c r="AH89" s="3" t="str">
        <f t="shared" si="16"/>
        <v/>
      </c>
      <c r="AI89" s="3" t="str">
        <f>IF($A89="","",IF((AND($A89="ADD",OR(AH89="",AH89="Vested assets"))),"12",(_xlfn.XLOOKUP(AH89,ud_work_origin[lookupValue],ud_work_origin[lookupKey],""))))</f>
        <v/>
      </c>
      <c r="AJ89" s="8"/>
      <c r="AK89" s="2" t="str">
        <f t="shared" si="17"/>
        <v/>
      </c>
      <c r="AL89" s="3" t="str">
        <f t="shared" si="18"/>
        <v/>
      </c>
      <c r="AM89" s="3" t="str">
        <f>IF($A89="","",IF((AND($A89="ADD",OR(AL89="",AL89="Excellent"))),"1",(_xlfn.XLOOKUP(AL89,condition[lookupValue],condition[lookupKey],""))))</f>
        <v/>
      </c>
      <c r="AN89" s="7" t="str">
        <f t="shared" si="19"/>
        <v/>
      </c>
      <c r="AO89" s="5"/>
    </row>
    <row r="90" spans="2:41" x14ac:dyDescent="0.45">
      <c r="B90" s="4"/>
      <c r="C90" s="3" t="str">
        <f t="shared" si="10"/>
        <v/>
      </c>
      <c r="D90" s="3" t="str">
        <f>IF($A90="","",IF((AND($A90="ADD",OR(C90="",C90="ud_barrier"))),"94",(_xlfn.XLOOKUP(C90,ud_amds_table_list[lookupValue],ud_amds_table_list[lookupKey],""))))</f>
        <v/>
      </c>
      <c r="E90" s="5"/>
      <c r="G90" s="3" t="str">
        <f>IF($A90="ADD",IF(NOT(ISBLANK(F90)),_xlfn.XLOOKUP(F90,roadnames[lookupValue],roadnames[lookupKey],"ERROR"),""), "")</f>
        <v/>
      </c>
      <c r="H90" s="22"/>
      <c r="I90" s="22"/>
      <c r="J90" s="6"/>
      <c r="L90" s="3" t="str">
        <f>IF($A90="ADD",IF(NOT(ISBLANK(K90)),_xlfn.XLOOKUP(K90,side[lookupValue],side[lookupKey],"ERROR"),""), "")</f>
        <v/>
      </c>
      <c r="M90" s="4"/>
      <c r="P90" s="3" t="str">
        <f>IF($A90="ADD",IF(NOT(ISBLANK(O90)),_xlfn.XLOOKUP(O90,ud_barrier_terminal_type[lookupValue],ud_barrier_terminal_type[lookupKey],"ERROR"),""), "")</f>
        <v/>
      </c>
      <c r="T90" s="7"/>
      <c r="U90" s="4" t="str">
        <f t="shared" ca="1" si="11"/>
        <v/>
      </c>
      <c r="V90" s="4"/>
      <c r="W90" s="3" t="str">
        <f t="shared" si="12"/>
        <v/>
      </c>
      <c r="X90" s="3" t="str">
        <f>IF($A90="","",IF((AND($A90="ADD",OR(W90="",W90="In Use"))),"5",(_xlfn.XLOOKUP(W90,ud_asset_status[lookupValue],ud_asset_status[lookupKey],""))))</f>
        <v/>
      </c>
      <c r="Y90" s="7"/>
      <c r="AA90" s="3" t="str">
        <f>IF($A90="ADD",IF(NOT(ISBLANK(Z90)),_xlfn.XLOOKUP(Z90,ar_replace_reason[lookupValue],ar_replace_reason[lookupKey],"ERROR"),""), "")</f>
        <v/>
      </c>
      <c r="AB90" s="3" t="str">
        <f t="shared" si="13"/>
        <v/>
      </c>
      <c r="AC90" s="3" t="str">
        <f>IF($A90="","",IF((AND($A90="ADD",OR(AB90="",AB90="Queenstown-Lakes District Council"))),"70",(_xlfn.XLOOKUP(AB90,ud_organisation_owner[lookupValue],ud_organisation_owner[lookupKey],""))))</f>
        <v/>
      </c>
      <c r="AD90" s="3" t="str">
        <f t="shared" si="14"/>
        <v/>
      </c>
      <c r="AE90" s="3" t="str">
        <f>IF($A90="","",IF((AND($A90="ADD",OR(AD90="",AD90="Queenstown-Lakes District Council"))),"70",(_xlfn.XLOOKUP(AD90,ud_organisation_owner[lookupValue],ud_organisation_owner[lookupKey],""))))</f>
        <v/>
      </c>
      <c r="AF90" s="3" t="str">
        <f t="shared" si="15"/>
        <v/>
      </c>
      <c r="AG90" s="3" t="str">
        <f>IF($A90="","",IF((AND($A90="ADD",OR(AF90="",AF90="Local Authority"))),"17",(_xlfn.XLOOKUP(AF90,ud_sub_organisation[lookupValue],ud_sub_organisation[lookupKey],""))))</f>
        <v/>
      </c>
      <c r="AH90" s="3" t="str">
        <f t="shared" si="16"/>
        <v/>
      </c>
      <c r="AI90" s="3" t="str">
        <f>IF($A90="","",IF((AND($A90="ADD",OR(AH90="",AH90="Vested assets"))),"12",(_xlfn.XLOOKUP(AH90,ud_work_origin[lookupValue],ud_work_origin[lookupKey],""))))</f>
        <v/>
      </c>
      <c r="AJ90" s="8"/>
      <c r="AK90" s="2" t="str">
        <f t="shared" si="17"/>
        <v/>
      </c>
      <c r="AL90" s="3" t="str">
        <f t="shared" si="18"/>
        <v/>
      </c>
      <c r="AM90" s="3" t="str">
        <f>IF($A90="","",IF((AND($A90="ADD",OR(AL90="",AL90="Excellent"))),"1",(_xlfn.XLOOKUP(AL90,condition[lookupValue],condition[lookupKey],""))))</f>
        <v/>
      </c>
      <c r="AN90" s="7" t="str">
        <f t="shared" si="19"/>
        <v/>
      </c>
      <c r="AO90" s="5"/>
    </row>
    <row r="91" spans="2:41" x14ac:dyDescent="0.45">
      <c r="B91" s="4"/>
      <c r="C91" s="3" t="str">
        <f t="shared" si="10"/>
        <v/>
      </c>
      <c r="D91" s="3" t="str">
        <f>IF($A91="","",IF((AND($A91="ADD",OR(C91="",C91="ud_barrier"))),"94",(_xlfn.XLOOKUP(C91,ud_amds_table_list[lookupValue],ud_amds_table_list[lookupKey],""))))</f>
        <v/>
      </c>
      <c r="E91" s="5"/>
      <c r="G91" s="3" t="str">
        <f>IF($A91="ADD",IF(NOT(ISBLANK(F91)),_xlfn.XLOOKUP(F91,roadnames[lookupValue],roadnames[lookupKey],"ERROR"),""), "")</f>
        <v/>
      </c>
      <c r="H91" s="22"/>
      <c r="I91" s="22"/>
      <c r="J91" s="6"/>
      <c r="L91" s="3" t="str">
        <f>IF($A91="ADD",IF(NOT(ISBLANK(K91)),_xlfn.XLOOKUP(K91,side[lookupValue],side[lookupKey],"ERROR"),""), "")</f>
        <v/>
      </c>
      <c r="M91" s="4"/>
      <c r="P91" s="3" t="str">
        <f>IF($A91="ADD",IF(NOT(ISBLANK(O91)),_xlfn.XLOOKUP(O91,ud_barrier_terminal_type[lookupValue],ud_barrier_terminal_type[lookupKey],"ERROR"),""), "")</f>
        <v/>
      </c>
      <c r="T91" s="7"/>
      <c r="U91" s="4" t="str">
        <f t="shared" ca="1" si="11"/>
        <v/>
      </c>
      <c r="V91" s="4"/>
      <c r="W91" s="3" t="str">
        <f t="shared" si="12"/>
        <v/>
      </c>
      <c r="X91" s="3" t="str">
        <f>IF($A91="","",IF((AND($A91="ADD",OR(W91="",W91="In Use"))),"5",(_xlfn.XLOOKUP(W91,ud_asset_status[lookupValue],ud_asset_status[lookupKey],""))))</f>
        <v/>
      </c>
      <c r="Y91" s="7"/>
      <c r="AA91" s="3" t="str">
        <f>IF($A91="ADD",IF(NOT(ISBLANK(Z91)),_xlfn.XLOOKUP(Z91,ar_replace_reason[lookupValue],ar_replace_reason[lookupKey],"ERROR"),""), "")</f>
        <v/>
      </c>
      <c r="AB91" s="3" t="str">
        <f t="shared" si="13"/>
        <v/>
      </c>
      <c r="AC91" s="3" t="str">
        <f>IF($A91="","",IF((AND($A91="ADD",OR(AB91="",AB91="Queenstown-Lakes District Council"))),"70",(_xlfn.XLOOKUP(AB91,ud_organisation_owner[lookupValue],ud_organisation_owner[lookupKey],""))))</f>
        <v/>
      </c>
      <c r="AD91" s="3" t="str">
        <f t="shared" si="14"/>
        <v/>
      </c>
      <c r="AE91" s="3" t="str">
        <f>IF($A91="","",IF((AND($A91="ADD",OR(AD91="",AD91="Queenstown-Lakes District Council"))),"70",(_xlfn.XLOOKUP(AD91,ud_organisation_owner[lookupValue],ud_organisation_owner[lookupKey],""))))</f>
        <v/>
      </c>
      <c r="AF91" s="3" t="str">
        <f t="shared" si="15"/>
        <v/>
      </c>
      <c r="AG91" s="3" t="str">
        <f>IF($A91="","",IF((AND($A91="ADD",OR(AF91="",AF91="Local Authority"))),"17",(_xlfn.XLOOKUP(AF91,ud_sub_organisation[lookupValue],ud_sub_organisation[lookupKey],""))))</f>
        <v/>
      </c>
      <c r="AH91" s="3" t="str">
        <f t="shared" si="16"/>
        <v/>
      </c>
      <c r="AI91" s="3" t="str">
        <f>IF($A91="","",IF((AND($A91="ADD",OR(AH91="",AH91="Vested assets"))),"12",(_xlfn.XLOOKUP(AH91,ud_work_origin[lookupValue],ud_work_origin[lookupKey],""))))</f>
        <v/>
      </c>
      <c r="AJ91" s="8"/>
      <c r="AK91" s="2" t="str">
        <f t="shared" si="17"/>
        <v/>
      </c>
      <c r="AL91" s="3" t="str">
        <f t="shared" si="18"/>
        <v/>
      </c>
      <c r="AM91" s="3" t="str">
        <f>IF($A91="","",IF((AND($A91="ADD",OR(AL91="",AL91="Excellent"))),"1",(_xlfn.XLOOKUP(AL91,condition[lookupValue],condition[lookupKey],""))))</f>
        <v/>
      </c>
      <c r="AN91" s="7" t="str">
        <f t="shared" si="19"/>
        <v/>
      </c>
      <c r="AO91" s="5"/>
    </row>
    <row r="92" spans="2:41" x14ac:dyDescent="0.45">
      <c r="B92" s="4"/>
      <c r="C92" s="3" t="str">
        <f t="shared" si="10"/>
        <v/>
      </c>
      <c r="D92" s="3" t="str">
        <f>IF($A92="","",IF((AND($A92="ADD",OR(C92="",C92="ud_barrier"))),"94",(_xlfn.XLOOKUP(C92,ud_amds_table_list[lookupValue],ud_amds_table_list[lookupKey],""))))</f>
        <v/>
      </c>
      <c r="E92" s="5"/>
      <c r="G92" s="3" t="str">
        <f>IF($A92="ADD",IF(NOT(ISBLANK(F92)),_xlfn.XLOOKUP(F92,roadnames[lookupValue],roadnames[lookupKey],"ERROR"),""), "")</f>
        <v/>
      </c>
      <c r="H92" s="22"/>
      <c r="I92" s="22"/>
      <c r="J92" s="6"/>
      <c r="L92" s="3" t="str">
        <f>IF($A92="ADD",IF(NOT(ISBLANK(K92)),_xlfn.XLOOKUP(K92,side[lookupValue],side[lookupKey],"ERROR"),""), "")</f>
        <v/>
      </c>
      <c r="M92" s="4"/>
      <c r="P92" s="3" t="str">
        <f>IF($A92="ADD",IF(NOT(ISBLANK(O92)),_xlfn.XLOOKUP(O92,ud_barrier_terminal_type[lookupValue],ud_barrier_terminal_type[lookupKey],"ERROR"),""), "")</f>
        <v/>
      </c>
      <c r="T92" s="7"/>
      <c r="U92" s="4" t="str">
        <f t="shared" ca="1" si="11"/>
        <v/>
      </c>
      <c r="V92" s="4"/>
      <c r="W92" s="3" t="str">
        <f t="shared" si="12"/>
        <v/>
      </c>
      <c r="X92" s="3" t="str">
        <f>IF($A92="","",IF((AND($A92="ADD",OR(W92="",W92="In Use"))),"5",(_xlfn.XLOOKUP(W92,ud_asset_status[lookupValue],ud_asset_status[lookupKey],""))))</f>
        <v/>
      </c>
      <c r="Y92" s="7"/>
      <c r="AA92" s="3" t="str">
        <f>IF($A92="ADD",IF(NOT(ISBLANK(Z92)),_xlfn.XLOOKUP(Z92,ar_replace_reason[lookupValue],ar_replace_reason[lookupKey],"ERROR"),""), "")</f>
        <v/>
      </c>
      <c r="AB92" s="3" t="str">
        <f t="shared" si="13"/>
        <v/>
      </c>
      <c r="AC92" s="3" t="str">
        <f>IF($A92="","",IF((AND($A92="ADD",OR(AB92="",AB92="Queenstown-Lakes District Council"))),"70",(_xlfn.XLOOKUP(AB92,ud_organisation_owner[lookupValue],ud_organisation_owner[lookupKey],""))))</f>
        <v/>
      </c>
      <c r="AD92" s="3" t="str">
        <f t="shared" si="14"/>
        <v/>
      </c>
      <c r="AE92" s="3" t="str">
        <f>IF($A92="","",IF((AND($A92="ADD",OR(AD92="",AD92="Queenstown-Lakes District Council"))),"70",(_xlfn.XLOOKUP(AD92,ud_organisation_owner[lookupValue],ud_organisation_owner[lookupKey],""))))</f>
        <v/>
      </c>
      <c r="AF92" s="3" t="str">
        <f t="shared" si="15"/>
        <v/>
      </c>
      <c r="AG92" s="3" t="str">
        <f>IF($A92="","",IF((AND($A92="ADD",OR(AF92="",AF92="Local Authority"))),"17",(_xlfn.XLOOKUP(AF92,ud_sub_organisation[lookupValue],ud_sub_organisation[lookupKey],""))))</f>
        <v/>
      </c>
      <c r="AH92" s="3" t="str">
        <f t="shared" si="16"/>
        <v/>
      </c>
      <c r="AI92" s="3" t="str">
        <f>IF($A92="","",IF((AND($A92="ADD",OR(AH92="",AH92="Vested assets"))),"12",(_xlfn.XLOOKUP(AH92,ud_work_origin[lookupValue],ud_work_origin[lookupKey],""))))</f>
        <v/>
      </c>
      <c r="AJ92" s="8"/>
      <c r="AK92" s="2" t="str">
        <f t="shared" si="17"/>
        <v/>
      </c>
      <c r="AL92" s="3" t="str">
        <f t="shared" si="18"/>
        <v/>
      </c>
      <c r="AM92" s="3" t="str">
        <f>IF($A92="","",IF((AND($A92="ADD",OR(AL92="",AL92="Excellent"))),"1",(_xlfn.XLOOKUP(AL92,condition[lookupValue],condition[lookupKey],""))))</f>
        <v/>
      </c>
      <c r="AN92" s="7" t="str">
        <f t="shared" si="19"/>
        <v/>
      </c>
      <c r="AO92" s="5"/>
    </row>
    <row r="93" spans="2:41" x14ac:dyDescent="0.45">
      <c r="B93" s="4"/>
      <c r="C93" s="3" t="str">
        <f t="shared" si="10"/>
        <v/>
      </c>
      <c r="D93" s="3" t="str">
        <f>IF($A93="","",IF((AND($A93="ADD",OR(C93="",C93="ud_barrier"))),"94",(_xlfn.XLOOKUP(C93,ud_amds_table_list[lookupValue],ud_amds_table_list[lookupKey],""))))</f>
        <v/>
      </c>
      <c r="E93" s="5"/>
      <c r="G93" s="3" t="str">
        <f>IF($A93="ADD",IF(NOT(ISBLANK(F93)),_xlfn.XLOOKUP(F93,roadnames[lookupValue],roadnames[lookupKey],"ERROR"),""), "")</f>
        <v/>
      </c>
      <c r="H93" s="22"/>
      <c r="I93" s="22"/>
      <c r="J93" s="6"/>
      <c r="L93" s="3" t="str">
        <f>IF($A93="ADD",IF(NOT(ISBLANK(K93)),_xlfn.XLOOKUP(K93,side[lookupValue],side[lookupKey],"ERROR"),""), "")</f>
        <v/>
      </c>
      <c r="M93" s="4"/>
      <c r="P93" s="3" t="str">
        <f>IF($A93="ADD",IF(NOT(ISBLANK(O93)),_xlfn.XLOOKUP(O93,ud_barrier_terminal_type[lookupValue],ud_barrier_terminal_type[lookupKey],"ERROR"),""), "")</f>
        <v/>
      </c>
      <c r="T93" s="7"/>
      <c r="U93" s="4" t="str">
        <f t="shared" ca="1" si="11"/>
        <v/>
      </c>
      <c r="V93" s="4"/>
      <c r="W93" s="3" t="str">
        <f t="shared" si="12"/>
        <v/>
      </c>
      <c r="X93" s="3" t="str">
        <f>IF($A93="","",IF((AND($A93="ADD",OR(W93="",W93="In Use"))),"5",(_xlfn.XLOOKUP(W93,ud_asset_status[lookupValue],ud_asset_status[lookupKey],""))))</f>
        <v/>
      </c>
      <c r="Y93" s="7"/>
      <c r="AA93" s="3" t="str">
        <f>IF($A93="ADD",IF(NOT(ISBLANK(Z93)),_xlfn.XLOOKUP(Z93,ar_replace_reason[lookupValue],ar_replace_reason[lookupKey],"ERROR"),""), "")</f>
        <v/>
      </c>
      <c r="AB93" s="3" t="str">
        <f t="shared" si="13"/>
        <v/>
      </c>
      <c r="AC93" s="3" t="str">
        <f>IF($A93="","",IF((AND($A93="ADD",OR(AB93="",AB93="Queenstown-Lakes District Council"))),"70",(_xlfn.XLOOKUP(AB93,ud_organisation_owner[lookupValue],ud_organisation_owner[lookupKey],""))))</f>
        <v/>
      </c>
      <c r="AD93" s="3" t="str">
        <f t="shared" si="14"/>
        <v/>
      </c>
      <c r="AE93" s="3" t="str">
        <f>IF($A93="","",IF((AND($A93="ADD",OR(AD93="",AD93="Queenstown-Lakes District Council"))),"70",(_xlfn.XLOOKUP(AD93,ud_organisation_owner[lookupValue],ud_organisation_owner[lookupKey],""))))</f>
        <v/>
      </c>
      <c r="AF93" s="3" t="str">
        <f t="shared" si="15"/>
        <v/>
      </c>
      <c r="AG93" s="3" t="str">
        <f>IF($A93="","",IF((AND($A93="ADD",OR(AF93="",AF93="Local Authority"))),"17",(_xlfn.XLOOKUP(AF93,ud_sub_organisation[lookupValue],ud_sub_organisation[lookupKey],""))))</f>
        <v/>
      </c>
      <c r="AH93" s="3" t="str">
        <f t="shared" si="16"/>
        <v/>
      </c>
      <c r="AI93" s="3" t="str">
        <f>IF($A93="","",IF((AND($A93="ADD",OR(AH93="",AH93="Vested assets"))),"12",(_xlfn.XLOOKUP(AH93,ud_work_origin[lookupValue],ud_work_origin[lookupKey],""))))</f>
        <v/>
      </c>
      <c r="AJ93" s="8"/>
      <c r="AK93" s="2" t="str">
        <f t="shared" si="17"/>
        <v/>
      </c>
      <c r="AL93" s="3" t="str">
        <f t="shared" si="18"/>
        <v/>
      </c>
      <c r="AM93" s="3" t="str">
        <f>IF($A93="","",IF((AND($A93="ADD",OR(AL93="",AL93="Excellent"))),"1",(_xlfn.XLOOKUP(AL93,condition[lookupValue],condition[lookupKey],""))))</f>
        <v/>
      </c>
      <c r="AN93" s="7" t="str">
        <f t="shared" si="19"/>
        <v/>
      </c>
      <c r="AO93" s="5"/>
    </row>
    <row r="94" spans="2:41" x14ac:dyDescent="0.45">
      <c r="B94" s="4"/>
      <c r="C94" s="3" t="str">
        <f t="shared" si="10"/>
        <v/>
      </c>
      <c r="D94" s="3" t="str">
        <f>IF($A94="","",IF((AND($A94="ADD",OR(C94="",C94="ud_barrier"))),"94",(_xlfn.XLOOKUP(C94,ud_amds_table_list[lookupValue],ud_amds_table_list[lookupKey],""))))</f>
        <v/>
      </c>
      <c r="E94" s="5"/>
      <c r="G94" s="3" t="str">
        <f>IF($A94="ADD",IF(NOT(ISBLANK(F94)),_xlfn.XLOOKUP(F94,roadnames[lookupValue],roadnames[lookupKey],"ERROR"),""), "")</f>
        <v/>
      </c>
      <c r="H94" s="22"/>
      <c r="I94" s="22"/>
      <c r="J94" s="6"/>
      <c r="L94" s="3" t="str">
        <f>IF($A94="ADD",IF(NOT(ISBLANK(K94)),_xlfn.XLOOKUP(K94,side[lookupValue],side[lookupKey],"ERROR"),""), "")</f>
        <v/>
      </c>
      <c r="M94" s="4"/>
      <c r="P94" s="3" t="str">
        <f>IF($A94="ADD",IF(NOT(ISBLANK(O94)),_xlfn.XLOOKUP(O94,ud_barrier_terminal_type[lookupValue],ud_barrier_terminal_type[lookupKey],"ERROR"),""), "")</f>
        <v/>
      </c>
      <c r="T94" s="7"/>
      <c r="U94" s="4" t="str">
        <f t="shared" ca="1" si="11"/>
        <v/>
      </c>
      <c r="V94" s="4"/>
      <c r="W94" s="3" t="str">
        <f t="shared" si="12"/>
        <v/>
      </c>
      <c r="X94" s="3" t="str">
        <f>IF($A94="","",IF((AND($A94="ADD",OR(W94="",W94="In Use"))),"5",(_xlfn.XLOOKUP(W94,ud_asset_status[lookupValue],ud_asset_status[lookupKey],""))))</f>
        <v/>
      </c>
      <c r="Y94" s="7"/>
      <c r="AA94" s="3" t="str">
        <f>IF($A94="ADD",IF(NOT(ISBLANK(Z94)),_xlfn.XLOOKUP(Z94,ar_replace_reason[lookupValue],ar_replace_reason[lookupKey],"ERROR"),""), "")</f>
        <v/>
      </c>
      <c r="AB94" s="3" t="str">
        <f t="shared" si="13"/>
        <v/>
      </c>
      <c r="AC94" s="3" t="str">
        <f>IF($A94="","",IF((AND($A94="ADD",OR(AB94="",AB94="Queenstown-Lakes District Council"))),"70",(_xlfn.XLOOKUP(AB94,ud_organisation_owner[lookupValue],ud_organisation_owner[lookupKey],""))))</f>
        <v/>
      </c>
      <c r="AD94" s="3" t="str">
        <f t="shared" si="14"/>
        <v/>
      </c>
      <c r="AE94" s="3" t="str">
        <f>IF($A94="","",IF((AND($A94="ADD",OR(AD94="",AD94="Queenstown-Lakes District Council"))),"70",(_xlfn.XLOOKUP(AD94,ud_organisation_owner[lookupValue],ud_organisation_owner[lookupKey],""))))</f>
        <v/>
      </c>
      <c r="AF94" s="3" t="str">
        <f t="shared" si="15"/>
        <v/>
      </c>
      <c r="AG94" s="3" t="str">
        <f>IF($A94="","",IF((AND($A94="ADD",OR(AF94="",AF94="Local Authority"))),"17",(_xlfn.XLOOKUP(AF94,ud_sub_organisation[lookupValue],ud_sub_organisation[lookupKey],""))))</f>
        <v/>
      </c>
      <c r="AH94" s="3" t="str">
        <f t="shared" si="16"/>
        <v/>
      </c>
      <c r="AI94" s="3" t="str">
        <f>IF($A94="","",IF((AND($A94="ADD",OR(AH94="",AH94="Vested assets"))),"12",(_xlfn.XLOOKUP(AH94,ud_work_origin[lookupValue],ud_work_origin[lookupKey],""))))</f>
        <v/>
      </c>
      <c r="AJ94" s="8"/>
      <c r="AK94" s="2" t="str">
        <f t="shared" si="17"/>
        <v/>
      </c>
      <c r="AL94" s="3" t="str">
        <f t="shared" si="18"/>
        <v/>
      </c>
      <c r="AM94" s="3" t="str">
        <f>IF($A94="","",IF((AND($A94="ADD",OR(AL94="",AL94="Excellent"))),"1",(_xlfn.XLOOKUP(AL94,condition[lookupValue],condition[lookupKey],""))))</f>
        <v/>
      </c>
      <c r="AN94" s="7" t="str">
        <f t="shared" si="19"/>
        <v/>
      </c>
      <c r="AO94" s="5"/>
    </row>
    <row r="95" spans="2:41" x14ac:dyDescent="0.45">
      <c r="B95" s="4"/>
      <c r="C95" s="3" t="str">
        <f t="shared" si="10"/>
        <v/>
      </c>
      <c r="D95" s="3" t="str">
        <f>IF($A95="","",IF((AND($A95="ADD",OR(C95="",C95="ud_barrier"))),"94",(_xlfn.XLOOKUP(C95,ud_amds_table_list[lookupValue],ud_amds_table_list[lookupKey],""))))</f>
        <v/>
      </c>
      <c r="E95" s="5"/>
      <c r="G95" s="3" t="str">
        <f>IF($A95="ADD",IF(NOT(ISBLANK(F95)),_xlfn.XLOOKUP(F95,roadnames[lookupValue],roadnames[lookupKey],"ERROR"),""), "")</f>
        <v/>
      </c>
      <c r="H95" s="22"/>
      <c r="I95" s="22"/>
      <c r="J95" s="6"/>
      <c r="L95" s="3" t="str">
        <f>IF($A95="ADD",IF(NOT(ISBLANK(K95)),_xlfn.XLOOKUP(K95,side[lookupValue],side[lookupKey],"ERROR"),""), "")</f>
        <v/>
      </c>
      <c r="M95" s="4"/>
      <c r="P95" s="3" t="str">
        <f>IF($A95="ADD",IF(NOT(ISBLANK(O95)),_xlfn.XLOOKUP(O95,ud_barrier_terminal_type[lookupValue],ud_barrier_terminal_type[lookupKey],"ERROR"),""), "")</f>
        <v/>
      </c>
      <c r="T95" s="7"/>
      <c r="U95" s="4" t="str">
        <f t="shared" ca="1" si="11"/>
        <v/>
      </c>
      <c r="V95" s="4"/>
      <c r="W95" s="3" t="str">
        <f t="shared" si="12"/>
        <v/>
      </c>
      <c r="X95" s="3" t="str">
        <f>IF($A95="","",IF((AND($A95="ADD",OR(W95="",W95="In Use"))),"5",(_xlfn.XLOOKUP(W95,ud_asset_status[lookupValue],ud_asset_status[lookupKey],""))))</f>
        <v/>
      </c>
      <c r="Y95" s="7"/>
      <c r="AA95" s="3" t="str">
        <f>IF($A95="ADD",IF(NOT(ISBLANK(Z95)),_xlfn.XLOOKUP(Z95,ar_replace_reason[lookupValue],ar_replace_reason[lookupKey],"ERROR"),""), "")</f>
        <v/>
      </c>
      <c r="AB95" s="3" t="str">
        <f t="shared" si="13"/>
        <v/>
      </c>
      <c r="AC95" s="3" t="str">
        <f>IF($A95="","",IF((AND($A95="ADD",OR(AB95="",AB95="Queenstown-Lakes District Council"))),"70",(_xlfn.XLOOKUP(AB95,ud_organisation_owner[lookupValue],ud_organisation_owner[lookupKey],""))))</f>
        <v/>
      </c>
      <c r="AD95" s="3" t="str">
        <f t="shared" si="14"/>
        <v/>
      </c>
      <c r="AE95" s="3" t="str">
        <f>IF($A95="","",IF((AND($A95="ADD",OR(AD95="",AD95="Queenstown-Lakes District Council"))),"70",(_xlfn.XLOOKUP(AD95,ud_organisation_owner[lookupValue],ud_organisation_owner[lookupKey],""))))</f>
        <v/>
      </c>
      <c r="AF95" s="3" t="str">
        <f t="shared" si="15"/>
        <v/>
      </c>
      <c r="AG95" s="3" t="str">
        <f>IF($A95="","",IF((AND($A95="ADD",OR(AF95="",AF95="Local Authority"))),"17",(_xlfn.XLOOKUP(AF95,ud_sub_organisation[lookupValue],ud_sub_organisation[lookupKey],""))))</f>
        <v/>
      </c>
      <c r="AH95" s="3" t="str">
        <f t="shared" si="16"/>
        <v/>
      </c>
      <c r="AI95" s="3" t="str">
        <f>IF($A95="","",IF((AND($A95="ADD",OR(AH95="",AH95="Vested assets"))),"12",(_xlfn.XLOOKUP(AH95,ud_work_origin[lookupValue],ud_work_origin[lookupKey],""))))</f>
        <v/>
      </c>
      <c r="AJ95" s="8"/>
      <c r="AK95" s="2" t="str">
        <f t="shared" si="17"/>
        <v/>
      </c>
      <c r="AL95" s="3" t="str">
        <f t="shared" si="18"/>
        <v/>
      </c>
      <c r="AM95" s="3" t="str">
        <f>IF($A95="","",IF((AND($A95="ADD",OR(AL95="",AL95="Excellent"))),"1",(_xlfn.XLOOKUP(AL95,condition[lookupValue],condition[lookupKey],""))))</f>
        <v/>
      </c>
      <c r="AN95" s="7" t="str">
        <f t="shared" si="19"/>
        <v/>
      </c>
      <c r="AO95" s="5"/>
    </row>
    <row r="96" spans="2:41" x14ac:dyDescent="0.45">
      <c r="B96" s="4"/>
      <c r="C96" s="3" t="str">
        <f t="shared" si="10"/>
        <v/>
      </c>
      <c r="D96" s="3" t="str">
        <f>IF($A96="","",IF((AND($A96="ADD",OR(C96="",C96="ud_barrier"))),"94",(_xlfn.XLOOKUP(C96,ud_amds_table_list[lookupValue],ud_amds_table_list[lookupKey],""))))</f>
        <v/>
      </c>
      <c r="E96" s="5"/>
      <c r="G96" s="3" t="str">
        <f>IF($A96="ADD",IF(NOT(ISBLANK(F96)),_xlfn.XLOOKUP(F96,roadnames[lookupValue],roadnames[lookupKey],"ERROR"),""), "")</f>
        <v/>
      </c>
      <c r="H96" s="22"/>
      <c r="I96" s="22"/>
      <c r="J96" s="6"/>
      <c r="L96" s="3" t="str">
        <f>IF($A96="ADD",IF(NOT(ISBLANK(K96)),_xlfn.XLOOKUP(K96,side[lookupValue],side[lookupKey],"ERROR"),""), "")</f>
        <v/>
      </c>
      <c r="M96" s="4"/>
      <c r="P96" s="3" t="str">
        <f>IF($A96="ADD",IF(NOT(ISBLANK(O96)),_xlfn.XLOOKUP(O96,ud_barrier_terminal_type[lookupValue],ud_barrier_terminal_type[lookupKey],"ERROR"),""), "")</f>
        <v/>
      </c>
      <c r="T96" s="7"/>
      <c r="U96" s="4" t="str">
        <f t="shared" ca="1" si="11"/>
        <v/>
      </c>
      <c r="V96" s="4"/>
      <c r="W96" s="3" t="str">
        <f t="shared" si="12"/>
        <v/>
      </c>
      <c r="X96" s="3" t="str">
        <f>IF($A96="","",IF((AND($A96="ADD",OR(W96="",W96="In Use"))),"5",(_xlfn.XLOOKUP(W96,ud_asset_status[lookupValue],ud_asset_status[lookupKey],""))))</f>
        <v/>
      </c>
      <c r="Y96" s="7"/>
      <c r="AA96" s="3" t="str">
        <f>IF($A96="ADD",IF(NOT(ISBLANK(Z96)),_xlfn.XLOOKUP(Z96,ar_replace_reason[lookupValue],ar_replace_reason[lookupKey],"ERROR"),""), "")</f>
        <v/>
      </c>
      <c r="AB96" s="3" t="str">
        <f t="shared" si="13"/>
        <v/>
      </c>
      <c r="AC96" s="3" t="str">
        <f>IF($A96="","",IF((AND($A96="ADD",OR(AB96="",AB96="Queenstown-Lakes District Council"))),"70",(_xlfn.XLOOKUP(AB96,ud_organisation_owner[lookupValue],ud_organisation_owner[lookupKey],""))))</f>
        <v/>
      </c>
      <c r="AD96" s="3" t="str">
        <f t="shared" si="14"/>
        <v/>
      </c>
      <c r="AE96" s="3" t="str">
        <f>IF($A96="","",IF((AND($A96="ADD",OR(AD96="",AD96="Queenstown-Lakes District Council"))),"70",(_xlfn.XLOOKUP(AD96,ud_organisation_owner[lookupValue],ud_organisation_owner[lookupKey],""))))</f>
        <v/>
      </c>
      <c r="AF96" s="3" t="str">
        <f t="shared" si="15"/>
        <v/>
      </c>
      <c r="AG96" s="3" t="str">
        <f>IF($A96="","",IF((AND($A96="ADD",OR(AF96="",AF96="Local Authority"))),"17",(_xlfn.XLOOKUP(AF96,ud_sub_organisation[lookupValue],ud_sub_organisation[lookupKey],""))))</f>
        <v/>
      </c>
      <c r="AH96" s="3" t="str">
        <f t="shared" si="16"/>
        <v/>
      </c>
      <c r="AI96" s="3" t="str">
        <f>IF($A96="","",IF((AND($A96="ADD",OR(AH96="",AH96="Vested assets"))),"12",(_xlfn.XLOOKUP(AH96,ud_work_origin[lookupValue],ud_work_origin[lookupKey],""))))</f>
        <v/>
      </c>
      <c r="AJ96" s="8"/>
      <c r="AK96" s="2" t="str">
        <f t="shared" si="17"/>
        <v/>
      </c>
      <c r="AL96" s="3" t="str">
        <f t="shared" si="18"/>
        <v/>
      </c>
      <c r="AM96" s="3" t="str">
        <f>IF($A96="","",IF((AND($A96="ADD",OR(AL96="",AL96="Excellent"))),"1",(_xlfn.XLOOKUP(AL96,condition[lookupValue],condition[lookupKey],""))))</f>
        <v/>
      </c>
      <c r="AN96" s="7" t="str">
        <f t="shared" si="19"/>
        <v/>
      </c>
      <c r="AO96" s="5"/>
    </row>
    <row r="97" spans="2:41" x14ac:dyDescent="0.45">
      <c r="B97" s="4"/>
      <c r="C97" s="3" t="str">
        <f t="shared" si="10"/>
        <v/>
      </c>
      <c r="D97" s="3" t="str">
        <f>IF($A97="","",IF((AND($A97="ADD",OR(C97="",C97="ud_barrier"))),"94",(_xlfn.XLOOKUP(C97,ud_amds_table_list[lookupValue],ud_amds_table_list[lookupKey],""))))</f>
        <v/>
      </c>
      <c r="E97" s="5"/>
      <c r="G97" s="3" t="str">
        <f>IF($A97="ADD",IF(NOT(ISBLANK(F97)),_xlfn.XLOOKUP(F97,roadnames[lookupValue],roadnames[lookupKey],"ERROR"),""), "")</f>
        <v/>
      </c>
      <c r="H97" s="22"/>
      <c r="I97" s="22"/>
      <c r="J97" s="6"/>
      <c r="L97" s="3" t="str">
        <f>IF($A97="ADD",IF(NOT(ISBLANK(K97)),_xlfn.XLOOKUP(K97,side[lookupValue],side[lookupKey],"ERROR"),""), "")</f>
        <v/>
      </c>
      <c r="M97" s="4"/>
      <c r="P97" s="3" t="str">
        <f>IF($A97="ADD",IF(NOT(ISBLANK(O97)),_xlfn.XLOOKUP(O97,ud_barrier_terminal_type[lookupValue],ud_barrier_terminal_type[lookupKey],"ERROR"),""), "")</f>
        <v/>
      </c>
      <c r="T97" s="7"/>
      <c r="U97" s="4" t="str">
        <f t="shared" ca="1" si="11"/>
        <v/>
      </c>
      <c r="V97" s="4"/>
      <c r="W97" s="3" t="str">
        <f t="shared" si="12"/>
        <v/>
      </c>
      <c r="X97" s="3" t="str">
        <f>IF($A97="","",IF((AND($A97="ADD",OR(W97="",W97="In Use"))),"5",(_xlfn.XLOOKUP(W97,ud_asset_status[lookupValue],ud_asset_status[lookupKey],""))))</f>
        <v/>
      </c>
      <c r="Y97" s="7"/>
      <c r="AA97" s="3" t="str">
        <f>IF($A97="ADD",IF(NOT(ISBLANK(Z97)),_xlfn.XLOOKUP(Z97,ar_replace_reason[lookupValue],ar_replace_reason[lookupKey],"ERROR"),""), "")</f>
        <v/>
      </c>
      <c r="AB97" s="3" t="str">
        <f t="shared" si="13"/>
        <v/>
      </c>
      <c r="AC97" s="3" t="str">
        <f>IF($A97="","",IF((AND($A97="ADD",OR(AB97="",AB97="Queenstown-Lakes District Council"))),"70",(_xlfn.XLOOKUP(AB97,ud_organisation_owner[lookupValue],ud_organisation_owner[lookupKey],""))))</f>
        <v/>
      </c>
      <c r="AD97" s="3" t="str">
        <f t="shared" si="14"/>
        <v/>
      </c>
      <c r="AE97" s="3" t="str">
        <f>IF($A97="","",IF((AND($A97="ADD",OR(AD97="",AD97="Queenstown-Lakes District Council"))),"70",(_xlfn.XLOOKUP(AD97,ud_organisation_owner[lookupValue],ud_organisation_owner[lookupKey],""))))</f>
        <v/>
      </c>
      <c r="AF97" s="3" t="str">
        <f t="shared" si="15"/>
        <v/>
      </c>
      <c r="AG97" s="3" t="str">
        <f>IF($A97="","",IF((AND($A97="ADD",OR(AF97="",AF97="Local Authority"))),"17",(_xlfn.XLOOKUP(AF97,ud_sub_organisation[lookupValue],ud_sub_organisation[lookupKey],""))))</f>
        <v/>
      </c>
      <c r="AH97" s="3" t="str">
        <f t="shared" si="16"/>
        <v/>
      </c>
      <c r="AI97" s="3" t="str">
        <f>IF($A97="","",IF((AND($A97="ADD",OR(AH97="",AH97="Vested assets"))),"12",(_xlfn.XLOOKUP(AH97,ud_work_origin[lookupValue],ud_work_origin[lookupKey],""))))</f>
        <v/>
      </c>
      <c r="AJ97" s="8"/>
      <c r="AK97" s="2" t="str">
        <f t="shared" si="17"/>
        <v/>
      </c>
      <c r="AL97" s="3" t="str">
        <f t="shared" si="18"/>
        <v/>
      </c>
      <c r="AM97" s="3" t="str">
        <f>IF($A97="","",IF((AND($A97="ADD",OR(AL97="",AL97="Excellent"))),"1",(_xlfn.XLOOKUP(AL97,condition[lookupValue],condition[lookupKey],""))))</f>
        <v/>
      </c>
      <c r="AN97" s="7" t="str">
        <f t="shared" si="19"/>
        <v/>
      </c>
      <c r="AO97" s="5"/>
    </row>
    <row r="98" spans="2:41" x14ac:dyDescent="0.45">
      <c r="B98" s="4"/>
      <c r="C98" s="3" t="str">
        <f t="shared" si="10"/>
        <v/>
      </c>
      <c r="D98" s="3" t="str">
        <f>IF($A98="","",IF((AND($A98="ADD",OR(C98="",C98="ud_barrier"))),"94",(_xlfn.XLOOKUP(C98,ud_amds_table_list[lookupValue],ud_amds_table_list[lookupKey],""))))</f>
        <v/>
      </c>
      <c r="E98" s="5"/>
      <c r="G98" s="3" t="str">
        <f>IF($A98="ADD",IF(NOT(ISBLANK(F98)),_xlfn.XLOOKUP(F98,roadnames[lookupValue],roadnames[lookupKey],"ERROR"),""), "")</f>
        <v/>
      </c>
      <c r="H98" s="22"/>
      <c r="I98" s="22"/>
      <c r="J98" s="6"/>
      <c r="L98" s="3" t="str">
        <f>IF($A98="ADD",IF(NOT(ISBLANK(K98)),_xlfn.XLOOKUP(K98,side[lookupValue],side[lookupKey],"ERROR"),""), "")</f>
        <v/>
      </c>
      <c r="M98" s="4"/>
      <c r="P98" s="3" t="str">
        <f>IF($A98="ADD",IF(NOT(ISBLANK(O98)),_xlfn.XLOOKUP(O98,ud_barrier_terminal_type[lookupValue],ud_barrier_terminal_type[lookupKey],"ERROR"),""), "")</f>
        <v/>
      </c>
      <c r="T98" s="7"/>
      <c r="U98" s="4" t="str">
        <f t="shared" ca="1" si="11"/>
        <v/>
      </c>
      <c r="V98" s="4"/>
      <c r="W98" s="3" t="str">
        <f t="shared" si="12"/>
        <v/>
      </c>
      <c r="X98" s="3" t="str">
        <f>IF($A98="","",IF((AND($A98="ADD",OR(W98="",W98="In Use"))),"5",(_xlfn.XLOOKUP(W98,ud_asset_status[lookupValue],ud_asset_status[lookupKey],""))))</f>
        <v/>
      </c>
      <c r="Y98" s="7"/>
      <c r="AA98" s="3" t="str">
        <f>IF($A98="ADD",IF(NOT(ISBLANK(Z98)),_xlfn.XLOOKUP(Z98,ar_replace_reason[lookupValue],ar_replace_reason[lookupKey],"ERROR"),""), "")</f>
        <v/>
      </c>
      <c r="AB98" s="3" t="str">
        <f t="shared" si="13"/>
        <v/>
      </c>
      <c r="AC98" s="3" t="str">
        <f>IF($A98="","",IF((AND($A98="ADD",OR(AB98="",AB98="Queenstown-Lakes District Council"))),"70",(_xlfn.XLOOKUP(AB98,ud_organisation_owner[lookupValue],ud_organisation_owner[lookupKey],""))))</f>
        <v/>
      </c>
      <c r="AD98" s="3" t="str">
        <f t="shared" si="14"/>
        <v/>
      </c>
      <c r="AE98" s="3" t="str">
        <f>IF($A98="","",IF((AND($A98="ADD",OR(AD98="",AD98="Queenstown-Lakes District Council"))),"70",(_xlfn.XLOOKUP(AD98,ud_organisation_owner[lookupValue],ud_organisation_owner[lookupKey],""))))</f>
        <v/>
      </c>
      <c r="AF98" s="3" t="str">
        <f t="shared" si="15"/>
        <v/>
      </c>
      <c r="AG98" s="3" t="str">
        <f>IF($A98="","",IF((AND($A98="ADD",OR(AF98="",AF98="Local Authority"))),"17",(_xlfn.XLOOKUP(AF98,ud_sub_organisation[lookupValue],ud_sub_organisation[lookupKey],""))))</f>
        <v/>
      </c>
      <c r="AH98" s="3" t="str">
        <f t="shared" si="16"/>
        <v/>
      </c>
      <c r="AI98" s="3" t="str">
        <f>IF($A98="","",IF((AND($A98="ADD",OR(AH98="",AH98="Vested assets"))),"12",(_xlfn.XLOOKUP(AH98,ud_work_origin[lookupValue],ud_work_origin[lookupKey],""))))</f>
        <v/>
      </c>
      <c r="AJ98" s="8"/>
      <c r="AK98" s="2" t="str">
        <f t="shared" si="17"/>
        <v/>
      </c>
      <c r="AL98" s="3" t="str">
        <f t="shared" si="18"/>
        <v/>
      </c>
      <c r="AM98" s="3" t="str">
        <f>IF($A98="","",IF((AND($A98="ADD",OR(AL98="",AL98="Excellent"))),"1",(_xlfn.XLOOKUP(AL98,condition[lookupValue],condition[lookupKey],""))))</f>
        <v/>
      </c>
      <c r="AN98" s="7" t="str">
        <f t="shared" si="19"/>
        <v/>
      </c>
      <c r="AO98" s="5"/>
    </row>
    <row r="99" spans="2:41" x14ac:dyDescent="0.45">
      <c r="B99" s="4"/>
      <c r="C99" s="3" t="str">
        <f t="shared" si="10"/>
        <v/>
      </c>
      <c r="D99" s="3" t="str">
        <f>IF($A99="","",IF((AND($A99="ADD",OR(C99="",C99="ud_barrier"))),"94",(_xlfn.XLOOKUP(C99,ud_amds_table_list[lookupValue],ud_amds_table_list[lookupKey],""))))</f>
        <v/>
      </c>
      <c r="E99" s="5"/>
      <c r="G99" s="3" t="str">
        <f>IF($A99="ADD",IF(NOT(ISBLANK(F99)),_xlfn.XLOOKUP(F99,roadnames[lookupValue],roadnames[lookupKey],"ERROR"),""), "")</f>
        <v/>
      </c>
      <c r="H99" s="22"/>
      <c r="I99" s="22"/>
      <c r="J99" s="6"/>
      <c r="L99" s="3" t="str">
        <f>IF($A99="ADD",IF(NOT(ISBLANK(K99)),_xlfn.XLOOKUP(K99,side[lookupValue],side[lookupKey],"ERROR"),""), "")</f>
        <v/>
      </c>
      <c r="M99" s="4"/>
      <c r="P99" s="3" t="str">
        <f>IF($A99="ADD",IF(NOT(ISBLANK(O99)),_xlfn.XLOOKUP(O99,ud_barrier_terminal_type[lookupValue],ud_barrier_terminal_type[lookupKey],"ERROR"),""), "")</f>
        <v/>
      </c>
      <c r="T99" s="7"/>
      <c r="U99" s="4" t="str">
        <f t="shared" ca="1" si="11"/>
        <v/>
      </c>
      <c r="V99" s="4"/>
      <c r="W99" s="3" t="str">
        <f t="shared" si="12"/>
        <v/>
      </c>
      <c r="X99" s="3" t="str">
        <f>IF($A99="","",IF((AND($A99="ADD",OR(W99="",W99="In Use"))),"5",(_xlfn.XLOOKUP(W99,ud_asset_status[lookupValue],ud_asset_status[lookupKey],""))))</f>
        <v/>
      </c>
      <c r="Y99" s="7"/>
      <c r="AA99" s="3" t="str">
        <f>IF($A99="ADD",IF(NOT(ISBLANK(Z99)),_xlfn.XLOOKUP(Z99,ar_replace_reason[lookupValue],ar_replace_reason[lookupKey],"ERROR"),""), "")</f>
        <v/>
      </c>
      <c r="AB99" s="3" t="str">
        <f t="shared" si="13"/>
        <v/>
      </c>
      <c r="AC99" s="3" t="str">
        <f>IF($A99="","",IF((AND($A99="ADD",OR(AB99="",AB99="Queenstown-Lakes District Council"))),"70",(_xlfn.XLOOKUP(AB99,ud_organisation_owner[lookupValue],ud_organisation_owner[lookupKey],""))))</f>
        <v/>
      </c>
      <c r="AD99" s="3" t="str">
        <f t="shared" si="14"/>
        <v/>
      </c>
      <c r="AE99" s="3" t="str">
        <f>IF($A99="","",IF((AND($A99="ADD",OR(AD99="",AD99="Queenstown-Lakes District Council"))),"70",(_xlfn.XLOOKUP(AD99,ud_organisation_owner[lookupValue],ud_organisation_owner[lookupKey],""))))</f>
        <v/>
      </c>
      <c r="AF99" s="3" t="str">
        <f t="shared" si="15"/>
        <v/>
      </c>
      <c r="AG99" s="3" t="str">
        <f>IF($A99="","",IF((AND($A99="ADD",OR(AF99="",AF99="Local Authority"))),"17",(_xlfn.XLOOKUP(AF99,ud_sub_organisation[lookupValue],ud_sub_organisation[lookupKey],""))))</f>
        <v/>
      </c>
      <c r="AH99" s="3" t="str">
        <f t="shared" si="16"/>
        <v/>
      </c>
      <c r="AI99" s="3" t="str">
        <f>IF($A99="","",IF((AND($A99="ADD",OR(AH99="",AH99="Vested assets"))),"12",(_xlfn.XLOOKUP(AH99,ud_work_origin[lookupValue],ud_work_origin[lookupKey],""))))</f>
        <v/>
      </c>
      <c r="AJ99" s="8"/>
      <c r="AK99" s="2" t="str">
        <f t="shared" si="17"/>
        <v/>
      </c>
      <c r="AL99" s="3" t="str">
        <f t="shared" si="18"/>
        <v/>
      </c>
      <c r="AM99" s="3" t="str">
        <f>IF($A99="","",IF((AND($A99="ADD",OR(AL99="",AL99="Excellent"))),"1",(_xlfn.XLOOKUP(AL99,condition[lookupValue],condition[lookupKey],""))))</f>
        <v/>
      </c>
      <c r="AN99" s="7" t="str">
        <f t="shared" si="19"/>
        <v/>
      </c>
      <c r="AO99" s="5"/>
    </row>
    <row r="100" spans="2:41" x14ac:dyDescent="0.45">
      <c r="B100" s="4"/>
      <c r="C100" s="3" t="str">
        <f t="shared" si="10"/>
        <v/>
      </c>
      <c r="D100" s="3" t="str">
        <f>IF($A100="","",IF((AND($A100="ADD",OR(C100="",C100="ud_barrier"))),"94",(_xlfn.XLOOKUP(C100,ud_amds_table_list[lookupValue],ud_amds_table_list[lookupKey],""))))</f>
        <v/>
      </c>
      <c r="E100" s="5"/>
      <c r="G100" s="3" t="str">
        <f>IF($A100="ADD",IF(NOT(ISBLANK(F100)),_xlfn.XLOOKUP(F100,roadnames[lookupValue],roadnames[lookupKey],"ERROR"),""), "")</f>
        <v/>
      </c>
      <c r="H100" s="22"/>
      <c r="I100" s="22"/>
      <c r="J100" s="6"/>
      <c r="L100" s="3" t="str">
        <f>IF($A100="ADD",IF(NOT(ISBLANK(K100)),_xlfn.XLOOKUP(K100,side[lookupValue],side[lookupKey],"ERROR"),""), "")</f>
        <v/>
      </c>
      <c r="M100" s="4"/>
      <c r="P100" s="3" t="str">
        <f>IF($A100="ADD",IF(NOT(ISBLANK(O100)),_xlfn.XLOOKUP(O100,ud_barrier_terminal_type[lookupValue],ud_barrier_terminal_type[lookupKey],"ERROR"),""), "")</f>
        <v/>
      </c>
      <c r="T100" s="7"/>
      <c r="U100" s="4" t="str">
        <f t="shared" ca="1" si="11"/>
        <v/>
      </c>
      <c r="V100" s="4"/>
      <c r="W100" s="3" t="str">
        <f t="shared" si="12"/>
        <v/>
      </c>
      <c r="X100" s="3" t="str">
        <f>IF($A100="","",IF((AND($A100="ADD",OR(W100="",W100="In Use"))),"5",(_xlfn.XLOOKUP(W100,ud_asset_status[lookupValue],ud_asset_status[lookupKey],""))))</f>
        <v/>
      </c>
      <c r="Y100" s="7"/>
      <c r="AA100" s="3" t="str">
        <f>IF($A100="ADD",IF(NOT(ISBLANK(Z100)),_xlfn.XLOOKUP(Z100,ar_replace_reason[lookupValue],ar_replace_reason[lookupKey],"ERROR"),""), "")</f>
        <v/>
      </c>
      <c r="AB100" s="3" t="str">
        <f t="shared" si="13"/>
        <v/>
      </c>
      <c r="AC100" s="3" t="str">
        <f>IF($A100="","",IF((AND($A100="ADD",OR(AB100="",AB100="Queenstown-Lakes District Council"))),"70",(_xlfn.XLOOKUP(AB100,ud_organisation_owner[lookupValue],ud_organisation_owner[lookupKey],""))))</f>
        <v/>
      </c>
      <c r="AD100" s="3" t="str">
        <f t="shared" si="14"/>
        <v/>
      </c>
      <c r="AE100" s="3" t="str">
        <f>IF($A100="","",IF((AND($A100="ADD",OR(AD100="",AD100="Queenstown-Lakes District Council"))),"70",(_xlfn.XLOOKUP(AD100,ud_organisation_owner[lookupValue],ud_organisation_owner[lookupKey],""))))</f>
        <v/>
      </c>
      <c r="AF100" s="3" t="str">
        <f t="shared" si="15"/>
        <v/>
      </c>
      <c r="AG100" s="3" t="str">
        <f>IF($A100="","",IF((AND($A100="ADD",OR(AF100="",AF100="Local Authority"))),"17",(_xlfn.XLOOKUP(AF100,ud_sub_organisation[lookupValue],ud_sub_organisation[lookupKey],""))))</f>
        <v/>
      </c>
      <c r="AH100" s="3" t="str">
        <f t="shared" si="16"/>
        <v/>
      </c>
      <c r="AI100" s="3" t="str">
        <f>IF($A100="","",IF((AND($A100="ADD",OR(AH100="",AH100="Vested assets"))),"12",(_xlfn.XLOOKUP(AH100,ud_work_origin[lookupValue],ud_work_origin[lookupKey],""))))</f>
        <v/>
      </c>
      <c r="AJ100" s="8"/>
      <c r="AK100" s="2" t="str">
        <f t="shared" si="17"/>
        <v/>
      </c>
      <c r="AL100" s="3" t="str">
        <f t="shared" si="18"/>
        <v/>
      </c>
      <c r="AM100" s="3" t="str">
        <f>IF($A100="","",IF((AND($A100="ADD",OR(AL100="",AL100="Excellent"))),"1",(_xlfn.XLOOKUP(AL100,condition[lookupValue],condition[lookupKey],""))))</f>
        <v/>
      </c>
      <c r="AN100" s="7" t="str">
        <f t="shared" si="19"/>
        <v/>
      </c>
      <c r="AO100" s="5"/>
    </row>
  </sheetData>
  <sheetProtection algorithmName="SHA-512" hashValue="k27DuLGnI1BdlEE7sGwKxnK6F/DQb53vMoEcZLYhd13kghmKg1rmP9oKk7CprCAZWkGaPhwfVES8ugWwovT8Wg==" saltValue="t2UJdTATuHdzewB9LHZMxQ==" spinCount="100000" sheet="1" scenarios="1" selectLockedCells="1"/>
  <conditionalFormatting sqref="A2:XFD2">
    <cfRule type="cellIs" dxfId="245" priority="2" operator="equal">
      <formula>"ERROR"</formula>
    </cfRule>
  </conditionalFormatting>
  <conditionalFormatting sqref="A1:XFD1">
    <cfRule type="expression" dxfId="244" priority="1">
      <formula>A$2="ERROR"</formula>
    </cfRule>
  </conditionalFormatting>
  <conditionalFormatting sqref="A10:XFD100">
    <cfRule type="expression" dxfId="243" priority="237">
      <formula>MATCH("ERROR",$A10:$EM10,0)</formula>
    </cfRule>
    <cfRule type="expression" dxfId="242" priority="238">
      <formula>AND($A10="ADD",A$6=TRUE,A10="")</formula>
    </cfRule>
    <cfRule type="expression" dxfId="241" priority="239">
      <formula>OR(AND($A10="DELETE",A$1="Asset ID",A10=""),AND($A10="DELETE",A$1="Removal Date",A10=""),AND($A10="DELETE",A$1="Removal Reason",A10=""))</formula>
    </cfRule>
    <cfRule type="expression" dxfId="240" priority="240">
      <formula>AND($A10="EDIT",A$1="Asset ID",A10="")</formula>
    </cfRule>
    <cfRule type="expression" dxfId="239" priority="241">
      <formula>AND($A10="ADD",A$5=TRUE,A10="")</formula>
    </cfRule>
  </conditionalFormatting>
  <dataValidations count="27">
    <dataValidation type="list" allowBlank="1" showInputMessage="1" showErrorMessage="1" promptTitle="WARNING" prompt="Only change this If incorrect" sqref="C10:C100" xr:uid="{46AE9793-6872-463B-88BE-590178522FC8}">
      <formula1>ud_amds_table_list_lookup</formula1>
    </dataValidation>
    <dataValidation type="list" allowBlank="1" showInputMessage="1" showErrorMessage="1" sqref="F10:F100" xr:uid="{682B6DC1-F08E-4B2E-981A-E6C81D48D8DC}">
      <formula1>roadnames_lookup</formula1>
    </dataValidation>
    <dataValidation type="list" allowBlank="1" showInputMessage="1" showErrorMessage="1" sqref="K10:K100" xr:uid="{F2B2D3A1-657D-41CC-9A35-E38AE24A8C95}">
      <formula1>side_lookup</formula1>
    </dataValidation>
    <dataValidation type="list" allowBlank="1" showInputMessage="1" showErrorMessage="1" sqref="O10:O100" xr:uid="{4F4A049B-5CA5-4B8E-8BD6-E759ED93C22B}">
      <formula1>ud_barrier_terminal_type_lookup</formula1>
    </dataValidation>
    <dataValidation type="list" allowBlank="1" showInputMessage="1" showErrorMessage="1" promptTitle="WARNING" prompt="Only change If ammending existing asset" sqref="W10:W100" xr:uid="{A0BEB276-8E26-4FEA-A91B-AECE6457B20C}">
      <formula1>ud_asset_status_lookup</formula1>
    </dataValidation>
    <dataValidation type="list" allowBlank="1" showInputMessage="1" showErrorMessage="1" sqref="Z10:Z100" xr:uid="{2BBCDF42-BCAB-455E-A183-D7AD03D366F0}">
      <formula1>ar_replace_reason_lookup</formula1>
    </dataValidation>
    <dataValidation type="list" allowBlank="1" showInputMessage="1" showErrorMessage="1" promptTitle="WARNING" prompt="Only change this If Not QLDC asset" sqref="AD10:AD100" xr:uid="{A589F255-FF23-42FC-81F4-4332A1F0A790}">
      <formula1>ud_organisation_owner_lookup</formula1>
    </dataValidation>
    <dataValidation type="list" allowBlank="1" showInputMessage="1" showErrorMessage="1" promptTitle="WARNING" prompt="Only change this If Not QLDC Roading asset" sqref="AF10:AF100" xr:uid="{8048E177-148C-48B5-B289-68A89DE0FFD8}">
      <formula1>ud_sub_organisation_lookup</formula1>
    </dataValidation>
    <dataValidation type="list" allowBlank="1" showInputMessage="1" showErrorMessage="1" promptTitle="WARNING" prompt="Only change this field If undertaking maintenance Or CAPEX works" sqref="AH10:AH100" xr:uid="{F010BA19-060E-4A7E-B633-778A4ED57BCE}">
      <formula1>ud_work_origin_lookup</formula1>
    </dataValidation>
    <dataValidation type="list" allowBlank="1" showInputMessage="1" showErrorMessage="1" promptTitle="WARNING" prompt="Only change this If incorrect" sqref="AL10:AL100" xr:uid="{3B2F5DE3-AD06-4065-A9CD-2FCED5CFFD14}">
      <formula1>condition_lookup</formula1>
    </dataValidation>
    <dataValidation type="list" allowBlank="1" showInputMessage="1" showErrorMessage="1" sqref="N10:N100 Q10:S100" xr:uid="{28933DB6-C70A-4B3C-BF06-8382B362D946}">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24C8F72A-C759-48A8-A733-F7DE9C9B761D}">
      <formula1>"ADD,EDIT,DELETE"</formula1>
    </dataValidation>
    <dataValidation type="list" allowBlank="1" showInputMessage="1" showErrorMessage="1" promptTitle="WARNING" prompt="Only change this If Not QLDC asset" sqref="AB10:AB100" xr:uid="{A4575510-3753-4E90-9CE2-99F33FB573B8}">
      <formula1>ud_organisation_owner_lookup</formula1>
    </dataValidation>
    <dataValidation type="list" allowBlank="1" showInputMessage="1" showErrorMessage="1" promptTitle="WARNING" prompt="Only change this If NZTA Or Parks And Reserves asset" sqref="AK10:AK100" xr:uid="{126AC416-AC24-47C1-80F2-DB131909FFFE}">
      <formula1>"TRUE,FALSE"</formula1>
    </dataValidation>
    <dataValidation type="whole" allowBlank="1" showInputMessage="1" showErrorMessage="1" error="Please Enter Whole Number Between 1 And 999" promptTitle="ERROR" sqref="U10:U100" xr:uid="{CC73F5C8-885D-4528-8E50-B238AC4B261B}">
      <formula1>1</formula1>
      <formula2>999</formula2>
    </dataValidation>
    <dataValidation type="whole" allowBlank="1" showInputMessage="1" showErrorMessage="1" error="Please Enter Whole Number Between 1 And 2147483647" promptTitle="ERROR" sqref="B10:B100" xr:uid="{E5BAFC39-2324-4B34-BB52-42FD2A4A02B8}">
      <formula1>1</formula1>
      <formula2>2147483647</formula2>
    </dataValidation>
    <dataValidation type="whole" allowBlank="1" showInputMessage="1" showErrorMessage="1" error="Please Enter Whole Number Between 1 And 9999999999" promptTitle="ERROR" sqref="V10:V100" xr:uid="{B8579D7F-7CA0-41EC-B884-AF2689905DDB}">
      <formula1>1</formula1>
      <formula2>9999999999</formula2>
    </dataValidation>
    <dataValidation type="whole" allowBlank="1" showInputMessage="1" showErrorMessage="1" error="Please Enter Whole Number Between 1 And 999999" promptTitle="ERROR" sqref="M10:M100" xr:uid="{7A855231-3B87-41DF-8C8A-D8885E3A6864}">
      <formula1>1</formula1>
      <formula2>999999</formula2>
    </dataValidation>
    <dataValidation type="decimal" allowBlank="1" showInputMessage="1" showErrorMessage="1" error="Please Enter Decimal Between -40.0 And 999.9" promptTitle="ERROR" sqref="J10:J100" xr:uid="{559EB0A1-8C1B-40BC-ABF3-A59677B02A9A}">
      <formula1>-40</formula1>
      <formula2>999.9</formula2>
    </dataValidation>
    <dataValidation type="decimal" allowBlank="1" showInputMessage="1" showErrorMessage="1" error="Please Enter Decimal Between 0.01 And 9999999999.99" promptTitle="ERROR" sqref="AJ10:AJ100" xr:uid="{DBC6C734-9F1C-450F-9925-FAB343F6A159}">
      <formula1>0.01</formula1>
      <formula2>9999999999.99</formula2>
    </dataValidation>
    <dataValidation type="textLength" allowBlank="1" showInputMessage="1" showErrorMessage="1" error="Please Dont Enter More Than 255 Characters" promptTitle="ERROR" sqref="AO10:AO100" xr:uid="{9F791E0C-8B0C-4AB2-B0EC-B818888D4672}">
      <formula1>0</formula1>
      <formula2>255</formula2>
    </dataValidation>
    <dataValidation type="textLength" allowBlank="1" showInputMessage="1" showErrorMessage="1" error="Please Dont Enter More Than 30 Characters" promptTitle="ERROR" sqref="E10:E100" xr:uid="{31BEE1EC-A13A-4149-8460-B24FA713743F}">
      <formula1>0</formula1>
      <formula2>30</formula2>
    </dataValidation>
    <dataValidation type="date" allowBlank="1" showInputMessage="1" showErrorMessage="1" error="Please Enter Valid Date eg 31/01/2023" promptTitle="ERROR" sqref="T10:T100" xr:uid="{3D0B2260-57BB-43E6-8CBC-F0210A908523}">
      <formula1>43831</formula1>
      <formula2>48580</formula2>
    </dataValidation>
    <dataValidation type="date" allowBlank="1" showInputMessage="1" showErrorMessage="1" error="Please Enter Valid Date eg 31/01/2023" promptTitle="ERROR" sqref="Y10:Y100" xr:uid="{DBB57754-F29E-49C3-AA21-C3098FC7E2F2}">
      <formula1>43831</formula1>
      <formula2>48580</formula2>
    </dataValidation>
    <dataValidation type="date" allowBlank="1" showInputMessage="1" showErrorMessage="1" error="Please Enter Valid Date eg 31/01/2023" promptTitle="ERROR" sqref="AN10:AN100" xr:uid="{B7318DE2-D2CE-47BF-B670-27540A41584D}">
      <formula1>43831</formula1>
      <formula2>48580</formula2>
    </dataValidation>
    <dataValidation type="decimal" allowBlank="1" showInputMessage="1" showErrorMessage="1" error="This an incomplete grid reference or is outside of QLDC. Please check that this a easting in NZTM2000" promptTitle="ERROR" sqref="H10:H100" xr:uid="{F4CC45A1-50C3-4588-A422-64127C6CE3A9}">
      <formula1>1215000</formula1>
      <formula2>1337479</formula2>
    </dataValidation>
    <dataValidation type="decimal" allowBlank="1" showInputMessage="1" showErrorMessage="1" error="This an incomplete grid reference or is outside of QLDC. Please check that this a northing in NZTM2000" promptTitle="ERROR" sqref="I10:I100" xr:uid="{C0BC267A-855B-45D8-87EB-07699561A503}">
      <formula1>4967104</formula1>
      <formula2>5128000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F665-33E1-44C2-9EBF-F5AE1E01FDB2}">
  <dimension ref="A1:E3"/>
  <sheetViews>
    <sheetView workbookViewId="0">
      <selection activeCell="A2" sqref="A2:E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85</v>
      </c>
      <c r="B2" t="s">
        <v>5065</v>
      </c>
      <c r="E2" t="b">
        <v>1</v>
      </c>
    </row>
    <row r="3" spans="1:5" x14ac:dyDescent="0.45">
      <c r="A3">
        <v>22</v>
      </c>
      <c r="B3" t="s">
        <v>5067</v>
      </c>
      <c r="E3"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B9229-E445-4590-BC2B-D2FA44B37057}">
  <dimension ref="A1:E3"/>
  <sheetViews>
    <sheetView workbookViewId="0">
      <selection activeCell="A2" sqref="A2:E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35</v>
      </c>
      <c r="B2" t="s">
        <v>5102</v>
      </c>
      <c r="E2" t="b">
        <v>1</v>
      </c>
    </row>
    <row r="3" spans="1:5" x14ac:dyDescent="0.45">
      <c r="A3">
        <v>37</v>
      </c>
      <c r="B3" t="s">
        <v>5107</v>
      </c>
      <c r="E3"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17BC-9872-4388-8B90-FBD24AFEDBAF}">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11</v>
      </c>
      <c r="B2" t="s">
        <v>5043</v>
      </c>
      <c r="E2" t="b">
        <v>1</v>
      </c>
    </row>
    <row r="3" spans="1:5" x14ac:dyDescent="0.45">
      <c r="A3">
        <v>15</v>
      </c>
      <c r="B3" t="s">
        <v>5056</v>
      </c>
      <c r="E3" t="b">
        <v>1</v>
      </c>
    </row>
    <row r="4" spans="1:5" x14ac:dyDescent="0.45">
      <c r="A4">
        <v>24</v>
      </c>
      <c r="B4" t="s">
        <v>5071</v>
      </c>
      <c r="E4" t="b">
        <v>1</v>
      </c>
    </row>
    <row r="5" spans="1:5" x14ac:dyDescent="0.45">
      <c r="A5">
        <v>34</v>
      </c>
      <c r="B5" t="s">
        <v>5094</v>
      </c>
      <c r="E5" t="b">
        <v>1</v>
      </c>
    </row>
    <row r="6" spans="1:5" x14ac:dyDescent="0.45">
      <c r="A6">
        <v>39</v>
      </c>
      <c r="B6" t="s">
        <v>5110</v>
      </c>
      <c r="E6" t="b">
        <v>1</v>
      </c>
    </row>
    <row r="7" spans="1:5" x14ac:dyDescent="0.45">
      <c r="A7">
        <v>44</v>
      </c>
      <c r="B7" t="s">
        <v>5120</v>
      </c>
      <c r="E7"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56003-2FDF-42B3-B040-F4E50E8A72AE}">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13</v>
      </c>
      <c r="B2" t="s">
        <v>5045</v>
      </c>
      <c r="E2" t="b">
        <v>1</v>
      </c>
    </row>
    <row r="3" spans="1:5" x14ac:dyDescent="0.45">
      <c r="A3">
        <v>25</v>
      </c>
      <c r="B3" t="s">
        <v>5073</v>
      </c>
      <c r="E3" t="b">
        <v>1</v>
      </c>
    </row>
    <row r="4" spans="1:5" x14ac:dyDescent="0.45">
      <c r="A4">
        <v>35</v>
      </c>
      <c r="B4" t="s">
        <v>5102</v>
      </c>
      <c r="E4" t="b">
        <v>1</v>
      </c>
    </row>
    <row r="5" spans="1:5" x14ac:dyDescent="0.45">
      <c r="A5">
        <v>40</v>
      </c>
      <c r="B5" t="s">
        <v>5111</v>
      </c>
      <c r="E5" t="b">
        <v>1</v>
      </c>
    </row>
    <row r="6" spans="1:5" x14ac:dyDescent="0.45">
      <c r="A6">
        <v>41</v>
      </c>
      <c r="B6" t="s">
        <v>5112</v>
      </c>
      <c r="E6" t="b">
        <v>1</v>
      </c>
    </row>
    <row r="7" spans="1:5" x14ac:dyDescent="0.45">
      <c r="A7">
        <v>45</v>
      </c>
      <c r="B7" t="s">
        <v>5121</v>
      </c>
      <c r="E7"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D2C63-8C5A-4207-955A-211A44A29F9F}">
  <dimension ref="A1:E14"/>
  <sheetViews>
    <sheetView workbookViewId="0">
      <selection activeCell="A2" sqref="A2:E14"/>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2</v>
      </c>
      <c r="B2" t="s">
        <v>5028</v>
      </c>
      <c r="E2" t="b">
        <v>1</v>
      </c>
    </row>
    <row r="3" spans="1:5" x14ac:dyDescent="0.45">
      <c r="A3">
        <v>5</v>
      </c>
      <c r="B3" t="s">
        <v>5035</v>
      </c>
      <c r="E3" t="b">
        <v>1</v>
      </c>
    </row>
    <row r="4" spans="1:5" x14ac:dyDescent="0.45">
      <c r="A4">
        <v>11</v>
      </c>
      <c r="B4" t="s">
        <v>5043</v>
      </c>
      <c r="E4" t="b">
        <v>1</v>
      </c>
    </row>
    <row r="5" spans="1:5" x14ac:dyDescent="0.45">
      <c r="A5">
        <v>13</v>
      </c>
      <c r="B5" t="s">
        <v>5045</v>
      </c>
      <c r="E5" t="b">
        <v>1</v>
      </c>
    </row>
    <row r="6" spans="1:5" x14ac:dyDescent="0.45">
      <c r="A6">
        <v>16</v>
      </c>
      <c r="B6" t="s">
        <v>5058</v>
      </c>
      <c r="E6" t="b">
        <v>1</v>
      </c>
    </row>
    <row r="7" spans="1:5" x14ac:dyDescent="0.45">
      <c r="A7">
        <v>17</v>
      </c>
      <c r="B7" t="s">
        <v>5060</v>
      </c>
      <c r="E7" t="b">
        <v>1</v>
      </c>
    </row>
    <row r="8" spans="1:5" x14ac:dyDescent="0.45">
      <c r="A8">
        <v>19</v>
      </c>
      <c r="B8" t="s">
        <v>5062</v>
      </c>
      <c r="E8" t="b">
        <v>1</v>
      </c>
    </row>
    <row r="9" spans="1:5" x14ac:dyDescent="0.45">
      <c r="A9">
        <v>32</v>
      </c>
      <c r="B9" t="s">
        <v>5090</v>
      </c>
      <c r="E9" t="b">
        <v>1</v>
      </c>
    </row>
    <row r="10" spans="1:5" x14ac:dyDescent="0.45">
      <c r="A10">
        <v>33</v>
      </c>
      <c r="B10" t="s">
        <v>5092</v>
      </c>
      <c r="E10" t="b">
        <v>1</v>
      </c>
    </row>
    <row r="11" spans="1:5" x14ac:dyDescent="0.45">
      <c r="A11">
        <v>34</v>
      </c>
      <c r="B11" t="s">
        <v>5094</v>
      </c>
      <c r="E11" t="b">
        <v>1</v>
      </c>
    </row>
    <row r="12" spans="1:5" x14ac:dyDescent="0.45">
      <c r="A12">
        <v>39</v>
      </c>
      <c r="B12" t="s">
        <v>5110</v>
      </c>
      <c r="E12" t="b">
        <v>1</v>
      </c>
    </row>
    <row r="13" spans="1:5" x14ac:dyDescent="0.45">
      <c r="A13">
        <v>40</v>
      </c>
      <c r="B13" t="s">
        <v>5111</v>
      </c>
      <c r="E13" t="b">
        <v>1</v>
      </c>
    </row>
    <row r="14" spans="1:5" x14ac:dyDescent="0.45">
      <c r="A14">
        <v>41</v>
      </c>
      <c r="B14" t="s">
        <v>5112</v>
      </c>
      <c r="E14"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19A50-55F3-4E24-BBFD-EF63B3E0E256}">
  <dimension ref="A1:E3"/>
  <sheetViews>
    <sheetView workbookViewId="0">
      <selection activeCell="A2" sqref="A2:E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13</v>
      </c>
      <c r="B2" t="s">
        <v>5045</v>
      </c>
      <c r="E2" t="b">
        <v>1</v>
      </c>
    </row>
    <row r="3" spans="1:5" x14ac:dyDescent="0.45">
      <c r="A3">
        <v>29</v>
      </c>
      <c r="B3" t="s">
        <v>5084</v>
      </c>
      <c r="E3"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A9A84-8429-449C-8AA4-C1D8278F5040}">
  <dimension ref="A1:E5"/>
  <sheetViews>
    <sheetView workbookViewId="0">
      <selection activeCell="A2" sqref="A2:E5"/>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29</v>
      </c>
      <c r="B3" t="s">
        <v>5084</v>
      </c>
      <c r="E3" t="b">
        <v>1</v>
      </c>
    </row>
    <row r="4" spans="1:5" x14ac:dyDescent="0.45">
      <c r="A4">
        <v>40</v>
      </c>
      <c r="B4" t="s">
        <v>5111</v>
      </c>
      <c r="E4" t="b">
        <v>1</v>
      </c>
    </row>
    <row r="5" spans="1:5" x14ac:dyDescent="0.45">
      <c r="A5">
        <v>41</v>
      </c>
      <c r="B5" t="s">
        <v>5112</v>
      </c>
      <c r="E5"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2C03-3A5D-48A0-B2B9-1AA17112F73A}">
  <dimension ref="A1:E14"/>
  <sheetViews>
    <sheetView workbookViewId="0">
      <selection activeCell="A2" sqref="A2:E14"/>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2</v>
      </c>
      <c r="B2" t="s">
        <v>5028</v>
      </c>
      <c r="E2" t="b">
        <v>1</v>
      </c>
    </row>
    <row r="3" spans="1:5" x14ac:dyDescent="0.45">
      <c r="A3">
        <v>5</v>
      </c>
      <c r="B3" t="s">
        <v>5035</v>
      </c>
      <c r="E3" t="b">
        <v>1</v>
      </c>
    </row>
    <row r="4" spans="1:5" x14ac:dyDescent="0.45">
      <c r="A4">
        <v>11</v>
      </c>
      <c r="B4" t="s">
        <v>5043</v>
      </c>
      <c r="E4" t="b">
        <v>1</v>
      </c>
    </row>
    <row r="5" spans="1:5" x14ac:dyDescent="0.45">
      <c r="A5">
        <v>13</v>
      </c>
      <c r="B5" t="s">
        <v>5045</v>
      </c>
      <c r="E5" t="b">
        <v>1</v>
      </c>
    </row>
    <row r="6" spans="1:5" x14ac:dyDescent="0.45">
      <c r="A6">
        <v>16</v>
      </c>
      <c r="B6" t="s">
        <v>5058</v>
      </c>
      <c r="E6" t="b">
        <v>1</v>
      </c>
    </row>
    <row r="7" spans="1:5" x14ac:dyDescent="0.45">
      <c r="A7">
        <v>17</v>
      </c>
      <c r="B7" t="s">
        <v>5060</v>
      </c>
      <c r="E7" t="b">
        <v>1</v>
      </c>
    </row>
    <row r="8" spans="1:5" x14ac:dyDescent="0.45">
      <c r="A8">
        <v>19</v>
      </c>
      <c r="B8" t="s">
        <v>5062</v>
      </c>
      <c r="E8" t="b">
        <v>1</v>
      </c>
    </row>
    <row r="9" spans="1:5" x14ac:dyDescent="0.45">
      <c r="A9">
        <v>32</v>
      </c>
      <c r="B9" t="s">
        <v>5090</v>
      </c>
      <c r="E9" t="b">
        <v>1</v>
      </c>
    </row>
    <row r="10" spans="1:5" x14ac:dyDescent="0.45">
      <c r="A10">
        <v>33</v>
      </c>
      <c r="B10" t="s">
        <v>5092</v>
      </c>
      <c r="E10" t="b">
        <v>1</v>
      </c>
    </row>
    <row r="11" spans="1:5" x14ac:dyDescent="0.45">
      <c r="A11">
        <v>34</v>
      </c>
      <c r="B11" t="s">
        <v>5094</v>
      </c>
      <c r="E11" t="b">
        <v>1</v>
      </c>
    </row>
    <row r="12" spans="1:5" x14ac:dyDescent="0.45">
      <c r="A12">
        <v>39</v>
      </c>
      <c r="B12" t="s">
        <v>5110</v>
      </c>
      <c r="E12" t="b">
        <v>1</v>
      </c>
    </row>
    <row r="13" spans="1:5" x14ac:dyDescent="0.45">
      <c r="A13">
        <v>40</v>
      </c>
      <c r="B13" t="s">
        <v>5111</v>
      </c>
      <c r="E13" t="b">
        <v>1</v>
      </c>
    </row>
    <row r="14" spans="1:5" x14ac:dyDescent="0.45">
      <c r="A14">
        <v>41</v>
      </c>
      <c r="B14" t="s">
        <v>5112</v>
      </c>
      <c r="E14"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B8C8-6191-4354-84B3-A36217CD56E9}">
  <dimension ref="A1:E6"/>
  <sheetViews>
    <sheetView workbookViewId="0">
      <selection activeCell="A2" sqref="A2:E6"/>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13</v>
      </c>
      <c r="B2" t="s">
        <v>5045</v>
      </c>
      <c r="E2" t="b">
        <v>1</v>
      </c>
    </row>
    <row r="3" spans="1:5" x14ac:dyDescent="0.45">
      <c r="A3">
        <v>83</v>
      </c>
      <c r="B3" t="s">
        <v>5066</v>
      </c>
      <c r="E3" t="b">
        <v>1</v>
      </c>
    </row>
    <row r="4" spans="1:5" x14ac:dyDescent="0.45">
      <c r="A4">
        <v>35</v>
      </c>
      <c r="B4" t="s">
        <v>5102</v>
      </c>
      <c r="E4" t="b">
        <v>1</v>
      </c>
    </row>
    <row r="5" spans="1:5" x14ac:dyDescent="0.45">
      <c r="A5">
        <v>40</v>
      </c>
      <c r="B5" t="s">
        <v>5111</v>
      </c>
      <c r="E5" t="b">
        <v>1</v>
      </c>
    </row>
    <row r="6" spans="1:5" x14ac:dyDescent="0.45">
      <c r="A6">
        <v>41</v>
      </c>
      <c r="B6" t="s">
        <v>5112</v>
      </c>
      <c r="E6"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19E87-EE21-4AC0-8B4C-603CF9BF10AE}">
  <dimension ref="A1:E14"/>
  <sheetViews>
    <sheetView workbookViewId="0">
      <selection activeCell="A2" sqref="A2:E14"/>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3</v>
      </c>
      <c r="B2" t="s">
        <v>5029</v>
      </c>
      <c r="E2" t="b">
        <v>1</v>
      </c>
    </row>
    <row r="3" spans="1:5" x14ac:dyDescent="0.45">
      <c r="A3">
        <v>4</v>
      </c>
      <c r="B3" t="s">
        <v>5030</v>
      </c>
      <c r="E3" t="b">
        <v>1</v>
      </c>
    </row>
    <row r="4" spans="1:5" x14ac:dyDescent="0.45">
      <c r="A4">
        <v>6</v>
      </c>
      <c r="B4" t="s">
        <v>5036</v>
      </c>
      <c r="E4" t="b">
        <v>1</v>
      </c>
    </row>
    <row r="5" spans="1:5" x14ac:dyDescent="0.45">
      <c r="A5">
        <v>10</v>
      </c>
      <c r="B5" t="s">
        <v>5041</v>
      </c>
      <c r="E5" t="b">
        <v>1</v>
      </c>
    </row>
    <row r="6" spans="1:5" x14ac:dyDescent="0.45">
      <c r="A6">
        <v>13</v>
      </c>
      <c r="B6" t="s">
        <v>5045</v>
      </c>
      <c r="E6" t="b">
        <v>1</v>
      </c>
    </row>
    <row r="7" spans="1:5" x14ac:dyDescent="0.45">
      <c r="A7">
        <v>25</v>
      </c>
      <c r="B7" t="s">
        <v>5073</v>
      </c>
      <c r="E7" t="b">
        <v>1</v>
      </c>
    </row>
    <row r="8" spans="1:5" x14ac:dyDescent="0.45">
      <c r="A8">
        <v>27</v>
      </c>
      <c r="B8" t="s">
        <v>5079</v>
      </c>
      <c r="E8" t="b">
        <v>1</v>
      </c>
    </row>
    <row r="9" spans="1:5" x14ac:dyDescent="0.45">
      <c r="A9">
        <v>29</v>
      </c>
      <c r="B9" t="s">
        <v>5084</v>
      </c>
      <c r="E9" t="b">
        <v>1</v>
      </c>
    </row>
    <row r="10" spans="1:5" x14ac:dyDescent="0.45">
      <c r="A10">
        <v>35</v>
      </c>
      <c r="B10" t="s">
        <v>5102</v>
      </c>
      <c r="E10" t="b">
        <v>1</v>
      </c>
    </row>
    <row r="11" spans="1:5" x14ac:dyDescent="0.45">
      <c r="A11">
        <v>38</v>
      </c>
      <c r="B11" t="s">
        <v>5109</v>
      </c>
      <c r="E11" t="b">
        <v>1</v>
      </c>
    </row>
    <row r="12" spans="1:5" x14ac:dyDescent="0.45">
      <c r="A12">
        <v>40</v>
      </c>
      <c r="B12" t="s">
        <v>5111</v>
      </c>
      <c r="E12" t="b">
        <v>1</v>
      </c>
    </row>
    <row r="13" spans="1:5" x14ac:dyDescent="0.45">
      <c r="A13">
        <v>41</v>
      </c>
      <c r="B13" t="s">
        <v>5112</v>
      </c>
      <c r="E13" t="b">
        <v>1</v>
      </c>
    </row>
    <row r="14" spans="1:5" x14ac:dyDescent="0.45">
      <c r="A14">
        <v>45</v>
      </c>
      <c r="B14" t="s">
        <v>5121</v>
      </c>
      <c r="E14"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4.25" outlineLevelRow="1" outlineLevelCol="1" x14ac:dyDescent="0.45"/>
  <cols>
    <col min="1" max="1" width="11.59765625" style="3" bestFit="1" customWidth="1"/>
    <col min="2" max="2" width="8.59765625" style="3" bestFit="1" customWidth="1"/>
    <col min="3" max="3" width="16.1328125" style="3" bestFit="1" customWidth="1"/>
    <col min="4" max="4" width="16.1328125" style="3" hidden="1" customWidth="1" outlineLevel="1"/>
    <col min="5" max="5" width="12.6640625" style="3" bestFit="1" customWidth="1" collapsed="1"/>
    <col min="6" max="6" width="9.46484375" style="3" bestFit="1" customWidth="1"/>
    <col min="7" max="7" width="9.46484375" style="3" hidden="1" customWidth="1" outlineLevel="1"/>
    <col min="8" max="8" width="8.53125" style="3" bestFit="1" customWidth="1" collapsed="1"/>
    <col min="9" max="9" width="8.53125" style="3" bestFit="1" customWidth="1"/>
    <col min="10" max="10" width="10.53125" style="3" bestFit="1" customWidth="1"/>
    <col min="11" max="11" width="14" style="3" bestFit="1" customWidth="1"/>
    <col min="12" max="12" width="12.19921875" style="3" bestFit="1" customWidth="1"/>
    <col min="13" max="13" width="12.19921875" style="3" hidden="1" customWidth="1" outlineLevel="1"/>
    <col min="14" max="14" width="24.59765625" style="3" bestFit="1" customWidth="1" collapsed="1"/>
    <col min="15" max="15" width="24.59765625" style="3" hidden="1" customWidth="1" outlineLevel="1"/>
    <col min="16" max="16" width="9.9296875" style="3" bestFit="1" customWidth="1" collapsed="1"/>
    <col min="17" max="17" width="9.19921875" style="3" bestFit="1" customWidth="1"/>
    <col min="18" max="18" width="14.53125" style="3" bestFit="1" customWidth="1"/>
    <col min="19" max="19" width="13.3984375" style="3" bestFit="1" customWidth="1"/>
    <col min="20" max="20" width="13.3984375" style="3" hidden="1" customWidth="1" outlineLevel="1"/>
    <col min="21" max="21" width="12.06640625" style="3" bestFit="1" customWidth="1" collapsed="1"/>
    <col min="22" max="22" width="16.265625" style="3" bestFit="1" customWidth="1"/>
    <col min="23" max="23" width="16.265625" style="3" hidden="1" customWidth="1" outlineLevel="1"/>
    <col min="24" max="24" width="19.53125" style="3" bestFit="1" customWidth="1" collapsed="1"/>
    <col min="25" max="25" width="19.53125" style="3" hidden="1" customWidth="1" outlineLevel="1"/>
    <col min="26" max="26" width="19.53125" style="3" bestFit="1" customWidth="1" collapsed="1"/>
    <col min="27" max="27" width="19.53125" style="3" hidden="1" customWidth="1" outlineLevel="1"/>
    <col min="28" max="28" width="17.265625" style="3" bestFit="1" customWidth="1" collapsed="1"/>
    <col min="29" max="29" width="17.265625" style="3" hidden="1" customWidth="1" outlineLevel="1"/>
    <col min="30" max="30" width="13.1328125" style="3" bestFit="1" customWidth="1" collapsed="1"/>
    <col min="31" max="31" width="13.1328125" style="3" hidden="1" customWidth="1" outlineLevel="1"/>
    <col min="32" max="32" width="11.06640625" style="3" bestFit="1" customWidth="1" collapsed="1"/>
    <col min="33" max="33" width="12.19921875" style="3" bestFit="1" customWidth="1"/>
    <col min="34" max="34" width="8.6640625" style="3" bestFit="1" customWidth="1"/>
    <col min="35" max="35" width="8.6640625" style="3" hidden="1" customWidth="1" outlineLevel="1"/>
    <col min="36" max="36" width="13" style="3" bestFit="1" customWidth="1" collapsed="1"/>
    <col min="37" max="37" width="10.796875" style="3" bestFit="1" customWidth="1"/>
    <col min="38" max="38" width="28.53125" style="3" bestFit="1" customWidth="1"/>
    <col min="39" max="132" width="9.06640625" style="21"/>
    <col min="133" max="16384" width="9.06640625" style="3"/>
  </cols>
  <sheetData>
    <row r="1" spans="1:132" s="12" customFormat="1" x14ac:dyDescent="0.45">
      <c r="A1" s="9"/>
      <c r="B1" s="10" t="s">
        <v>0</v>
      </c>
      <c r="C1" s="11" t="s">
        <v>1</v>
      </c>
      <c r="D1" s="11"/>
      <c r="E1" s="11" t="s">
        <v>2</v>
      </c>
      <c r="F1" s="11" t="s">
        <v>3</v>
      </c>
      <c r="G1" s="11"/>
      <c r="H1" s="11" t="s">
        <v>6</v>
      </c>
      <c r="I1" s="11" t="s">
        <v>7</v>
      </c>
      <c r="J1" s="11" t="s">
        <v>13</v>
      </c>
      <c r="K1" s="11" t="s">
        <v>14</v>
      </c>
      <c r="L1" s="11" t="s">
        <v>15</v>
      </c>
      <c r="M1" s="11"/>
      <c r="N1" s="11" t="s">
        <v>156</v>
      </c>
      <c r="O1" s="11"/>
      <c r="P1" s="11" t="s">
        <v>32</v>
      </c>
      <c r="Q1" s="11" t="s">
        <v>33</v>
      </c>
      <c r="R1" s="11" t="s">
        <v>34</v>
      </c>
      <c r="S1" s="11" t="s">
        <v>35</v>
      </c>
      <c r="T1" s="11"/>
      <c r="U1" s="11" t="s">
        <v>36</v>
      </c>
      <c r="V1" s="11" t="s">
        <v>37</v>
      </c>
      <c r="W1" s="11"/>
      <c r="X1" s="11" t="s">
        <v>38</v>
      </c>
      <c r="Y1" s="11"/>
      <c r="Z1" s="11" t="s">
        <v>39</v>
      </c>
      <c r="AA1" s="11"/>
      <c r="AB1" s="11" t="s">
        <v>40</v>
      </c>
      <c r="AC1" s="11"/>
      <c r="AD1" s="11" t="s">
        <v>41</v>
      </c>
      <c r="AE1" s="11"/>
      <c r="AF1" s="11" t="s">
        <v>42</v>
      </c>
      <c r="AG1" s="11" t="s">
        <v>43</v>
      </c>
      <c r="AH1" s="11" t="s">
        <v>44</v>
      </c>
      <c r="AI1" s="11"/>
      <c r="AJ1" s="11" t="s">
        <v>45</v>
      </c>
      <c r="AK1" s="11" t="s">
        <v>46</v>
      </c>
      <c r="AL1" s="11" t="s">
        <v>48</v>
      </c>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x14ac:dyDescent="0.45">
      <c r="A2" s="13" t="s">
        <v>49</v>
      </c>
      <c r="B2" s="14" t="s">
        <v>50</v>
      </c>
      <c r="C2" s="14" t="str">
        <f>_xlfn.IFNA(IF(MATCH("ERROR",D10:D110,0),"ERROR"),"")</f>
        <v/>
      </c>
      <c r="D2" s="14" t="s">
        <v>51</v>
      </c>
      <c r="E2" s="14" t="s">
        <v>52</v>
      </c>
      <c r="F2" s="14" t="str">
        <f>_xlfn.IFNA(IF(MATCH("ERROR",G10:G110,0),"ERROR"),"")</f>
        <v/>
      </c>
      <c r="G2" s="14" t="s">
        <v>53</v>
      </c>
      <c r="H2" s="14" t="s">
        <v>56</v>
      </c>
      <c r="I2" s="14" t="s">
        <v>57</v>
      </c>
      <c r="J2" s="14" t="s">
        <v>63</v>
      </c>
      <c r="K2" s="14" t="s">
        <v>64</v>
      </c>
      <c r="L2" s="14" t="str">
        <f>_xlfn.IFNA(IF(MATCH("ERROR",M10:M110,0),"ERROR"),"")</f>
        <v/>
      </c>
      <c r="M2" s="14" t="s">
        <v>65</v>
      </c>
      <c r="N2" s="14" t="str">
        <f>_xlfn.IFNA(IF(MATCH("ERROR",O10:O110,0),"ERROR"),"")</f>
        <v/>
      </c>
      <c r="O2" s="14" t="s">
        <v>157</v>
      </c>
      <c r="P2" s="14" t="s">
        <v>82</v>
      </c>
      <c r="Q2" s="14" t="s">
        <v>83</v>
      </c>
      <c r="R2" s="14" t="s">
        <v>84</v>
      </c>
      <c r="S2" s="14" t="str">
        <f>_xlfn.IFNA(IF(MATCH("ERROR",T10:T110,0),"ERROR"),"")</f>
        <v/>
      </c>
      <c r="T2" s="14" t="s">
        <v>85</v>
      </c>
      <c r="U2" s="14" t="s">
        <v>86</v>
      </c>
      <c r="V2" s="14" t="str">
        <f>_xlfn.IFNA(IF(MATCH("ERROR",W10:W110,0),"ERROR"),"")</f>
        <v/>
      </c>
      <c r="W2" s="14" t="s">
        <v>87</v>
      </c>
      <c r="X2" s="14" t="str">
        <f>_xlfn.IFNA(IF(MATCH("ERROR",Y10:Y110,0),"ERROR"),"")</f>
        <v/>
      </c>
      <c r="Y2" s="14" t="s">
        <v>88</v>
      </c>
      <c r="Z2" s="14" t="str">
        <f>_xlfn.IFNA(IF(MATCH("ERROR",AA10:AA110,0),"ERROR"),"")</f>
        <v/>
      </c>
      <c r="AA2" s="14" t="s">
        <v>89</v>
      </c>
      <c r="AB2" s="14" t="str">
        <f>_xlfn.IFNA(IF(MATCH("ERROR",AC10:AC110,0),"ERROR"),"")</f>
        <v/>
      </c>
      <c r="AC2" s="14" t="s">
        <v>90</v>
      </c>
      <c r="AD2" s="14" t="str">
        <f>_xlfn.IFNA(IF(MATCH("ERROR",AE10:AE110,0),"ERROR"),"")</f>
        <v/>
      </c>
      <c r="AE2" s="14" t="s">
        <v>91</v>
      </c>
      <c r="AF2" s="14" t="s">
        <v>92</v>
      </c>
      <c r="AG2" s="14" t="s">
        <v>93</v>
      </c>
      <c r="AH2" s="14" t="str">
        <f>_xlfn.IFNA(IF(MATCH("ERROR",AI10:AI110,0),"ERROR"),"")</f>
        <v/>
      </c>
      <c r="AI2" s="14" t="s">
        <v>94</v>
      </c>
      <c r="AJ2" s="14" t="s">
        <v>95</v>
      </c>
      <c r="AK2" s="14" t="s">
        <v>96</v>
      </c>
      <c r="AL2" s="14" t="s">
        <v>98</v>
      </c>
      <c r="AM2" s="19" t="str">
        <f>_xlfn.IFNA(IF(MATCH("ERROR",AN10:AN110,0),"ERROR"),"")</f>
        <v/>
      </c>
      <c r="AN2" s="19" t="str">
        <f>_xlfn.IFNA(IF(MATCH("ERROR",AO10:AO110,0),"ERROR"),"")</f>
        <v/>
      </c>
      <c r="AO2" s="19" t="str">
        <f>_xlfn.IFNA(IF(MATCH("ERROR",AP10:AP110,0),"ERROR"),"")</f>
        <v/>
      </c>
      <c r="AP2" s="19" t="str">
        <f>_xlfn.IFNA(IF(MATCH("ERROR",AQ10:AQ110,0),"ERROR"),"")</f>
        <v/>
      </c>
      <c r="AQ2" s="19" t="str">
        <f>_xlfn.IFNA(IF(MATCH("ERROR",AR10:AR110,0),"ERROR"),"")</f>
        <v/>
      </c>
      <c r="AR2" s="19" t="str">
        <f>_xlfn.IFNA(IF(MATCH("ERROR",AS10:AS110,0),"ERROR"),"")</f>
        <v/>
      </c>
      <c r="AS2" s="19" t="str">
        <f>_xlfn.IFNA(IF(MATCH("ERROR",AT10:AT110,0),"ERROR"),"")</f>
        <v/>
      </c>
      <c r="AT2" s="19" t="str">
        <f>_xlfn.IFNA(IF(MATCH("ERROR",AU10:AU110,0),"ERROR"),"")</f>
        <v/>
      </c>
      <c r="AU2" s="19" t="str">
        <f>_xlfn.IFNA(IF(MATCH("ERROR",AV10:AV110,0),"ERROR"),"")</f>
        <v/>
      </c>
      <c r="AV2" s="19" t="str">
        <f>_xlfn.IFNA(IF(MATCH("ERROR",AW10:AW110,0),"ERROR"),"")</f>
        <v/>
      </c>
      <c r="AW2" s="19" t="str">
        <f>_xlfn.IFNA(IF(MATCH("ERROR",AX10:AX110,0),"ERROR"),"")</f>
        <v/>
      </c>
      <c r="AX2" s="19" t="str">
        <f>_xlfn.IFNA(IF(MATCH("ERROR",AY10:AY110,0),"ERROR"),"")</f>
        <v/>
      </c>
      <c r="AY2" s="19" t="str">
        <f>_xlfn.IFNA(IF(MATCH("ERROR",AZ10:AZ110,0),"ERROR"),"")</f>
        <v/>
      </c>
      <c r="AZ2" s="19" t="str">
        <f>_xlfn.IFNA(IF(MATCH("ERROR",BA10:BA110,0),"ERROR"),"")</f>
        <v/>
      </c>
      <c r="BA2" s="19" t="str">
        <f>_xlfn.IFNA(IF(MATCH("ERROR",BB10:BB110,0),"ERROR"),"")</f>
        <v/>
      </c>
      <c r="BB2" s="19" t="str">
        <f>_xlfn.IFNA(IF(MATCH("ERROR",BC10:BC110,0),"ERROR"),"")</f>
        <v/>
      </c>
      <c r="BC2" s="19" t="str">
        <f>_xlfn.IFNA(IF(MATCH("ERROR",BD10:BD110,0),"ERROR"),"")</f>
        <v/>
      </c>
      <c r="BD2" s="19" t="str">
        <f>_xlfn.IFNA(IF(MATCH("ERROR",BE10:BE110,0),"ERROR"),"")</f>
        <v/>
      </c>
      <c r="BE2" s="19" t="str">
        <f>_xlfn.IFNA(IF(MATCH("ERROR",BF10:BF110,0),"ERROR"),"")</f>
        <v/>
      </c>
      <c r="BF2" s="19" t="str">
        <f>_xlfn.IFNA(IF(MATCH("ERROR",BG10:BG110,0),"ERROR"),"")</f>
        <v/>
      </c>
      <c r="BG2" s="19" t="str">
        <f>_xlfn.IFNA(IF(MATCH("ERROR",BH10:BH110,0),"ERROR"),"")</f>
        <v/>
      </c>
      <c r="BH2" s="19" t="str">
        <f>_xlfn.IFNA(IF(MATCH("ERROR",BI10:BI110,0),"ERROR"),"")</f>
        <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x14ac:dyDescent="0.45">
      <c r="A3" s="15" t="s">
        <v>99</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x14ac:dyDescent="0.45">
      <c r="A4" s="13" t="s">
        <v>100</v>
      </c>
      <c r="B4" s="12" t="s">
        <v>101</v>
      </c>
      <c r="C4" s="12" t="s">
        <v>102</v>
      </c>
      <c r="E4" s="12" t="s">
        <v>103</v>
      </c>
      <c r="F4" s="12" t="s">
        <v>104</v>
      </c>
      <c r="H4" s="12" t="s">
        <v>104</v>
      </c>
      <c r="I4" s="12" t="s">
        <v>104</v>
      </c>
      <c r="J4" s="12" t="s">
        <v>108</v>
      </c>
      <c r="K4" s="12" t="s">
        <v>109</v>
      </c>
      <c r="L4" s="12" t="s">
        <v>110</v>
      </c>
      <c r="N4" s="12" t="s">
        <v>102</v>
      </c>
      <c r="P4" s="12" t="s">
        <v>114</v>
      </c>
      <c r="Q4" s="12" t="s">
        <v>115</v>
      </c>
      <c r="R4" s="12" t="s">
        <v>116</v>
      </c>
      <c r="S4" s="12" t="s">
        <v>102</v>
      </c>
      <c r="U4" s="12" t="s">
        <v>114</v>
      </c>
      <c r="V4" s="12" t="s">
        <v>110</v>
      </c>
      <c r="X4" s="12" t="s">
        <v>102</v>
      </c>
      <c r="Z4" s="12" t="s">
        <v>102</v>
      </c>
      <c r="AB4" s="12" t="s">
        <v>102</v>
      </c>
      <c r="AD4" s="12" t="s">
        <v>102</v>
      </c>
      <c r="AF4" s="12" t="s">
        <v>117</v>
      </c>
      <c r="AG4" s="12" t="s">
        <v>111</v>
      </c>
      <c r="AH4" s="12" t="s">
        <v>107</v>
      </c>
      <c r="AJ4" s="12" t="s">
        <v>114</v>
      </c>
      <c r="AK4" s="12" t="s">
        <v>113</v>
      </c>
      <c r="AL4" s="12" t="s">
        <v>118</v>
      </c>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x14ac:dyDescent="0.45">
      <c r="A5" s="13" t="s">
        <v>119</v>
      </c>
      <c r="B5" s="12" t="b">
        <v>0</v>
      </c>
      <c r="C5" s="12" t="b">
        <v>1</v>
      </c>
      <c r="E5" s="12" t="b">
        <v>1</v>
      </c>
      <c r="F5" s="12" t="b">
        <v>1</v>
      </c>
      <c r="H5" s="12" t="b">
        <v>1</v>
      </c>
      <c r="I5" s="12" t="b">
        <v>1</v>
      </c>
      <c r="J5" s="12" t="b">
        <v>0</v>
      </c>
      <c r="K5" s="12" t="b">
        <v>0</v>
      </c>
      <c r="L5" s="12" t="b">
        <f>IF(K10&lt;&gt;"",TRUE,FALSE)</f>
        <v>0</v>
      </c>
      <c r="N5" s="12" t="b">
        <v>1</v>
      </c>
      <c r="P5" s="12" t="b">
        <v>1</v>
      </c>
      <c r="Q5" s="12" t="b">
        <v>0</v>
      </c>
      <c r="R5" s="12" t="b">
        <v>0</v>
      </c>
      <c r="S5" s="12" t="b">
        <v>1</v>
      </c>
      <c r="U5" s="12" t="b">
        <v>0</v>
      </c>
      <c r="V5" s="12" t="b">
        <v>0</v>
      </c>
      <c r="X5" s="12" t="b">
        <v>1</v>
      </c>
      <c r="Z5" s="12" t="b">
        <v>1</v>
      </c>
      <c r="AB5" s="12" t="b">
        <v>0</v>
      </c>
      <c r="AD5" s="12" t="b">
        <v>0</v>
      </c>
      <c r="AF5" s="12" t="b">
        <v>0</v>
      </c>
      <c r="AG5" s="12" t="b">
        <v>1</v>
      </c>
      <c r="AH5" s="12" t="b">
        <v>1</v>
      </c>
      <c r="AJ5" s="12" t="b">
        <v>1</v>
      </c>
      <c r="AK5" s="12" t="b">
        <v>0</v>
      </c>
      <c r="AL5" s="12" t="b">
        <v>0</v>
      </c>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x14ac:dyDescent="0.45">
      <c r="A6" s="13" t="s">
        <v>120</v>
      </c>
      <c r="B6" s="12" t="b">
        <v>0</v>
      </c>
      <c r="C6" s="12" t="b">
        <v>0</v>
      </c>
      <c r="E6" s="12" t="b">
        <v>0</v>
      </c>
      <c r="F6" s="12" t="b">
        <v>0</v>
      </c>
      <c r="H6" s="12" t="b">
        <v>0</v>
      </c>
      <c r="I6" s="12" t="b">
        <v>0</v>
      </c>
      <c r="J6" s="12" t="b">
        <v>1</v>
      </c>
      <c r="K6" s="12" t="b">
        <v>0</v>
      </c>
      <c r="L6" s="12" t="b">
        <v>0</v>
      </c>
      <c r="N6" s="12" t="b">
        <v>0</v>
      </c>
      <c r="P6" s="12" t="b">
        <v>0</v>
      </c>
      <c r="Q6" s="12" t="b">
        <v>1</v>
      </c>
      <c r="R6" s="12" t="b">
        <v>0</v>
      </c>
      <c r="S6" s="12" t="b">
        <v>0</v>
      </c>
      <c r="U6" s="12" t="b">
        <v>0</v>
      </c>
      <c r="V6" s="12" t="b">
        <v>0</v>
      </c>
      <c r="X6" s="12" t="b">
        <v>0</v>
      </c>
      <c r="Z6" s="12" t="b">
        <v>0</v>
      </c>
      <c r="AB6" s="12" t="b">
        <v>0</v>
      </c>
      <c r="AD6" s="12" t="b">
        <v>0</v>
      </c>
      <c r="AF6" s="12" t="b">
        <v>0</v>
      </c>
      <c r="AG6" s="12" t="b">
        <v>0</v>
      </c>
      <c r="AH6" s="12" t="b">
        <v>0</v>
      </c>
      <c r="AJ6" s="12" t="b">
        <v>0</v>
      </c>
      <c r="AK6" s="12" t="b">
        <v>0</v>
      </c>
      <c r="AL6" s="12" t="b">
        <v>0</v>
      </c>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x14ac:dyDescent="0.45">
      <c r="A7" s="13" t="s">
        <v>121</v>
      </c>
      <c r="B7" s="12" t="b">
        <v>0</v>
      </c>
      <c r="C7" s="12" t="b">
        <v>1</v>
      </c>
      <c r="E7" s="12" t="b">
        <v>0</v>
      </c>
      <c r="F7" s="12" t="b">
        <v>1</v>
      </c>
      <c r="H7" s="12" t="b">
        <v>0</v>
      </c>
      <c r="I7" s="12" t="b">
        <v>0</v>
      </c>
      <c r="J7" s="12" t="b">
        <v>0</v>
      </c>
      <c r="K7" s="12" t="b">
        <v>0</v>
      </c>
      <c r="L7" s="12" t="b">
        <v>1</v>
      </c>
      <c r="N7" s="12" t="b">
        <v>1</v>
      </c>
      <c r="P7" s="12" t="b">
        <v>0</v>
      </c>
      <c r="Q7" s="12" t="b">
        <v>0</v>
      </c>
      <c r="R7" s="12" t="b">
        <v>0</v>
      </c>
      <c r="S7" s="12" t="b">
        <v>1</v>
      </c>
      <c r="U7" s="12" t="b">
        <v>0</v>
      </c>
      <c r="V7" s="12" t="b">
        <v>1</v>
      </c>
      <c r="X7" s="12" t="b">
        <v>1</v>
      </c>
      <c r="Z7" s="12" t="b">
        <v>1</v>
      </c>
      <c r="AB7" s="12" t="b">
        <v>1</v>
      </c>
      <c r="AD7" s="12" t="b">
        <v>1</v>
      </c>
      <c r="AF7" s="12" t="b">
        <v>0</v>
      </c>
      <c r="AG7" s="12" t="b">
        <v>0</v>
      </c>
      <c r="AH7" s="12" t="b">
        <v>1</v>
      </c>
      <c r="AJ7" s="12" t="b">
        <v>0</v>
      </c>
      <c r="AK7" s="12" t="b">
        <v>0</v>
      </c>
      <c r="AL7" s="12" t="b">
        <v>0</v>
      </c>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x14ac:dyDescent="0.45">
      <c r="A8" s="13" t="s">
        <v>122</v>
      </c>
      <c r="C8" s="12" t="s">
        <v>123</v>
      </c>
      <c r="F8" s="12" t="s">
        <v>124</v>
      </c>
      <c r="L8" s="12" t="s">
        <v>65</v>
      </c>
      <c r="N8" s="12" t="s">
        <v>158</v>
      </c>
      <c r="S8" s="12" t="s">
        <v>133</v>
      </c>
      <c r="V8" s="12" t="s">
        <v>134</v>
      </c>
      <c r="X8" s="12" t="s">
        <v>135</v>
      </c>
      <c r="Z8" s="12" t="s">
        <v>135</v>
      </c>
      <c r="AB8" s="12" t="s">
        <v>136</v>
      </c>
      <c r="AD8" s="12" t="s">
        <v>137</v>
      </c>
      <c r="AH8" s="12" t="s">
        <v>94</v>
      </c>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x14ac:dyDescent="0.45">
      <c r="A9" s="13" t="s">
        <v>138</v>
      </c>
      <c r="B9" s="18"/>
      <c r="C9" s="18"/>
      <c r="D9" s="18"/>
      <c r="E9" s="18"/>
      <c r="F9" s="18"/>
      <c r="G9" s="18"/>
      <c r="H9" s="18" t="s">
        <v>139</v>
      </c>
      <c r="I9" s="18" t="s">
        <v>139</v>
      </c>
      <c r="J9" s="18" t="s">
        <v>139</v>
      </c>
      <c r="K9" s="18" t="s">
        <v>139</v>
      </c>
      <c r="L9" s="18"/>
      <c r="M9" s="18"/>
      <c r="N9" s="18"/>
      <c r="O9" s="18"/>
      <c r="P9" s="18"/>
      <c r="Q9" s="18" t="s">
        <v>140</v>
      </c>
      <c r="R9" s="18"/>
      <c r="S9" s="18"/>
      <c r="T9" s="18"/>
      <c r="U9" s="18"/>
      <c r="V9" s="18"/>
      <c r="W9" s="18"/>
      <c r="X9" s="18"/>
      <c r="Y9" s="18"/>
      <c r="Z9" s="18"/>
      <c r="AA9" s="18"/>
      <c r="AB9" s="18"/>
      <c r="AC9" s="18"/>
      <c r="AD9" s="18"/>
      <c r="AE9" s="18"/>
      <c r="AF9" s="18"/>
      <c r="AG9" s="18"/>
      <c r="AH9" s="18"/>
      <c r="AI9" s="18"/>
      <c r="AJ9" s="18"/>
      <c r="AK9" s="18"/>
      <c r="AL9" s="18"/>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x14ac:dyDescent="0.45">
      <c r="B10" s="4"/>
      <c r="C10" s="3" t="str">
        <f>IF($A10="ADD","ud_barrier","")</f>
        <v/>
      </c>
      <c r="D10" s="3" t="str">
        <f>IF($A10="","",IF((AND($A10="ADD",OR(C10="",C10="ud_barrier"))),"94",(_xlfn.XLOOKUP(C10,ud_amds_table_list[lookupValue],ud_amds_table_list[lookupKey],""))))</f>
        <v/>
      </c>
      <c r="E10" s="5"/>
      <c r="G10" s="3" t="str">
        <f>IF($A10="ADD",IF(NOT(ISBLANK(F10)),_xlfn.XLOOKUP(F10,roadnames[lookupValue],roadnames[lookupKey],"ERROR"),""), "")</f>
        <v/>
      </c>
      <c r="H10" s="4"/>
      <c r="I10" s="4"/>
      <c r="J10" s="6" t="str">
        <f>IF(I10&lt;&gt;"",I10-H10,"")</f>
        <v/>
      </c>
      <c r="K10" s="4"/>
      <c r="M10" s="3" t="str">
        <f>IF($A10="ADD",IF(NOT(ISBLANK(L10)),_xlfn.XLOOKUP(L10,len_adjust_rsn[lookupValue],len_adjust_rsn[lookupKey],"ERROR"),""), "")</f>
        <v/>
      </c>
      <c r="O10" s="3" t="str">
        <f>IF($A10="ADD",IF(NOT(ISBLANK(N10)),_xlfn.XLOOKUP(N10,ud_motorcycle_attachment[lookupValue],ud_motorcycle_attachment[lookupKey],"ERROR"),""), "")</f>
        <v/>
      </c>
      <c r="P10" s="7"/>
      <c r="Q10" s="4" t="str">
        <f ca="1">IF(P10&lt;&gt;"", DATEDIF(P10, TODAY(),"Y"),"")</f>
        <v/>
      </c>
      <c r="R10" s="4"/>
      <c r="S10" s="3" t="str">
        <f>IF($A10="ADD","In Use","")</f>
        <v/>
      </c>
      <c r="T10" s="3" t="str">
        <f>IF($A10="","",IF((AND($A10="ADD",OR(S10="",S10="In Use"))),"5",(_xlfn.XLOOKUP(S10,ud_asset_status[lookupValue],ud_asset_status[lookupKey],""))))</f>
        <v/>
      </c>
      <c r="U10" s="7"/>
      <c r="W10" s="3" t="str">
        <f>IF($A10="ADD",IF(NOT(ISBLANK(V10)),_xlfn.XLOOKUP(V10,ar_replace_reason[lookupValue],ar_replace_reason[lookupKey],"ERROR"),""), "")</f>
        <v/>
      </c>
      <c r="X10" s="3" t="str">
        <f>IF($A10="ADD","Queenstown-Lakes District Council","")</f>
        <v/>
      </c>
      <c r="Y10" s="3" t="str">
        <f>IF($A10="","",IF((AND($A10="ADD",OR(X10="",X10="Queenstown-Lakes District Council"))),"70",(_xlfn.XLOOKUP(X10,ud_organisation_owner[lookupValue],ud_organisation_owner[lookupKey],""))))</f>
        <v/>
      </c>
      <c r="Z10" s="3" t="str">
        <f>IF($A10="ADD","Queenstown-Lakes District Council","")</f>
        <v/>
      </c>
      <c r="AA10" s="3" t="str">
        <f>IF($A10="","",IF((AND($A10="ADD",OR(Z10="",Z10="Queenstown-Lakes District Council"))),"70",(_xlfn.XLOOKUP(Z10,ud_organisation_owner[lookupValue],ud_organisation_owner[lookupKey],""))))</f>
        <v/>
      </c>
      <c r="AB10" s="3" t="str">
        <f>IF($A10="ADD","Local Authority","")</f>
        <v/>
      </c>
      <c r="AC10" s="3" t="str">
        <f>IF($A10="","",IF((AND($A10="ADD",OR(AB10="",AB10="Local Authority"))),"17",(_xlfn.XLOOKUP(AB10,ud_sub_organisation[lookupValue],ud_sub_organisation[lookupKey],""))))</f>
        <v/>
      </c>
      <c r="AD10" s="3" t="str">
        <f>IF($A10="ADD","Vested assets","")</f>
        <v/>
      </c>
      <c r="AE10" s="3" t="str">
        <f>IF($A10="","",IF((AND($A10="ADD",OR(AD10="",AD10="Vested assets"))),"12",(_xlfn.XLOOKUP(AD10,ud_work_origin[lookupValue],ud_work_origin[lookupKey],""))))</f>
        <v/>
      </c>
      <c r="AF10" s="8"/>
      <c r="AG10" s="2" t="str">
        <f>IF($A10="ADD","TRUE","")</f>
        <v/>
      </c>
      <c r="AH10" s="3" t="str">
        <f>IF($A10="ADD","Excellent","")</f>
        <v/>
      </c>
      <c r="AI10" s="3" t="str">
        <f>IF($A10="","",IF((AND($A10="ADD",OR(AH10="",AH10="Excellent"))),"1",(_xlfn.XLOOKUP(AH10,condition[lookupValue],condition[lookupKey],""))))</f>
        <v/>
      </c>
      <c r="AJ10" s="7" t="str">
        <f>IF(P10&lt;&gt;"",P10,"")</f>
        <v/>
      </c>
      <c r="AK10" s="5"/>
    </row>
    <row r="11" spans="1:132" x14ac:dyDescent="0.45">
      <c r="B11" s="4"/>
      <c r="C11" s="3" t="str">
        <f t="shared" ref="C11:C74" si="0">IF($A11="ADD","ud_barrier","")</f>
        <v/>
      </c>
      <c r="D11" s="3" t="str">
        <f>IF($A11="","",IF((AND($A11="ADD",OR(C11="",C11="ud_barrier"))),"94",(_xlfn.XLOOKUP(C11,ud_amds_table_list[lookupValue],ud_amds_table_list[lookupKey],""))))</f>
        <v/>
      </c>
      <c r="E11" s="5"/>
      <c r="G11" s="3" t="str">
        <f>IF($A11="ADD",IF(NOT(ISBLANK(F11)),_xlfn.XLOOKUP(F11,roadnames[lookupValue],roadnames[lookupKey],"ERROR"),""), "")</f>
        <v/>
      </c>
      <c r="H11" s="4"/>
      <c r="I11" s="4"/>
      <c r="J11" s="6" t="str">
        <f t="shared" ref="J11:J74" si="1">IF(I11&lt;&gt;"",I11-H11,"")</f>
        <v/>
      </c>
      <c r="K11" s="4"/>
      <c r="M11" s="3" t="str">
        <f>IF($A11="ADD",IF(NOT(ISBLANK(L11)),_xlfn.XLOOKUP(L11,len_adjust_rsn[lookupValue],len_adjust_rsn[lookupKey],"ERROR"),""), "")</f>
        <v/>
      </c>
      <c r="O11" s="3" t="str">
        <f>IF($A11="ADD",IF(NOT(ISBLANK(N11)),_xlfn.XLOOKUP(N11,ud_motorcycle_attachment[lookupValue],ud_motorcycle_attachment[lookupKey],"ERROR"),""), "")</f>
        <v/>
      </c>
      <c r="P11" s="7"/>
      <c r="Q11" s="4" t="str">
        <f t="shared" ref="Q11:Q74" ca="1" si="2">IF(P11&lt;&gt;"", DATEDIF(P11, TODAY(),"Y"),"")</f>
        <v/>
      </c>
      <c r="R11" s="4"/>
      <c r="S11" s="3" t="str">
        <f t="shared" ref="S11:S74" si="3">IF($A11="ADD","In Use","")</f>
        <v/>
      </c>
      <c r="T11" s="3" t="str">
        <f>IF($A11="","",IF((AND($A11="ADD",OR(S11="",S11="In Use"))),"5",(_xlfn.XLOOKUP(S11,ud_asset_status[lookupValue],ud_asset_status[lookupKey],""))))</f>
        <v/>
      </c>
      <c r="U11" s="7"/>
      <c r="W11" s="3" t="str">
        <f>IF($A11="ADD",IF(NOT(ISBLANK(V11)),_xlfn.XLOOKUP(V11,ar_replace_reason[lookupValue],ar_replace_reason[lookupKey],"ERROR"),""), "")</f>
        <v/>
      </c>
      <c r="X11" s="3" t="str">
        <f t="shared" ref="X11:X74" si="4">IF($A11="ADD","Queenstown-Lakes District Council","")</f>
        <v/>
      </c>
      <c r="Y11" s="3" t="str">
        <f>IF($A11="","",IF((AND($A11="ADD",OR(X11="",X11="Queenstown-Lakes District Council"))),"70",(_xlfn.XLOOKUP(X11,ud_organisation_owner[lookupValue],ud_organisation_owner[lookupKey],""))))</f>
        <v/>
      </c>
      <c r="Z11" s="3" t="str">
        <f t="shared" ref="Z11:Z74" si="5">IF($A11="ADD","Queenstown-Lakes District Council","")</f>
        <v/>
      </c>
      <c r="AA11" s="3" t="str">
        <f>IF($A11="","",IF((AND($A11="ADD",OR(Z11="",Z11="Queenstown-Lakes District Council"))),"70",(_xlfn.XLOOKUP(Z11,ud_organisation_owner[lookupValue],ud_organisation_owner[lookupKey],""))))</f>
        <v/>
      </c>
      <c r="AB11" s="3" t="str">
        <f t="shared" ref="AB11:AB74" si="6">IF($A11="ADD","Local Authority","")</f>
        <v/>
      </c>
      <c r="AC11" s="3" t="str">
        <f>IF($A11="","",IF((AND($A11="ADD",OR(AB11="",AB11="Local Authority"))),"17",(_xlfn.XLOOKUP(AB11,ud_sub_organisation[lookupValue],ud_sub_organisation[lookupKey],""))))</f>
        <v/>
      </c>
      <c r="AD11" s="3" t="str">
        <f t="shared" ref="AD11:AD74" si="7">IF($A11="ADD","Vested assets","")</f>
        <v/>
      </c>
      <c r="AE11" s="3" t="str">
        <f>IF($A11="","",IF((AND($A11="ADD",OR(AD11="",AD11="Vested assets"))),"12",(_xlfn.XLOOKUP(AD11,ud_work_origin[lookupValue],ud_work_origin[lookupKey],""))))</f>
        <v/>
      </c>
      <c r="AF11" s="8"/>
      <c r="AG11" s="2" t="str">
        <f t="shared" ref="AG11:AG74" si="8">IF($A11="ADD","TRUE","")</f>
        <v/>
      </c>
      <c r="AH11" s="3" t="str">
        <f t="shared" ref="AH11:AH74" si="9">IF($A11="ADD","Excellent","")</f>
        <v/>
      </c>
      <c r="AI11" s="3" t="str">
        <f>IF($A11="","",IF((AND($A11="ADD",OR(AH11="",AH11="Excellent"))),"1",(_xlfn.XLOOKUP(AH11,condition[lookupValue],condition[lookupKey],""))))</f>
        <v/>
      </c>
      <c r="AJ11" s="7" t="str">
        <f t="shared" ref="AJ11:AJ74" si="10">IF(P11&lt;&gt;"",P11,"")</f>
        <v/>
      </c>
      <c r="AK11" s="5"/>
    </row>
    <row r="12" spans="1:132" x14ac:dyDescent="0.45">
      <c r="B12" s="4"/>
      <c r="C12" s="3" t="str">
        <f t="shared" si="0"/>
        <v/>
      </c>
      <c r="D12" s="3" t="str">
        <f>IF($A12="","",IF((AND($A12="ADD",OR(C12="",C12="ud_barrier"))),"94",(_xlfn.XLOOKUP(C12,ud_amds_table_list[lookupValue],ud_amds_table_list[lookupKey],""))))</f>
        <v/>
      </c>
      <c r="E12" s="5"/>
      <c r="G12" s="3" t="str">
        <f>IF($A12="ADD",IF(NOT(ISBLANK(F12)),_xlfn.XLOOKUP(F12,roadnames[lookupValue],roadnames[lookupKey],"ERROR"),""), "")</f>
        <v/>
      </c>
      <c r="H12" s="4"/>
      <c r="I12" s="4"/>
      <c r="J12" s="6" t="str">
        <f t="shared" si="1"/>
        <v/>
      </c>
      <c r="K12" s="4"/>
      <c r="M12" s="3" t="str">
        <f>IF($A12="ADD",IF(NOT(ISBLANK(L12)),_xlfn.XLOOKUP(L12,len_adjust_rsn[lookupValue],len_adjust_rsn[lookupKey],"ERROR"),""), "")</f>
        <v/>
      </c>
      <c r="O12" s="3" t="str">
        <f>IF($A12="ADD",IF(NOT(ISBLANK(N12)),_xlfn.XLOOKUP(N12,ud_motorcycle_attachment[lookupValue],ud_motorcycle_attachment[lookupKey],"ERROR"),""), "")</f>
        <v/>
      </c>
      <c r="P12" s="7"/>
      <c r="Q12" s="4" t="str">
        <f t="shared" ca="1" si="2"/>
        <v/>
      </c>
      <c r="R12" s="4"/>
      <c r="S12" s="3" t="str">
        <f t="shared" si="3"/>
        <v/>
      </c>
      <c r="T12" s="3" t="str">
        <f>IF($A12="","",IF((AND($A12="ADD",OR(S12="",S12="In Use"))),"5",(_xlfn.XLOOKUP(S12,ud_asset_status[lookupValue],ud_asset_status[lookupKey],""))))</f>
        <v/>
      </c>
      <c r="U12" s="7"/>
      <c r="W12" s="3" t="str">
        <f>IF($A12="ADD",IF(NOT(ISBLANK(V12)),_xlfn.XLOOKUP(V12,ar_replace_reason[lookupValue],ar_replace_reason[lookupKey],"ERROR"),""), "")</f>
        <v/>
      </c>
      <c r="X12" s="3" t="str">
        <f t="shared" si="4"/>
        <v/>
      </c>
      <c r="Y12" s="3" t="str">
        <f>IF($A12="","",IF((AND($A12="ADD",OR(X12="",X12="Queenstown-Lakes District Council"))),"70",(_xlfn.XLOOKUP(X12,ud_organisation_owner[lookupValue],ud_organisation_owner[lookupKey],""))))</f>
        <v/>
      </c>
      <c r="Z12" s="3" t="str">
        <f t="shared" si="5"/>
        <v/>
      </c>
      <c r="AA12" s="3" t="str">
        <f>IF($A12="","",IF((AND($A12="ADD",OR(Z12="",Z12="Queenstown-Lakes District Council"))),"70",(_xlfn.XLOOKUP(Z12,ud_organisation_owner[lookupValue],ud_organisation_owner[lookupKey],""))))</f>
        <v/>
      </c>
      <c r="AB12" s="3" t="str">
        <f t="shared" si="6"/>
        <v/>
      </c>
      <c r="AC12" s="3" t="str">
        <f>IF($A12="","",IF((AND($A12="ADD",OR(AB12="",AB12="Local Authority"))),"17",(_xlfn.XLOOKUP(AB12,ud_sub_organisation[lookupValue],ud_sub_organisation[lookupKey],""))))</f>
        <v/>
      </c>
      <c r="AD12" s="3" t="str">
        <f t="shared" si="7"/>
        <v/>
      </c>
      <c r="AE12" s="3" t="str">
        <f>IF($A12="","",IF((AND($A12="ADD",OR(AD12="",AD12="Vested assets"))),"12",(_xlfn.XLOOKUP(AD12,ud_work_origin[lookupValue],ud_work_origin[lookupKey],""))))</f>
        <v/>
      </c>
      <c r="AF12" s="8"/>
      <c r="AG12" s="2" t="str">
        <f t="shared" si="8"/>
        <v/>
      </c>
      <c r="AH12" s="3" t="str">
        <f t="shared" si="9"/>
        <v/>
      </c>
      <c r="AI12" s="3" t="str">
        <f>IF($A12="","",IF((AND($A12="ADD",OR(AH12="",AH12="Excellent"))),"1",(_xlfn.XLOOKUP(AH12,condition[lookupValue],condition[lookupKey],""))))</f>
        <v/>
      </c>
      <c r="AJ12" s="7" t="str">
        <f t="shared" si="10"/>
        <v/>
      </c>
      <c r="AK12" s="5"/>
    </row>
    <row r="13" spans="1:132" x14ac:dyDescent="0.45">
      <c r="B13" s="4"/>
      <c r="C13" s="3" t="str">
        <f t="shared" si="0"/>
        <v/>
      </c>
      <c r="D13" s="3" t="str">
        <f>IF($A13="","",IF((AND($A13="ADD",OR(C13="",C13="ud_barrier"))),"94",(_xlfn.XLOOKUP(C13,ud_amds_table_list[lookupValue],ud_amds_table_list[lookupKey],""))))</f>
        <v/>
      </c>
      <c r="E13" s="5"/>
      <c r="G13" s="3" t="str">
        <f>IF($A13="ADD",IF(NOT(ISBLANK(F13)),_xlfn.XLOOKUP(F13,roadnames[lookupValue],roadnames[lookupKey],"ERROR"),""), "")</f>
        <v/>
      </c>
      <c r="H13" s="4"/>
      <c r="I13" s="4"/>
      <c r="J13" s="6" t="str">
        <f t="shared" si="1"/>
        <v/>
      </c>
      <c r="K13" s="4"/>
      <c r="M13" s="3" t="str">
        <f>IF($A13="ADD",IF(NOT(ISBLANK(L13)),_xlfn.XLOOKUP(L13,len_adjust_rsn[lookupValue],len_adjust_rsn[lookupKey],"ERROR"),""), "")</f>
        <v/>
      </c>
      <c r="O13" s="3" t="str">
        <f>IF($A13="ADD",IF(NOT(ISBLANK(N13)),_xlfn.XLOOKUP(N13,ud_motorcycle_attachment[lookupValue],ud_motorcycle_attachment[lookupKey],"ERROR"),""), "")</f>
        <v/>
      </c>
      <c r="P13" s="7"/>
      <c r="Q13" s="4" t="str">
        <f t="shared" ca="1" si="2"/>
        <v/>
      </c>
      <c r="R13" s="4"/>
      <c r="S13" s="3" t="str">
        <f t="shared" si="3"/>
        <v/>
      </c>
      <c r="T13" s="3" t="str">
        <f>IF($A13="","",IF((AND($A13="ADD",OR(S13="",S13="In Use"))),"5",(_xlfn.XLOOKUP(S13,ud_asset_status[lookupValue],ud_asset_status[lookupKey],""))))</f>
        <v/>
      </c>
      <c r="U13" s="7"/>
      <c r="W13" s="3" t="str">
        <f>IF($A13="ADD",IF(NOT(ISBLANK(V13)),_xlfn.XLOOKUP(V13,ar_replace_reason[lookupValue],ar_replace_reason[lookupKey],"ERROR"),""), "")</f>
        <v/>
      </c>
      <c r="X13" s="3" t="str">
        <f t="shared" si="4"/>
        <v/>
      </c>
      <c r="Y13" s="3" t="str">
        <f>IF($A13="","",IF((AND($A13="ADD",OR(X13="",X13="Queenstown-Lakes District Council"))),"70",(_xlfn.XLOOKUP(X13,ud_organisation_owner[lookupValue],ud_organisation_owner[lookupKey],""))))</f>
        <v/>
      </c>
      <c r="Z13" s="3" t="str">
        <f t="shared" si="5"/>
        <v/>
      </c>
      <c r="AA13" s="3" t="str">
        <f>IF($A13="","",IF((AND($A13="ADD",OR(Z13="",Z13="Queenstown-Lakes District Council"))),"70",(_xlfn.XLOOKUP(Z13,ud_organisation_owner[lookupValue],ud_organisation_owner[lookupKey],""))))</f>
        <v/>
      </c>
      <c r="AB13" s="3" t="str">
        <f t="shared" si="6"/>
        <v/>
      </c>
      <c r="AC13" s="3" t="str">
        <f>IF($A13="","",IF((AND($A13="ADD",OR(AB13="",AB13="Local Authority"))),"17",(_xlfn.XLOOKUP(AB13,ud_sub_organisation[lookupValue],ud_sub_organisation[lookupKey],""))))</f>
        <v/>
      </c>
      <c r="AD13" s="3" t="str">
        <f t="shared" si="7"/>
        <v/>
      </c>
      <c r="AE13" s="3" t="str">
        <f>IF($A13="","",IF((AND($A13="ADD",OR(AD13="",AD13="Vested assets"))),"12",(_xlfn.XLOOKUP(AD13,ud_work_origin[lookupValue],ud_work_origin[lookupKey],""))))</f>
        <v/>
      </c>
      <c r="AF13" s="8"/>
      <c r="AG13" s="2" t="str">
        <f t="shared" si="8"/>
        <v/>
      </c>
      <c r="AH13" s="3" t="str">
        <f t="shared" si="9"/>
        <v/>
      </c>
      <c r="AI13" s="3" t="str">
        <f>IF($A13="","",IF((AND($A13="ADD",OR(AH13="",AH13="Excellent"))),"1",(_xlfn.XLOOKUP(AH13,condition[lookupValue],condition[lookupKey],""))))</f>
        <v/>
      </c>
      <c r="AJ13" s="7" t="str">
        <f t="shared" si="10"/>
        <v/>
      </c>
      <c r="AK13" s="5"/>
    </row>
    <row r="14" spans="1:132" x14ac:dyDescent="0.45">
      <c r="B14" s="4"/>
      <c r="C14" s="3" t="str">
        <f t="shared" si="0"/>
        <v/>
      </c>
      <c r="D14" s="3" t="str">
        <f>IF($A14="","",IF((AND($A14="ADD",OR(C14="",C14="ud_barrier"))),"94",(_xlfn.XLOOKUP(C14,ud_amds_table_list[lookupValue],ud_amds_table_list[lookupKey],""))))</f>
        <v/>
      </c>
      <c r="E14" s="5"/>
      <c r="G14" s="3" t="str">
        <f>IF($A14="ADD",IF(NOT(ISBLANK(F14)),_xlfn.XLOOKUP(F14,roadnames[lookupValue],roadnames[lookupKey],"ERROR"),""), "")</f>
        <v/>
      </c>
      <c r="H14" s="4"/>
      <c r="I14" s="4"/>
      <c r="J14" s="6" t="str">
        <f t="shared" si="1"/>
        <v/>
      </c>
      <c r="K14" s="4"/>
      <c r="M14" s="3" t="str">
        <f>IF($A14="ADD",IF(NOT(ISBLANK(L14)),_xlfn.XLOOKUP(L14,len_adjust_rsn[lookupValue],len_adjust_rsn[lookupKey],"ERROR"),""), "")</f>
        <v/>
      </c>
      <c r="O14" s="3" t="str">
        <f>IF($A14="ADD",IF(NOT(ISBLANK(N14)),_xlfn.XLOOKUP(N14,ud_motorcycle_attachment[lookupValue],ud_motorcycle_attachment[lookupKey],"ERROR"),""), "")</f>
        <v/>
      </c>
      <c r="P14" s="7"/>
      <c r="Q14" s="4" t="str">
        <f t="shared" ca="1" si="2"/>
        <v/>
      </c>
      <c r="R14" s="4"/>
      <c r="S14" s="3" t="str">
        <f t="shared" si="3"/>
        <v/>
      </c>
      <c r="T14" s="3" t="str">
        <f>IF($A14="","",IF((AND($A14="ADD",OR(S14="",S14="In Use"))),"5",(_xlfn.XLOOKUP(S14,ud_asset_status[lookupValue],ud_asset_status[lookupKey],""))))</f>
        <v/>
      </c>
      <c r="U14" s="7"/>
      <c r="W14" s="3" t="str">
        <f>IF($A14="ADD",IF(NOT(ISBLANK(V14)),_xlfn.XLOOKUP(V14,ar_replace_reason[lookupValue],ar_replace_reason[lookupKey],"ERROR"),""), "")</f>
        <v/>
      </c>
      <c r="X14" s="3" t="str">
        <f t="shared" si="4"/>
        <v/>
      </c>
      <c r="Y14" s="3" t="str">
        <f>IF($A14="","",IF((AND($A14="ADD",OR(X14="",X14="Queenstown-Lakes District Council"))),"70",(_xlfn.XLOOKUP(X14,ud_organisation_owner[lookupValue],ud_organisation_owner[lookupKey],""))))</f>
        <v/>
      </c>
      <c r="Z14" s="3" t="str">
        <f t="shared" si="5"/>
        <v/>
      </c>
      <c r="AA14" s="3" t="str">
        <f>IF($A14="","",IF((AND($A14="ADD",OR(Z14="",Z14="Queenstown-Lakes District Council"))),"70",(_xlfn.XLOOKUP(Z14,ud_organisation_owner[lookupValue],ud_organisation_owner[lookupKey],""))))</f>
        <v/>
      </c>
      <c r="AB14" s="3" t="str">
        <f t="shared" si="6"/>
        <v/>
      </c>
      <c r="AC14" s="3" t="str">
        <f>IF($A14="","",IF((AND($A14="ADD",OR(AB14="",AB14="Local Authority"))),"17",(_xlfn.XLOOKUP(AB14,ud_sub_organisation[lookupValue],ud_sub_organisation[lookupKey],""))))</f>
        <v/>
      </c>
      <c r="AD14" s="3" t="str">
        <f t="shared" si="7"/>
        <v/>
      </c>
      <c r="AE14" s="3" t="str">
        <f>IF($A14="","",IF((AND($A14="ADD",OR(AD14="",AD14="Vested assets"))),"12",(_xlfn.XLOOKUP(AD14,ud_work_origin[lookupValue],ud_work_origin[lookupKey],""))))</f>
        <v/>
      </c>
      <c r="AF14" s="8"/>
      <c r="AG14" s="2" t="str">
        <f t="shared" si="8"/>
        <v/>
      </c>
      <c r="AH14" s="3" t="str">
        <f t="shared" si="9"/>
        <v/>
      </c>
      <c r="AI14" s="3" t="str">
        <f>IF($A14="","",IF((AND($A14="ADD",OR(AH14="",AH14="Excellent"))),"1",(_xlfn.XLOOKUP(AH14,condition[lookupValue],condition[lookupKey],""))))</f>
        <v/>
      </c>
      <c r="AJ14" s="7" t="str">
        <f t="shared" si="10"/>
        <v/>
      </c>
      <c r="AK14" s="5"/>
    </row>
    <row r="15" spans="1:132" x14ac:dyDescent="0.45">
      <c r="B15" s="4"/>
      <c r="C15" s="3" t="str">
        <f t="shared" si="0"/>
        <v/>
      </c>
      <c r="D15" s="3" t="str">
        <f>IF($A15="","",IF((AND($A15="ADD",OR(C15="",C15="ud_barrier"))),"94",(_xlfn.XLOOKUP(C15,ud_amds_table_list[lookupValue],ud_amds_table_list[lookupKey],""))))</f>
        <v/>
      </c>
      <c r="E15" s="5"/>
      <c r="G15" s="3" t="str">
        <f>IF($A15="ADD",IF(NOT(ISBLANK(F15)),_xlfn.XLOOKUP(F15,roadnames[lookupValue],roadnames[lookupKey],"ERROR"),""), "")</f>
        <v/>
      </c>
      <c r="H15" s="4"/>
      <c r="I15" s="4"/>
      <c r="J15" s="6" t="str">
        <f t="shared" si="1"/>
        <v/>
      </c>
      <c r="K15" s="4"/>
      <c r="M15" s="3" t="str">
        <f>IF($A15="ADD",IF(NOT(ISBLANK(L15)),_xlfn.XLOOKUP(L15,len_adjust_rsn[lookupValue],len_adjust_rsn[lookupKey],"ERROR"),""), "")</f>
        <v/>
      </c>
      <c r="O15" s="3" t="str">
        <f>IF($A15="ADD",IF(NOT(ISBLANK(N15)),_xlfn.XLOOKUP(N15,ud_motorcycle_attachment[lookupValue],ud_motorcycle_attachment[lookupKey],"ERROR"),""), "")</f>
        <v/>
      </c>
      <c r="P15" s="7"/>
      <c r="Q15" s="4" t="str">
        <f t="shared" ca="1" si="2"/>
        <v/>
      </c>
      <c r="R15" s="4"/>
      <c r="S15" s="3" t="str">
        <f t="shared" si="3"/>
        <v/>
      </c>
      <c r="T15" s="3" t="str">
        <f>IF($A15="","",IF((AND($A15="ADD",OR(S15="",S15="In Use"))),"5",(_xlfn.XLOOKUP(S15,ud_asset_status[lookupValue],ud_asset_status[lookupKey],""))))</f>
        <v/>
      </c>
      <c r="U15" s="7"/>
      <c r="W15" s="3" t="str">
        <f>IF($A15="ADD",IF(NOT(ISBLANK(V15)),_xlfn.XLOOKUP(V15,ar_replace_reason[lookupValue],ar_replace_reason[lookupKey],"ERROR"),""), "")</f>
        <v/>
      </c>
      <c r="X15" s="3" t="str">
        <f t="shared" si="4"/>
        <v/>
      </c>
      <c r="Y15" s="3" t="str">
        <f>IF($A15="","",IF((AND($A15="ADD",OR(X15="",X15="Queenstown-Lakes District Council"))),"70",(_xlfn.XLOOKUP(X15,ud_organisation_owner[lookupValue],ud_organisation_owner[lookupKey],""))))</f>
        <v/>
      </c>
      <c r="Z15" s="3" t="str">
        <f t="shared" si="5"/>
        <v/>
      </c>
      <c r="AA15" s="3" t="str">
        <f>IF($A15="","",IF((AND($A15="ADD",OR(Z15="",Z15="Queenstown-Lakes District Council"))),"70",(_xlfn.XLOOKUP(Z15,ud_organisation_owner[lookupValue],ud_organisation_owner[lookupKey],""))))</f>
        <v/>
      </c>
      <c r="AB15" s="3" t="str">
        <f t="shared" si="6"/>
        <v/>
      </c>
      <c r="AC15" s="3" t="str">
        <f>IF($A15="","",IF((AND($A15="ADD",OR(AB15="",AB15="Local Authority"))),"17",(_xlfn.XLOOKUP(AB15,ud_sub_organisation[lookupValue],ud_sub_organisation[lookupKey],""))))</f>
        <v/>
      </c>
      <c r="AD15" s="3" t="str">
        <f t="shared" si="7"/>
        <v/>
      </c>
      <c r="AE15" s="3" t="str">
        <f>IF($A15="","",IF((AND($A15="ADD",OR(AD15="",AD15="Vested assets"))),"12",(_xlfn.XLOOKUP(AD15,ud_work_origin[lookupValue],ud_work_origin[lookupKey],""))))</f>
        <v/>
      </c>
      <c r="AF15" s="8"/>
      <c r="AG15" s="2" t="str">
        <f t="shared" si="8"/>
        <v/>
      </c>
      <c r="AH15" s="3" t="str">
        <f t="shared" si="9"/>
        <v/>
      </c>
      <c r="AI15" s="3" t="str">
        <f>IF($A15="","",IF((AND($A15="ADD",OR(AH15="",AH15="Excellent"))),"1",(_xlfn.XLOOKUP(AH15,condition[lookupValue],condition[lookupKey],""))))</f>
        <v/>
      </c>
      <c r="AJ15" s="7" t="str">
        <f t="shared" si="10"/>
        <v/>
      </c>
      <c r="AK15" s="5"/>
    </row>
    <row r="16" spans="1:132" x14ac:dyDescent="0.45">
      <c r="B16" s="4"/>
      <c r="C16" s="3" t="str">
        <f t="shared" si="0"/>
        <v/>
      </c>
      <c r="D16" s="3" t="str">
        <f>IF($A16="","",IF((AND($A16="ADD",OR(C16="",C16="ud_barrier"))),"94",(_xlfn.XLOOKUP(C16,ud_amds_table_list[lookupValue],ud_amds_table_list[lookupKey],""))))</f>
        <v/>
      </c>
      <c r="E16" s="5"/>
      <c r="G16" s="3" t="str">
        <f>IF($A16="ADD",IF(NOT(ISBLANK(F16)),_xlfn.XLOOKUP(F16,roadnames[lookupValue],roadnames[lookupKey],"ERROR"),""), "")</f>
        <v/>
      </c>
      <c r="H16" s="4"/>
      <c r="I16" s="4"/>
      <c r="J16" s="6" t="str">
        <f t="shared" si="1"/>
        <v/>
      </c>
      <c r="K16" s="4"/>
      <c r="M16" s="3" t="str">
        <f>IF($A16="ADD",IF(NOT(ISBLANK(L16)),_xlfn.XLOOKUP(L16,len_adjust_rsn[lookupValue],len_adjust_rsn[lookupKey],"ERROR"),""), "")</f>
        <v/>
      </c>
      <c r="O16" s="3" t="str">
        <f>IF($A16="ADD",IF(NOT(ISBLANK(N16)),_xlfn.XLOOKUP(N16,ud_motorcycle_attachment[lookupValue],ud_motorcycle_attachment[lookupKey],"ERROR"),""), "")</f>
        <v/>
      </c>
      <c r="P16" s="7"/>
      <c r="Q16" s="4" t="str">
        <f t="shared" ca="1" si="2"/>
        <v/>
      </c>
      <c r="R16" s="4"/>
      <c r="S16" s="3" t="str">
        <f t="shared" si="3"/>
        <v/>
      </c>
      <c r="T16" s="3" t="str">
        <f>IF($A16="","",IF((AND($A16="ADD",OR(S16="",S16="In Use"))),"5",(_xlfn.XLOOKUP(S16,ud_asset_status[lookupValue],ud_asset_status[lookupKey],""))))</f>
        <v/>
      </c>
      <c r="U16" s="7"/>
      <c r="W16" s="3" t="str">
        <f>IF($A16="ADD",IF(NOT(ISBLANK(V16)),_xlfn.XLOOKUP(V16,ar_replace_reason[lookupValue],ar_replace_reason[lookupKey],"ERROR"),""), "")</f>
        <v/>
      </c>
      <c r="X16" s="3" t="str">
        <f t="shared" si="4"/>
        <v/>
      </c>
      <c r="Y16" s="3" t="str">
        <f>IF($A16="","",IF((AND($A16="ADD",OR(X16="",X16="Queenstown-Lakes District Council"))),"70",(_xlfn.XLOOKUP(X16,ud_organisation_owner[lookupValue],ud_organisation_owner[lookupKey],""))))</f>
        <v/>
      </c>
      <c r="Z16" s="3" t="str">
        <f t="shared" si="5"/>
        <v/>
      </c>
      <c r="AA16" s="3" t="str">
        <f>IF($A16="","",IF((AND($A16="ADD",OR(Z16="",Z16="Queenstown-Lakes District Council"))),"70",(_xlfn.XLOOKUP(Z16,ud_organisation_owner[lookupValue],ud_organisation_owner[lookupKey],""))))</f>
        <v/>
      </c>
      <c r="AB16" s="3" t="str">
        <f t="shared" si="6"/>
        <v/>
      </c>
      <c r="AC16" s="3" t="str">
        <f>IF($A16="","",IF((AND($A16="ADD",OR(AB16="",AB16="Local Authority"))),"17",(_xlfn.XLOOKUP(AB16,ud_sub_organisation[lookupValue],ud_sub_organisation[lookupKey],""))))</f>
        <v/>
      </c>
      <c r="AD16" s="3" t="str">
        <f t="shared" si="7"/>
        <v/>
      </c>
      <c r="AE16" s="3" t="str">
        <f>IF($A16="","",IF((AND($A16="ADD",OR(AD16="",AD16="Vested assets"))),"12",(_xlfn.XLOOKUP(AD16,ud_work_origin[lookupValue],ud_work_origin[lookupKey],""))))</f>
        <v/>
      </c>
      <c r="AF16" s="8"/>
      <c r="AG16" s="2" t="str">
        <f t="shared" si="8"/>
        <v/>
      </c>
      <c r="AH16" s="3" t="str">
        <f t="shared" si="9"/>
        <v/>
      </c>
      <c r="AI16" s="3" t="str">
        <f>IF($A16="","",IF((AND($A16="ADD",OR(AH16="",AH16="Excellent"))),"1",(_xlfn.XLOOKUP(AH16,condition[lookupValue],condition[lookupKey],""))))</f>
        <v/>
      </c>
      <c r="AJ16" s="7" t="str">
        <f t="shared" si="10"/>
        <v/>
      </c>
      <c r="AK16" s="5"/>
    </row>
    <row r="17" spans="2:37" x14ac:dyDescent="0.45">
      <c r="B17" s="4"/>
      <c r="C17" s="3" t="str">
        <f t="shared" si="0"/>
        <v/>
      </c>
      <c r="D17" s="3" t="str">
        <f>IF($A17="","",IF((AND($A17="ADD",OR(C17="",C17="ud_barrier"))),"94",(_xlfn.XLOOKUP(C17,ud_amds_table_list[lookupValue],ud_amds_table_list[lookupKey],""))))</f>
        <v/>
      </c>
      <c r="E17" s="5"/>
      <c r="G17" s="3" t="str">
        <f>IF($A17="ADD",IF(NOT(ISBLANK(F17)),_xlfn.XLOOKUP(F17,roadnames[lookupValue],roadnames[lookupKey],"ERROR"),""), "")</f>
        <v/>
      </c>
      <c r="H17" s="4"/>
      <c r="I17" s="4"/>
      <c r="J17" s="6" t="str">
        <f t="shared" si="1"/>
        <v/>
      </c>
      <c r="K17" s="4"/>
      <c r="M17" s="3" t="str">
        <f>IF($A17="ADD",IF(NOT(ISBLANK(L17)),_xlfn.XLOOKUP(L17,len_adjust_rsn[lookupValue],len_adjust_rsn[lookupKey],"ERROR"),""), "")</f>
        <v/>
      </c>
      <c r="O17" s="3" t="str">
        <f>IF($A17="ADD",IF(NOT(ISBLANK(N17)),_xlfn.XLOOKUP(N17,ud_motorcycle_attachment[lookupValue],ud_motorcycle_attachment[lookupKey],"ERROR"),""), "")</f>
        <v/>
      </c>
      <c r="P17" s="7"/>
      <c r="Q17" s="4" t="str">
        <f t="shared" ca="1" si="2"/>
        <v/>
      </c>
      <c r="R17" s="4"/>
      <c r="S17" s="3" t="str">
        <f t="shared" si="3"/>
        <v/>
      </c>
      <c r="T17" s="3" t="str">
        <f>IF($A17="","",IF((AND($A17="ADD",OR(S17="",S17="In Use"))),"5",(_xlfn.XLOOKUP(S17,ud_asset_status[lookupValue],ud_asset_status[lookupKey],""))))</f>
        <v/>
      </c>
      <c r="U17" s="7"/>
      <c r="W17" s="3" t="str">
        <f>IF($A17="ADD",IF(NOT(ISBLANK(V17)),_xlfn.XLOOKUP(V17,ar_replace_reason[lookupValue],ar_replace_reason[lookupKey],"ERROR"),""), "")</f>
        <v/>
      </c>
      <c r="X17" s="3" t="str">
        <f t="shared" si="4"/>
        <v/>
      </c>
      <c r="Y17" s="3" t="str">
        <f>IF($A17="","",IF((AND($A17="ADD",OR(X17="",X17="Queenstown-Lakes District Council"))),"70",(_xlfn.XLOOKUP(X17,ud_organisation_owner[lookupValue],ud_organisation_owner[lookupKey],""))))</f>
        <v/>
      </c>
      <c r="Z17" s="3" t="str">
        <f t="shared" si="5"/>
        <v/>
      </c>
      <c r="AA17" s="3" t="str">
        <f>IF($A17="","",IF((AND($A17="ADD",OR(Z17="",Z17="Queenstown-Lakes District Council"))),"70",(_xlfn.XLOOKUP(Z17,ud_organisation_owner[lookupValue],ud_organisation_owner[lookupKey],""))))</f>
        <v/>
      </c>
      <c r="AB17" s="3" t="str">
        <f t="shared" si="6"/>
        <v/>
      </c>
      <c r="AC17" s="3" t="str">
        <f>IF($A17="","",IF((AND($A17="ADD",OR(AB17="",AB17="Local Authority"))),"17",(_xlfn.XLOOKUP(AB17,ud_sub_organisation[lookupValue],ud_sub_organisation[lookupKey],""))))</f>
        <v/>
      </c>
      <c r="AD17" s="3" t="str">
        <f t="shared" si="7"/>
        <v/>
      </c>
      <c r="AE17" s="3" t="str">
        <f>IF($A17="","",IF((AND($A17="ADD",OR(AD17="",AD17="Vested assets"))),"12",(_xlfn.XLOOKUP(AD17,ud_work_origin[lookupValue],ud_work_origin[lookupKey],""))))</f>
        <v/>
      </c>
      <c r="AF17" s="8"/>
      <c r="AG17" s="2" t="str">
        <f t="shared" si="8"/>
        <v/>
      </c>
      <c r="AH17" s="3" t="str">
        <f t="shared" si="9"/>
        <v/>
      </c>
      <c r="AI17" s="3" t="str">
        <f>IF($A17="","",IF((AND($A17="ADD",OR(AH17="",AH17="Excellent"))),"1",(_xlfn.XLOOKUP(AH17,condition[lookupValue],condition[lookupKey],""))))</f>
        <v/>
      </c>
      <c r="AJ17" s="7" t="str">
        <f t="shared" si="10"/>
        <v/>
      </c>
      <c r="AK17" s="5"/>
    </row>
    <row r="18" spans="2:37" x14ac:dyDescent="0.45">
      <c r="B18" s="4"/>
      <c r="C18" s="3" t="str">
        <f t="shared" si="0"/>
        <v/>
      </c>
      <c r="D18" s="3" t="str">
        <f>IF($A18="","",IF((AND($A18="ADD",OR(C18="",C18="ud_barrier"))),"94",(_xlfn.XLOOKUP(C18,ud_amds_table_list[lookupValue],ud_amds_table_list[lookupKey],""))))</f>
        <v/>
      </c>
      <c r="E18" s="5"/>
      <c r="G18" s="3" t="str">
        <f>IF($A18="ADD",IF(NOT(ISBLANK(F18)),_xlfn.XLOOKUP(F18,roadnames[lookupValue],roadnames[lookupKey],"ERROR"),""), "")</f>
        <v/>
      </c>
      <c r="H18" s="4"/>
      <c r="I18" s="4"/>
      <c r="J18" s="6" t="str">
        <f t="shared" si="1"/>
        <v/>
      </c>
      <c r="K18" s="4"/>
      <c r="M18" s="3" t="str">
        <f>IF($A18="ADD",IF(NOT(ISBLANK(L18)),_xlfn.XLOOKUP(L18,len_adjust_rsn[lookupValue],len_adjust_rsn[lookupKey],"ERROR"),""), "")</f>
        <v/>
      </c>
      <c r="O18" s="3" t="str">
        <f>IF($A18="ADD",IF(NOT(ISBLANK(N18)),_xlfn.XLOOKUP(N18,ud_motorcycle_attachment[lookupValue],ud_motorcycle_attachment[lookupKey],"ERROR"),""), "")</f>
        <v/>
      </c>
      <c r="P18" s="7"/>
      <c r="Q18" s="4" t="str">
        <f t="shared" ca="1" si="2"/>
        <v/>
      </c>
      <c r="R18" s="4"/>
      <c r="S18" s="3" t="str">
        <f t="shared" si="3"/>
        <v/>
      </c>
      <c r="T18" s="3" t="str">
        <f>IF($A18="","",IF((AND($A18="ADD",OR(S18="",S18="In Use"))),"5",(_xlfn.XLOOKUP(S18,ud_asset_status[lookupValue],ud_asset_status[lookupKey],""))))</f>
        <v/>
      </c>
      <c r="U18" s="7"/>
      <c r="W18" s="3" t="str">
        <f>IF($A18="ADD",IF(NOT(ISBLANK(V18)),_xlfn.XLOOKUP(V18,ar_replace_reason[lookupValue],ar_replace_reason[lookupKey],"ERROR"),""), "")</f>
        <v/>
      </c>
      <c r="X18" s="3" t="str">
        <f t="shared" si="4"/>
        <v/>
      </c>
      <c r="Y18" s="3" t="str">
        <f>IF($A18="","",IF((AND($A18="ADD",OR(X18="",X18="Queenstown-Lakes District Council"))),"70",(_xlfn.XLOOKUP(X18,ud_organisation_owner[lookupValue],ud_organisation_owner[lookupKey],""))))</f>
        <v/>
      </c>
      <c r="Z18" s="3" t="str">
        <f t="shared" si="5"/>
        <v/>
      </c>
      <c r="AA18" s="3" t="str">
        <f>IF($A18="","",IF((AND($A18="ADD",OR(Z18="",Z18="Queenstown-Lakes District Council"))),"70",(_xlfn.XLOOKUP(Z18,ud_organisation_owner[lookupValue],ud_organisation_owner[lookupKey],""))))</f>
        <v/>
      </c>
      <c r="AB18" s="3" t="str">
        <f t="shared" si="6"/>
        <v/>
      </c>
      <c r="AC18" s="3" t="str">
        <f>IF($A18="","",IF((AND($A18="ADD",OR(AB18="",AB18="Local Authority"))),"17",(_xlfn.XLOOKUP(AB18,ud_sub_organisation[lookupValue],ud_sub_organisation[lookupKey],""))))</f>
        <v/>
      </c>
      <c r="AD18" s="3" t="str">
        <f t="shared" si="7"/>
        <v/>
      </c>
      <c r="AE18" s="3" t="str">
        <f>IF($A18="","",IF((AND($A18="ADD",OR(AD18="",AD18="Vested assets"))),"12",(_xlfn.XLOOKUP(AD18,ud_work_origin[lookupValue],ud_work_origin[lookupKey],""))))</f>
        <v/>
      </c>
      <c r="AF18" s="8"/>
      <c r="AG18" s="2" t="str">
        <f t="shared" si="8"/>
        <v/>
      </c>
      <c r="AH18" s="3" t="str">
        <f t="shared" si="9"/>
        <v/>
      </c>
      <c r="AI18" s="3" t="str">
        <f>IF($A18="","",IF((AND($A18="ADD",OR(AH18="",AH18="Excellent"))),"1",(_xlfn.XLOOKUP(AH18,condition[lookupValue],condition[lookupKey],""))))</f>
        <v/>
      </c>
      <c r="AJ18" s="7" t="str">
        <f t="shared" si="10"/>
        <v/>
      </c>
      <c r="AK18" s="5"/>
    </row>
    <row r="19" spans="2:37" x14ac:dyDescent="0.45">
      <c r="B19" s="4"/>
      <c r="C19" s="3" t="str">
        <f t="shared" si="0"/>
        <v/>
      </c>
      <c r="D19" s="3" t="str">
        <f>IF($A19="","",IF((AND($A19="ADD",OR(C19="",C19="ud_barrier"))),"94",(_xlfn.XLOOKUP(C19,ud_amds_table_list[lookupValue],ud_amds_table_list[lookupKey],""))))</f>
        <v/>
      </c>
      <c r="E19" s="5"/>
      <c r="G19" s="3" t="str">
        <f>IF($A19="ADD",IF(NOT(ISBLANK(F19)),_xlfn.XLOOKUP(F19,roadnames[lookupValue],roadnames[lookupKey],"ERROR"),""), "")</f>
        <v/>
      </c>
      <c r="H19" s="4"/>
      <c r="I19" s="4"/>
      <c r="J19" s="6" t="str">
        <f t="shared" si="1"/>
        <v/>
      </c>
      <c r="K19" s="4"/>
      <c r="M19" s="3" t="str">
        <f>IF($A19="ADD",IF(NOT(ISBLANK(L19)),_xlfn.XLOOKUP(L19,len_adjust_rsn[lookupValue],len_adjust_rsn[lookupKey],"ERROR"),""), "")</f>
        <v/>
      </c>
      <c r="O19" s="3" t="str">
        <f>IF($A19="ADD",IF(NOT(ISBLANK(N19)),_xlfn.XLOOKUP(N19,ud_motorcycle_attachment[lookupValue],ud_motorcycle_attachment[lookupKey],"ERROR"),""), "")</f>
        <v/>
      </c>
      <c r="P19" s="7"/>
      <c r="Q19" s="4" t="str">
        <f t="shared" ca="1" si="2"/>
        <v/>
      </c>
      <c r="R19" s="4"/>
      <c r="S19" s="3" t="str">
        <f t="shared" si="3"/>
        <v/>
      </c>
      <c r="T19" s="3" t="str">
        <f>IF($A19="","",IF((AND($A19="ADD",OR(S19="",S19="In Use"))),"5",(_xlfn.XLOOKUP(S19,ud_asset_status[lookupValue],ud_asset_status[lookupKey],""))))</f>
        <v/>
      </c>
      <c r="U19" s="7"/>
      <c r="W19" s="3" t="str">
        <f>IF($A19="ADD",IF(NOT(ISBLANK(V19)),_xlfn.XLOOKUP(V19,ar_replace_reason[lookupValue],ar_replace_reason[lookupKey],"ERROR"),""), "")</f>
        <v/>
      </c>
      <c r="X19" s="3" t="str">
        <f t="shared" si="4"/>
        <v/>
      </c>
      <c r="Y19" s="3" t="str">
        <f>IF($A19="","",IF((AND($A19="ADD",OR(X19="",X19="Queenstown-Lakes District Council"))),"70",(_xlfn.XLOOKUP(X19,ud_organisation_owner[lookupValue],ud_organisation_owner[lookupKey],""))))</f>
        <v/>
      </c>
      <c r="Z19" s="3" t="str">
        <f t="shared" si="5"/>
        <v/>
      </c>
      <c r="AA19" s="3" t="str">
        <f>IF($A19="","",IF((AND($A19="ADD",OR(Z19="",Z19="Queenstown-Lakes District Council"))),"70",(_xlfn.XLOOKUP(Z19,ud_organisation_owner[lookupValue],ud_organisation_owner[lookupKey],""))))</f>
        <v/>
      </c>
      <c r="AB19" s="3" t="str">
        <f t="shared" si="6"/>
        <v/>
      </c>
      <c r="AC19" s="3" t="str">
        <f>IF($A19="","",IF((AND($A19="ADD",OR(AB19="",AB19="Local Authority"))),"17",(_xlfn.XLOOKUP(AB19,ud_sub_organisation[lookupValue],ud_sub_organisation[lookupKey],""))))</f>
        <v/>
      </c>
      <c r="AD19" s="3" t="str">
        <f t="shared" si="7"/>
        <v/>
      </c>
      <c r="AE19" s="3" t="str">
        <f>IF($A19="","",IF((AND($A19="ADD",OR(AD19="",AD19="Vested assets"))),"12",(_xlfn.XLOOKUP(AD19,ud_work_origin[lookupValue],ud_work_origin[lookupKey],""))))</f>
        <v/>
      </c>
      <c r="AF19" s="8"/>
      <c r="AG19" s="2" t="str">
        <f t="shared" si="8"/>
        <v/>
      </c>
      <c r="AH19" s="3" t="str">
        <f t="shared" si="9"/>
        <v/>
      </c>
      <c r="AI19" s="3" t="str">
        <f>IF($A19="","",IF((AND($A19="ADD",OR(AH19="",AH19="Excellent"))),"1",(_xlfn.XLOOKUP(AH19,condition[lookupValue],condition[lookupKey],""))))</f>
        <v/>
      </c>
      <c r="AJ19" s="7" t="str">
        <f t="shared" si="10"/>
        <v/>
      </c>
      <c r="AK19" s="5"/>
    </row>
    <row r="20" spans="2:37" x14ac:dyDescent="0.45">
      <c r="B20" s="4"/>
      <c r="C20" s="3" t="str">
        <f t="shared" si="0"/>
        <v/>
      </c>
      <c r="D20" s="3" t="str">
        <f>IF($A20="","",IF((AND($A20="ADD",OR(C20="",C20="ud_barrier"))),"94",(_xlfn.XLOOKUP(C20,ud_amds_table_list[lookupValue],ud_amds_table_list[lookupKey],""))))</f>
        <v/>
      </c>
      <c r="E20" s="5"/>
      <c r="G20" s="3" t="str">
        <f>IF($A20="ADD",IF(NOT(ISBLANK(F20)),_xlfn.XLOOKUP(F20,roadnames[lookupValue],roadnames[lookupKey],"ERROR"),""), "")</f>
        <v/>
      </c>
      <c r="H20" s="4"/>
      <c r="I20" s="4"/>
      <c r="J20" s="6" t="str">
        <f t="shared" si="1"/>
        <v/>
      </c>
      <c r="K20" s="4"/>
      <c r="M20" s="3" t="str">
        <f>IF($A20="ADD",IF(NOT(ISBLANK(L20)),_xlfn.XLOOKUP(L20,len_adjust_rsn[lookupValue],len_adjust_rsn[lookupKey],"ERROR"),""), "")</f>
        <v/>
      </c>
      <c r="O20" s="3" t="str">
        <f>IF($A20="ADD",IF(NOT(ISBLANK(N20)),_xlfn.XLOOKUP(N20,ud_motorcycle_attachment[lookupValue],ud_motorcycle_attachment[lookupKey],"ERROR"),""), "")</f>
        <v/>
      </c>
      <c r="P20" s="7"/>
      <c r="Q20" s="4" t="str">
        <f t="shared" ca="1" si="2"/>
        <v/>
      </c>
      <c r="R20" s="4"/>
      <c r="S20" s="3" t="str">
        <f t="shared" si="3"/>
        <v/>
      </c>
      <c r="T20" s="3" t="str">
        <f>IF($A20="","",IF((AND($A20="ADD",OR(S20="",S20="In Use"))),"5",(_xlfn.XLOOKUP(S20,ud_asset_status[lookupValue],ud_asset_status[lookupKey],""))))</f>
        <v/>
      </c>
      <c r="U20" s="7"/>
      <c r="W20" s="3" t="str">
        <f>IF($A20="ADD",IF(NOT(ISBLANK(V20)),_xlfn.XLOOKUP(V20,ar_replace_reason[lookupValue],ar_replace_reason[lookupKey],"ERROR"),""), "")</f>
        <v/>
      </c>
      <c r="X20" s="3" t="str">
        <f t="shared" si="4"/>
        <v/>
      </c>
      <c r="Y20" s="3" t="str">
        <f>IF($A20="","",IF((AND($A20="ADD",OR(X20="",X20="Queenstown-Lakes District Council"))),"70",(_xlfn.XLOOKUP(X20,ud_organisation_owner[lookupValue],ud_organisation_owner[lookupKey],""))))</f>
        <v/>
      </c>
      <c r="Z20" s="3" t="str">
        <f t="shared" si="5"/>
        <v/>
      </c>
      <c r="AA20" s="3" t="str">
        <f>IF($A20="","",IF((AND($A20="ADD",OR(Z20="",Z20="Queenstown-Lakes District Council"))),"70",(_xlfn.XLOOKUP(Z20,ud_organisation_owner[lookupValue],ud_organisation_owner[lookupKey],""))))</f>
        <v/>
      </c>
      <c r="AB20" s="3" t="str">
        <f t="shared" si="6"/>
        <v/>
      </c>
      <c r="AC20" s="3" t="str">
        <f>IF($A20="","",IF((AND($A20="ADD",OR(AB20="",AB20="Local Authority"))),"17",(_xlfn.XLOOKUP(AB20,ud_sub_organisation[lookupValue],ud_sub_organisation[lookupKey],""))))</f>
        <v/>
      </c>
      <c r="AD20" s="3" t="str">
        <f t="shared" si="7"/>
        <v/>
      </c>
      <c r="AE20" s="3" t="str">
        <f>IF($A20="","",IF((AND($A20="ADD",OR(AD20="",AD20="Vested assets"))),"12",(_xlfn.XLOOKUP(AD20,ud_work_origin[lookupValue],ud_work_origin[lookupKey],""))))</f>
        <v/>
      </c>
      <c r="AF20" s="8"/>
      <c r="AG20" s="2" t="str">
        <f t="shared" si="8"/>
        <v/>
      </c>
      <c r="AH20" s="3" t="str">
        <f t="shared" si="9"/>
        <v/>
      </c>
      <c r="AI20" s="3" t="str">
        <f>IF($A20="","",IF((AND($A20="ADD",OR(AH20="",AH20="Excellent"))),"1",(_xlfn.XLOOKUP(AH20,condition[lookupValue],condition[lookupKey],""))))</f>
        <v/>
      </c>
      <c r="AJ20" s="7" t="str">
        <f t="shared" si="10"/>
        <v/>
      </c>
      <c r="AK20" s="5"/>
    </row>
    <row r="21" spans="2:37" x14ac:dyDescent="0.45">
      <c r="B21" s="4"/>
      <c r="C21" s="3" t="str">
        <f t="shared" si="0"/>
        <v/>
      </c>
      <c r="D21" s="3" t="str">
        <f>IF($A21="","",IF((AND($A21="ADD",OR(C21="",C21="ud_barrier"))),"94",(_xlfn.XLOOKUP(C21,ud_amds_table_list[lookupValue],ud_amds_table_list[lookupKey],""))))</f>
        <v/>
      </c>
      <c r="E21" s="5"/>
      <c r="G21" s="3" t="str">
        <f>IF($A21="ADD",IF(NOT(ISBLANK(F21)),_xlfn.XLOOKUP(F21,roadnames[lookupValue],roadnames[lookupKey],"ERROR"),""), "")</f>
        <v/>
      </c>
      <c r="H21" s="4"/>
      <c r="I21" s="4"/>
      <c r="J21" s="6" t="str">
        <f t="shared" si="1"/>
        <v/>
      </c>
      <c r="K21" s="4"/>
      <c r="M21" s="3" t="str">
        <f>IF($A21="ADD",IF(NOT(ISBLANK(L21)),_xlfn.XLOOKUP(L21,len_adjust_rsn[lookupValue],len_adjust_rsn[lookupKey],"ERROR"),""), "")</f>
        <v/>
      </c>
      <c r="O21" s="3" t="str">
        <f>IF($A21="ADD",IF(NOT(ISBLANK(N21)),_xlfn.XLOOKUP(N21,ud_motorcycle_attachment[lookupValue],ud_motorcycle_attachment[lookupKey],"ERROR"),""), "")</f>
        <v/>
      </c>
      <c r="P21" s="7"/>
      <c r="Q21" s="4" t="str">
        <f t="shared" ca="1" si="2"/>
        <v/>
      </c>
      <c r="R21" s="4"/>
      <c r="S21" s="3" t="str">
        <f t="shared" si="3"/>
        <v/>
      </c>
      <c r="T21" s="3" t="str">
        <f>IF($A21="","",IF((AND($A21="ADD",OR(S21="",S21="In Use"))),"5",(_xlfn.XLOOKUP(S21,ud_asset_status[lookupValue],ud_asset_status[lookupKey],""))))</f>
        <v/>
      </c>
      <c r="U21" s="7"/>
      <c r="W21" s="3" t="str">
        <f>IF($A21="ADD",IF(NOT(ISBLANK(V21)),_xlfn.XLOOKUP(V21,ar_replace_reason[lookupValue],ar_replace_reason[lookupKey],"ERROR"),""), "")</f>
        <v/>
      </c>
      <c r="X21" s="3" t="str">
        <f t="shared" si="4"/>
        <v/>
      </c>
      <c r="Y21" s="3" t="str">
        <f>IF($A21="","",IF((AND($A21="ADD",OR(X21="",X21="Queenstown-Lakes District Council"))),"70",(_xlfn.XLOOKUP(X21,ud_organisation_owner[lookupValue],ud_organisation_owner[lookupKey],""))))</f>
        <v/>
      </c>
      <c r="Z21" s="3" t="str">
        <f t="shared" si="5"/>
        <v/>
      </c>
      <c r="AA21" s="3" t="str">
        <f>IF($A21="","",IF((AND($A21="ADD",OR(Z21="",Z21="Queenstown-Lakes District Council"))),"70",(_xlfn.XLOOKUP(Z21,ud_organisation_owner[lookupValue],ud_organisation_owner[lookupKey],""))))</f>
        <v/>
      </c>
      <c r="AB21" s="3" t="str">
        <f t="shared" si="6"/>
        <v/>
      </c>
      <c r="AC21" s="3" t="str">
        <f>IF($A21="","",IF((AND($A21="ADD",OR(AB21="",AB21="Local Authority"))),"17",(_xlfn.XLOOKUP(AB21,ud_sub_organisation[lookupValue],ud_sub_organisation[lookupKey],""))))</f>
        <v/>
      </c>
      <c r="AD21" s="3" t="str">
        <f t="shared" si="7"/>
        <v/>
      </c>
      <c r="AE21" s="3" t="str">
        <f>IF($A21="","",IF((AND($A21="ADD",OR(AD21="",AD21="Vested assets"))),"12",(_xlfn.XLOOKUP(AD21,ud_work_origin[lookupValue],ud_work_origin[lookupKey],""))))</f>
        <v/>
      </c>
      <c r="AF21" s="8"/>
      <c r="AG21" s="2" t="str">
        <f t="shared" si="8"/>
        <v/>
      </c>
      <c r="AH21" s="3" t="str">
        <f t="shared" si="9"/>
        <v/>
      </c>
      <c r="AI21" s="3" t="str">
        <f>IF($A21="","",IF((AND($A21="ADD",OR(AH21="",AH21="Excellent"))),"1",(_xlfn.XLOOKUP(AH21,condition[lookupValue],condition[lookupKey],""))))</f>
        <v/>
      </c>
      <c r="AJ21" s="7" t="str">
        <f t="shared" si="10"/>
        <v/>
      </c>
      <c r="AK21" s="5"/>
    </row>
    <row r="22" spans="2:37" x14ac:dyDescent="0.45">
      <c r="B22" s="4"/>
      <c r="C22" s="3" t="str">
        <f t="shared" si="0"/>
        <v/>
      </c>
      <c r="D22" s="3" t="str">
        <f>IF($A22="","",IF((AND($A22="ADD",OR(C22="",C22="ud_barrier"))),"94",(_xlfn.XLOOKUP(C22,ud_amds_table_list[lookupValue],ud_amds_table_list[lookupKey],""))))</f>
        <v/>
      </c>
      <c r="E22" s="5"/>
      <c r="G22" s="3" t="str">
        <f>IF($A22="ADD",IF(NOT(ISBLANK(F22)),_xlfn.XLOOKUP(F22,roadnames[lookupValue],roadnames[lookupKey],"ERROR"),""), "")</f>
        <v/>
      </c>
      <c r="H22" s="4"/>
      <c r="I22" s="4"/>
      <c r="J22" s="6" t="str">
        <f t="shared" si="1"/>
        <v/>
      </c>
      <c r="K22" s="4"/>
      <c r="M22" s="3" t="str">
        <f>IF($A22="ADD",IF(NOT(ISBLANK(L22)),_xlfn.XLOOKUP(L22,len_adjust_rsn[lookupValue],len_adjust_rsn[lookupKey],"ERROR"),""), "")</f>
        <v/>
      </c>
      <c r="O22" s="3" t="str">
        <f>IF($A22="ADD",IF(NOT(ISBLANK(N22)),_xlfn.XLOOKUP(N22,ud_motorcycle_attachment[lookupValue],ud_motorcycle_attachment[lookupKey],"ERROR"),""), "")</f>
        <v/>
      </c>
      <c r="P22" s="7"/>
      <c r="Q22" s="4" t="str">
        <f t="shared" ca="1" si="2"/>
        <v/>
      </c>
      <c r="R22" s="4"/>
      <c r="S22" s="3" t="str">
        <f t="shared" si="3"/>
        <v/>
      </c>
      <c r="T22" s="3" t="str">
        <f>IF($A22="","",IF((AND($A22="ADD",OR(S22="",S22="In Use"))),"5",(_xlfn.XLOOKUP(S22,ud_asset_status[lookupValue],ud_asset_status[lookupKey],""))))</f>
        <v/>
      </c>
      <c r="U22" s="7"/>
      <c r="W22" s="3" t="str">
        <f>IF($A22="ADD",IF(NOT(ISBLANK(V22)),_xlfn.XLOOKUP(V22,ar_replace_reason[lookupValue],ar_replace_reason[lookupKey],"ERROR"),""), "")</f>
        <v/>
      </c>
      <c r="X22" s="3" t="str">
        <f t="shared" si="4"/>
        <v/>
      </c>
      <c r="Y22" s="3" t="str">
        <f>IF($A22="","",IF((AND($A22="ADD",OR(X22="",X22="Queenstown-Lakes District Council"))),"70",(_xlfn.XLOOKUP(X22,ud_organisation_owner[lookupValue],ud_organisation_owner[lookupKey],""))))</f>
        <v/>
      </c>
      <c r="Z22" s="3" t="str">
        <f t="shared" si="5"/>
        <v/>
      </c>
      <c r="AA22" s="3" t="str">
        <f>IF($A22="","",IF((AND($A22="ADD",OR(Z22="",Z22="Queenstown-Lakes District Council"))),"70",(_xlfn.XLOOKUP(Z22,ud_organisation_owner[lookupValue],ud_organisation_owner[lookupKey],""))))</f>
        <v/>
      </c>
      <c r="AB22" s="3" t="str">
        <f t="shared" si="6"/>
        <v/>
      </c>
      <c r="AC22" s="3" t="str">
        <f>IF($A22="","",IF((AND($A22="ADD",OR(AB22="",AB22="Local Authority"))),"17",(_xlfn.XLOOKUP(AB22,ud_sub_organisation[lookupValue],ud_sub_organisation[lookupKey],""))))</f>
        <v/>
      </c>
      <c r="AD22" s="3" t="str">
        <f t="shared" si="7"/>
        <v/>
      </c>
      <c r="AE22" s="3" t="str">
        <f>IF($A22="","",IF((AND($A22="ADD",OR(AD22="",AD22="Vested assets"))),"12",(_xlfn.XLOOKUP(AD22,ud_work_origin[lookupValue],ud_work_origin[lookupKey],""))))</f>
        <v/>
      </c>
      <c r="AF22" s="8"/>
      <c r="AG22" s="2" t="str">
        <f t="shared" si="8"/>
        <v/>
      </c>
      <c r="AH22" s="3" t="str">
        <f t="shared" si="9"/>
        <v/>
      </c>
      <c r="AI22" s="3" t="str">
        <f>IF($A22="","",IF((AND($A22="ADD",OR(AH22="",AH22="Excellent"))),"1",(_xlfn.XLOOKUP(AH22,condition[lookupValue],condition[lookupKey],""))))</f>
        <v/>
      </c>
      <c r="AJ22" s="7" t="str">
        <f t="shared" si="10"/>
        <v/>
      </c>
      <c r="AK22" s="5"/>
    </row>
    <row r="23" spans="2:37" x14ac:dyDescent="0.45">
      <c r="B23" s="4"/>
      <c r="C23" s="3" t="str">
        <f t="shared" si="0"/>
        <v/>
      </c>
      <c r="D23" s="3" t="str">
        <f>IF($A23="","",IF((AND($A23="ADD",OR(C23="",C23="ud_barrier"))),"94",(_xlfn.XLOOKUP(C23,ud_amds_table_list[lookupValue],ud_amds_table_list[lookupKey],""))))</f>
        <v/>
      </c>
      <c r="E23" s="5"/>
      <c r="G23" s="3" t="str">
        <f>IF($A23="ADD",IF(NOT(ISBLANK(F23)),_xlfn.XLOOKUP(F23,roadnames[lookupValue],roadnames[lookupKey],"ERROR"),""), "")</f>
        <v/>
      </c>
      <c r="H23" s="4"/>
      <c r="I23" s="4"/>
      <c r="J23" s="6" t="str">
        <f t="shared" si="1"/>
        <v/>
      </c>
      <c r="K23" s="4"/>
      <c r="M23" s="3" t="str">
        <f>IF($A23="ADD",IF(NOT(ISBLANK(L23)),_xlfn.XLOOKUP(L23,len_adjust_rsn[lookupValue],len_adjust_rsn[lookupKey],"ERROR"),""), "")</f>
        <v/>
      </c>
      <c r="O23" s="3" t="str">
        <f>IF($A23="ADD",IF(NOT(ISBLANK(N23)),_xlfn.XLOOKUP(N23,ud_motorcycle_attachment[lookupValue],ud_motorcycle_attachment[lookupKey],"ERROR"),""), "")</f>
        <v/>
      </c>
      <c r="P23" s="7"/>
      <c r="Q23" s="4" t="str">
        <f t="shared" ca="1" si="2"/>
        <v/>
      </c>
      <c r="R23" s="4"/>
      <c r="S23" s="3" t="str">
        <f t="shared" si="3"/>
        <v/>
      </c>
      <c r="T23" s="3" t="str">
        <f>IF($A23="","",IF((AND($A23="ADD",OR(S23="",S23="In Use"))),"5",(_xlfn.XLOOKUP(S23,ud_asset_status[lookupValue],ud_asset_status[lookupKey],""))))</f>
        <v/>
      </c>
      <c r="U23" s="7"/>
      <c r="W23" s="3" t="str">
        <f>IF($A23="ADD",IF(NOT(ISBLANK(V23)),_xlfn.XLOOKUP(V23,ar_replace_reason[lookupValue],ar_replace_reason[lookupKey],"ERROR"),""), "")</f>
        <v/>
      </c>
      <c r="X23" s="3" t="str">
        <f t="shared" si="4"/>
        <v/>
      </c>
      <c r="Y23" s="3" t="str">
        <f>IF($A23="","",IF((AND($A23="ADD",OR(X23="",X23="Queenstown-Lakes District Council"))),"70",(_xlfn.XLOOKUP(X23,ud_organisation_owner[lookupValue],ud_organisation_owner[lookupKey],""))))</f>
        <v/>
      </c>
      <c r="Z23" s="3" t="str">
        <f t="shared" si="5"/>
        <v/>
      </c>
      <c r="AA23" s="3" t="str">
        <f>IF($A23="","",IF((AND($A23="ADD",OR(Z23="",Z23="Queenstown-Lakes District Council"))),"70",(_xlfn.XLOOKUP(Z23,ud_organisation_owner[lookupValue],ud_organisation_owner[lookupKey],""))))</f>
        <v/>
      </c>
      <c r="AB23" s="3" t="str">
        <f t="shared" si="6"/>
        <v/>
      </c>
      <c r="AC23" s="3" t="str">
        <f>IF($A23="","",IF((AND($A23="ADD",OR(AB23="",AB23="Local Authority"))),"17",(_xlfn.XLOOKUP(AB23,ud_sub_organisation[lookupValue],ud_sub_organisation[lookupKey],""))))</f>
        <v/>
      </c>
      <c r="AD23" s="3" t="str">
        <f t="shared" si="7"/>
        <v/>
      </c>
      <c r="AE23" s="3" t="str">
        <f>IF($A23="","",IF((AND($A23="ADD",OR(AD23="",AD23="Vested assets"))),"12",(_xlfn.XLOOKUP(AD23,ud_work_origin[lookupValue],ud_work_origin[lookupKey],""))))</f>
        <v/>
      </c>
      <c r="AF23" s="8"/>
      <c r="AG23" s="2" t="str">
        <f t="shared" si="8"/>
        <v/>
      </c>
      <c r="AH23" s="3" t="str">
        <f t="shared" si="9"/>
        <v/>
      </c>
      <c r="AI23" s="3" t="str">
        <f>IF($A23="","",IF((AND($A23="ADD",OR(AH23="",AH23="Excellent"))),"1",(_xlfn.XLOOKUP(AH23,condition[lookupValue],condition[lookupKey],""))))</f>
        <v/>
      </c>
      <c r="AJ23" s="7" t="str">
        <f t="shared" si="10"/>
        <v/>
      </c>
      <c r="AK23" s="5"/>
    </row>
    <row r="24" spans="2:37" x14ac:dyDescent="0.45">
      <c r="B24" s="4"/>
      <c r="C24" s="3" t="str">
        <f t="shared" si="0"/>
        <v/>
      </c>
      <c r="D24" s="3" t="str">
        <f>IF($A24="","",IF((AND($A24="ADD",OR(C24="",C24="ud_barrier"))),"94",(_xlfn.XLOOKUP(C24,ud_amds_table_list[lookupValue],ud_amds_table_list[lookupKey],""))))</f>
        <v/>
      </c>
      <c r="E24" s="5"/>
      <c r="G24" s="3" t="str">
        <f>IF($A24="ADD",IF(NOT(ISBLANK(F24)),_xlfn.XLOOKUP(F24,roadnames[lookupValue],roadnames[lookupKey],"ERROR"),""), "")</f>
        <v/>
      </c>
      <c r="H24" s="4"/>
      <c r="I24" s="4"/>
      <c r="J24" s="6" t="str">
        <f t="shared" si="1"/>
        <v/>
      </c>
      <c r="K24" s="4"/>
      <c r="M24" s="3" t="str">
        <f>IF($A24="ADD",IF(NOT(ISBLANK(L24)),_xlfn.XLOOKUP(L24,len_adjust_rsn[lookupValue],len_adjust_rsn[lookupKey],"ERROR"),""), "")</f>
        <v/>
      </c>
      <c r="O24" s="3" t="str">
        <f>IF($A24="ADD",IF(NOT(ISBLANK(N24)),_xlfn.XLOOKUP(N24,ud_motorcycle_attachment[lookupValue],ud_motorcycle_attachment[lookupKey],"ERROR"),""), "")</f>
        <v/>
      </c>
      <c r="P24" s="7"/>
      <c r="Q24" s="4" t="str">
        <f t="shared" ca="1" si="2"/>
        <v/>
      </c>
      <c r="R24" s="4"/>
      <c r="S24" s="3" t="str">
        <f t="shared" si="3"/>
        <v/>
      </c>
      <c r="T24" s="3" t="str">
        <f>IF($A24="","",IF((AND($A24="ADD",OR(S24="",S24="In Use"))),"5",(_xlfn.XLOOKUP(S24,ud_asset_status[lookupValue],ud_asset_status[lookupKey],""))))</f>
        <v/>
      </c>
      <c r="U24" s="7"/>
      <c r="W24" s="3" t="str">
        <f>IF($A24="ADD",IF(NOT(ISBLANK(V24)),_xlfn.XLOOKUP(V24,ar_replace_reason[lookupValue],ar_replace_reason[lookupKey],"ERROR"),""), "")</f>
        <v/>
      </c>
      <c r="X24" s="3" t="str">
        <f t="shared" si="4"/>
        <v/>
      </c>
      <c r="Y24" s="3" t="str">
        <f>IF($A24="","",IF((AND($A24="ADD",OR(X24="",X24="Queenstown-Lakes District Council"))),"70",(_xlfn.XLOOKUP(X24,ud_organisation_owner[lookupValue],ud_organisation_owner[lookupKey],""))))</f>
        <v/>
      </c>
      <c r="Z24" s="3" t="str">
        <f t="shared" si="5"/>
        <v/>
      </c>
      <c r="AA24" s="3" t="str">
        <f>IF($A24="","",IF((AND($A24="ADD",OR(Z24="",Z24="Queenstown-Lakes District Council"))),"70",(_xlfn.XLOOKUP(Z24,ud_organisation_owner[lookupValue],ud_organisation_owner[lookupKey],""))))</f>
        <v/>
      </c>
      <c r="AB24" s="3" t="str">
        <f t="shared" si="6"/>
        <v/>
      </c>
      <c r="AC24" s="3" t="str">
        <f>IF($A24="","",IF((AND($A24="ADD",OR(AB24="",AB24="Local Authority"))),"17",(_xlfn.XLOOKUP(AB24,ud_sub_organisation[lookupValue],ud_sub_organisation[lookupKey],""))))</f>
        <v/>
      </c>
      <c r="AD24" s="3" t="str">
        <f t="shared" si="7"/>
        <v/>
      </c>
      <c r="AE24" s="3" t="str">
        <f>IF($A24="","",IF((AND($A24="ADD",OR(AD24="",AD24="Vested assets"))),"12",(_xlfn.XLOOKUP(AD24,ud_work_origin[lookupValue],ud_work_origin[lookupKey],""))))</f>
        <v/>
      </c>
      <c r="AF24" s="8"/>
      <c r="AG24" s="2" t="str">
        <f t="shared" si="8"/>
        <v/>
      </c>
      <c r="AH24" s="3" t="str">
        <f t="shared" si="9"/>
        <v/>
      </c>
      <c r="AI24" s="3" t="str">
        <f>IF($A24="","",IF((AND($A24="ADD",OR(AH24="",AH24="Excellent"))),"1",(_xlfn.XLOOKUP(AH24,condition[lookupValue],condition[lookupKey],""))))</f>
        <v/>
      </c>
      <c r="AJ24" s="7" t="str">
        <f t="shared" si="10"/>
        <v/>
      </c>
      <c r="AK24" s="5"/>
    </row>
    <row r="25" spans="2:37" x14ac:dyDescent="0.45">
      <c r="B25" s="4"/>
      <c r="C25" s="3" t="str">
        <f t="shared" si="0"/>
        <v/>
      </c>
      <c r="D25" s="3" t="str">
        <f>IF($A25="","",IF((AND($A25="ADD",OR(C25="",C25="ud_barrier"))),"94",(_xlfn.XLOOKUP(C25,ud_amds_table_list[lookupValue],ud_amds_table_list[lookupKey],""))))</f>
        <v/>
      </c>
      <c r="E25" s="5"/>
      <c r="G25" s="3" t="str">
        <f>IF($A25="ADD",IF(NOT(ISBLANK(F25)),_xlfn.XLOOKUP(F25,roadnames[lookupValue],roadnames[lookupKey],"ERROR"),""), "")</f>
        <v/>
      </c>
      <c r="H25" s="4"/>
      <c r="I25" s="4"/>
      <c r="J25" s="6" t="str">
        <f t="shared" si="1"/>
        <v/>
      </c>
      <c r="K25" s="4"/>
      <c r="M25" s="3" t="str">
        <f>IF($A25="ADD",IF(NOT(ISBLANK(L25)),_xlfn.XLOOKUP(L25,len_adjust_rsn[lookupValue],len_adjust_rsn[lookupKey],"ERROR"),""), "")</f>
        <v/>
      </c>
      <c r="O25" s="3" t="str">
        <f>IF($A25="ADD",IF(NOT(ISBLANK(N25)),_xlfn.XLOOKUP(N25,ud_motorcycle_attachment[lookupValue],ud_motorcycle_attachment[lookupKey],"ERROR"),""), "")</f>
        <v/>
      </c>
      <c r="P25" s="7"/>
      <c r="Q25" s="4" t="str">
        <f t="shared" ca="1" si="2"/>
        <v/>
      </c>
      <c r="R25" s="4"/>
      <c r="S25" s="3" t="str">
        <f t="shared" si="3"/>
        <v/>
      </c>
      <c r="T25" s="3" t="str">
        <f>IF($A25="","",IF((AND($A25="ADD",OR(S25="",S25="In Use"))),"5",(_xlfn.XLOOKUP(S25,ud_asset_status[lookupValue],ud_asset_status[lookupKey],""))))</f>
        <v/>
      </c>
      <c r="U25" s="7"/>
      <c r="W25" s="3" t="str">
        <f>IF($A25="ADD",IF(NOT(ISBLANK(V25)),_xlfn.XLOOKUP(V25,ar_replace_reason[lookupValue],ar_replace_reason[lookupKey],"ERROR"),""), "")</f>
        <v/>
      </c>
      <c r="X25" s="3" t="str">
        <f t="shared" si="4"/>
        <v/>
      </c>
      <c r="Y25" s="3" t="str">
        <f>IF($A25="","",IF((AND($A25="ADD",OR(X25="",X25="Queenstown-Lakes District Council"))),"70",(_xlfn.XLOOKUP(X25,ud_organisation_owner[lookupValue],ud_organisation_owner[lookupKey],""))))</f>
        <v/>
      </c>
      <c r="Z25" s="3" t="str">
        <f t="shared" si="5"/>
        <v/>
      </c>
      <c r="AA25" s="3" t="str">
        <f>IF($A25="","",IF((AND($A25="ADD",OR(Z25="",Z25="Queenstown-Lakes District Council"))),"70",(_xlfn.XLOOKUP(Z25,ud_organisation_owner[lookupValue],ud_organisation_owner[lookupKey],""))))</f>
        <v/>
      </c>
      <c r="AB25" s="3" t="str">
        <f t="shared" si="6"/>
        <v/>
      </c>
      <c r="AC25" s="3" t="str">
        <f>IF($A25="","",IF((AND($A25="ADD",OR(AB25="",AB25="Local Authority"))),"17",(_xlfn.XLOOKUP(AB25,ud_sub_organisation[lookupValue],ud_sub_organisation[lookupKey],""))))</f>
        <v/>
      </c>
      <c r="AD25" s="3" t="str">
        <f t="shared" si="7"/>
        <v/>
      </c>
      <c r="AE25" s="3" t="str">
        <f>IF($A25="","",IF((AND($A25="ADD",OR(AD25="",AD25="Vested assets"))),"12",(_xlfn.XLOOKUP(AD25,ud_work_origin[lookupValue],ud_work_origin[lookupKey],""))))</f>
        <v/>
      </c>
      <c r="AF25" s="8"/>
      <c r="AG25" s="2" t="str">
        <f t="shared" si="8"/>
        <v/>
      </c>
      <c r="AH25" s="3" t="str">
        <f t="shared" si="9"/>
        <v/>
      </c>
      <c r="AI25" s="3" t="str">
        <f>IF($A25="","",IF((AND($A25="ADD",OR(AH25="",AH25="Excellent"))),"1",(_xlfn.XLOOKUP(AH25,condition[lookupValue],condition[lookupKey],""))))</f>
        <v/>
      </c>
      <c r="AJ25" s="7" t="str">
        <f t="shared" si="10"/>
        <v/>
      </c>
      <c r="AK25" s="5"/>
    </row>
    <row r="26" spans="2:37" x14ac:dyDescent="0.45">
      <c r="B26" s="4"/>
      <c r="C26" s="3" t="str">
        <f t="shared" si="0"/>
        <v/>
      </c>
      <c r="D26" s="3" t="str">
        <f>IF($A26="","",IF((AND($A26="ADD",OR(C26="",C26="ud_barrier"))),"94",(_xlfn.XLOOKUP(C26,ud_amds_table_list[lookupValue],ud_amds_table_list[lookupKey],""))))</f>
        <v/>
      </c>
      <c r="E26" s="5"/>
      <c r="G26" s="3" t="str">
        <f>IF($A26="ADD",IF(NOT(ISBLANK(F26)),_xlfn.XLOOKUP(F26,roadnames[lookupValue],roadnames[lookupKey],"ERROR"),""), "")</f>
        <v/>
      </c>
      <c r="H26" s="4"/>
      <c r="I26" s="4"/>
      <c r="J26" s="6" t="str">
        <f t="shared" si="1"/>
        <v/>
      </c>
      <c r="K26" s="4"/>
      <c r="M26" s="3" t="str">
        <f>IF($A26="ADD",IF(NOT(ISBLANK(L26)),_xlfn.XLOOKUP(L26,len_adjust_rsn[lookupValue],len_adjust_rsn[lookupKey],"ERROR"),""), "")</f>
        <v/>
      </c>
      <c r="O26" s="3" t="str">
        <f>IF($A26="ADD",IF(NOT(ISBLANK(N26)),_xlfn.XLOOKUP(N26,ud_motorcycle_attachment[lookupValue],ud_motorcycle_attachment[lookupKey],"ERROR"),""), "")</f>
        <v/>
      </c>
      <c r="P26" s="7"/>
      <c r="Q26" s="4" t="str">
        <f t="shared" ca="1" si="2"/>
        <v/>
      </c>
      <c r="R26" s="4"/>
      <c r="S26" s="3" t="str">
        <f t="shared" si="3"/>
        <v/>
      </c>
      <c r="T26" s="3" t="str">
        <f>IF($A26="","",IF((AND($A26="ADD",OR(S26="",S26="In Use"))),"5",(_xlfn.XLOOKUP(S26,ud_asset_status[lookupValue],ud_asset_status[lookupKey],""))))</f>
        <v/>
      </c>
      <c r="U26" s="7"/>
      <c r="W26" s="3" t="str">
        <f>IF($A26="ADD",IF(NOT(ISBLANK(V26)),_xlfn.XLOOKUP(V26,ar_replace_reason[lookupValue],ar_replace_reason[lookupKey],"ERROR"),""), "")</f>
        <v/>
      </c>
      <c r="X26" s="3" t="str">
        <f t="shared" si="4"/>
        <v/>
      </c>
      <c r="Y26" s="3" t="str">
        <f>IF($A26="","",IF((AND($A26="ADD",OR(X26="",X26="Queenstown-Lakes District Council"))),"70",(_xlfn.XLOOKUP(X26,ud_organisation_owner[lookupValue],ud_organisation_owner[lookupKey],""))))</f>
        <v/>
      </c>
      <c r="Z26" s="3" t="str">
        <f t="shared" si="5"/>
        <v/>
      </c>
      <c r="AA26" s="3" t="str">
        <f>IF($A26="","",IF((AND($A26="ADD",OR(Z26="",Z26="Queenstown-Lakes District Council"))),"70",(_xlfn.XLOOKUP(Z26,ud_organisation_owner[lookupValue],ud_organisation_owner[lookupKey],""))))</f>
        <v/>
      </c>
      <c r="AB26" s="3" t="str">
        <f t="shared" si="6"/>
        <v/>
      </c>
      <c r="AC26" s="3" t="str">
        <f>IF($A26="","",IF((AND($A26="ADD",OR(AB26="",AB26="Local Authority"))),"17",(_xlfn.XLOOKUP(AB26,ud_sub_organisation[lookupValue],ud_sub_organisation[lookupKey],""))))</f>
        <v/>
      </c>
      <c r="AD26" s="3" t="str">
        <f t="shared" si="7"/>
        <v/>
      </c>
      <c r="AE26" s="3" t="str">
        <f>IF($A26="","",IF((AND($A26="ADD",OR(AD26="",AD26="Vested assets"))),"12",(_xlfn.XLOOKUP(AD26,ud_work_origin[lookupValue],ud_work_origin[lookupKey],""))))</f>
        <v/>
      </c>
      <c r="AF26" s="8"/>
      <c r="AG26" s="2" t="str">
        <f t="shared" si="8"/>
        <v/>
      </c>
      <c r="AH26" s="3" t="str">
        <f t="shared" si="9"/>
        <v/>
      </c>
      <c r="AI26" s="3" t="str">
        <f>IF($A26="","",IF((AND($A26="ADD",OR(AH26="",AH26="Excellent"))),"1",(_xlfn.XLOOKUP(AH26,condition[lookupValue],condition[lookupKey],""))))</f>
        <v/>
      </c>
      <c r="AJ26" s="7" t="str">
        <f t="shared" si="10"/>
        <v/>
      </c>
      <c r="AK26" s="5"/>
    </row>
    <row r="27" spans="2:37" x14ac:dyDescent="0.45">
      <c r="B27" s="4"/>
      <c r="C27" s="3" t="str">
        <f t="shared" si="0"/>
        <v/>
      </c>
      <c r="D27" s="3" t="str">
        <f>IF($A27="","",IF((AND($A27="ADD",OR(C27="",C27="ud_barrier"))),"94",(_xlfn.XLOOKUP(C27,ud_amds_table_list[lookupValue],ud_amds_table_list[lookupKey],""))))</f>
        <v/>
      </c>
      <c r="E27" s="5"/>
      <c r="G27" s="3" t="str">
        <f>IF($A27="ADD",IF(NOT(ISBLANK(F27)),_xlfn.XLOOKUP(F27,roadnames[lookupValue],roadnames[lookupKey],"ERROR"),""), "")</f>
        <v/>
      </c>
      <c r="H27" s="4"/>
      <c r="I27" s="4"/>
      <c r="J27" s="6" t="str">
        <f t="shared" si="1"/>
        <v/>
      </c>
      <c r="K27" s="4"/>
      <c r="M27" s="3" t="str">
        <f>IF($A27="ADD",IF(NOT(ISBLANK(L27)),_xlfn.XLOOKUP(L27,len_adjust_rsn[lookupValue],len_adjust_rsn[lookupKey],"ERROR"),""), "")</f>
        <v/>
      </c>
      <c r="O27" s="3" t="str">
        <f>IF($A27="ADD",IF(NOT(ISBLANK(N27)),_xlfn.XLOOKUP(N27,ud_motorcycle_attachment[lookupValue],ud_motorcycle_attachment[lookupKey],"ERROR"),""), "")</f>
        <v/>
      </c>
      <c r="P27" s="7"/>
      <c r="Q27" s="4" t="str">
        <f t="shared" ca="1" si="2"/>
        <v/>
      </c>
      <c r="R27" s="4"/>
      <c r="S27" s="3" t="str">
        <f t="shared" si="3"/>
        <v/>
      </c>
      <c r="T27" s="3" t="str">
        <f>IF($A27="","",IF((AND($A27="ADD",OR(S27="",S27="In Use"))),"5",(_xlfn.XLOOKUP(S27,ud_asset_status[lookupValue],ud_asset_status[lookupKey],""))))</f>
        <v/>
      </c>
      <c r="U27" s="7"/>
      <c r="W27" s="3" t="str">
        <f>IF($A27="ADD",IF(NOT(ISBLANK(V27)),_xlfn.XLOOKUP(V27,ar_replace_reason[lookupValue],ar_replace_reason[lookupKey],"ERROR"),""), "")</f>
        <v/>
      </c>
      <c r="X27" s="3" t="str">
        <f t="shared" si="4"/>
        <v/>
      </c>
      <c r="Y27" s="3" t="str">
        <f>IF($A27="","",IF((AND($A27="ADD",OR(X27="",X27="Queenstown-Lakes District Council"))),"70",(_xlfn.XLOOKUP(X27,ud_organisation_owner[lookupValue],ud_organisation_owner[lookupKey],""))))</f>
        <v/>
      </c>
      <c r="Z27" s="3" t="str">
        <f t="shared" si="5"/>
        <v/>
      </c>
      <c r="AA27" s="3" t="str">
        <f>IF($A27="","",IF((AND($A27="ADD",OR(Z27="",Z27="Queenstown-Lakes District Council"))),"70",(_xlfn.XLOOKUP(Z27,ud_organisation_owner[lookupValue],ud_organisation_owner[lookupKey],""))))</f>
        <v/>
      </c>
      <c r="AB27" s="3" t="str">
        <f t="shared" si="6"/>
        <v/>
      </c>
      <c r="AC27" s="3" t="str">
        <f>IF($A27="","",IF((AND($A27="ADD",OR(AB27="",AB27="Local Authority"))),"17",(_xlfn.XLOOKUP(AB27,ud_sub_organisation[lookupValue],ud_sub_organisation[lookupKey],""))))</f>
        <v/>
      </c>
      <c r="AD27" s="3" t="str">
        <f t="shared" si="7"/>
        <v/>
      </c>
      <c r="AE27" s="3" t="str">
        <f>IF($A27="","",IF((AND($A27="ADD",OR(AD27="",AD27="Vested assets"))),"12",(_xlfn.XLOOKUP(AD27,ud_work_origin[lookupValue],ud_work_origin[lookupKey],""))))</f>
        <v/>
      </c>
      <c r="AF27" s="8"/>
      <c r="AG27" s="2" t="str">
        <f t="shared" si="8"/>
        <v/>
      </c>
      <c r="AH27" s="3" t="str">
        <f t="shared" si="9"/>
        <v/>
      </c>
      <c r="AI27" s="3" t="str">
        <f>IF($A27="","",IF((AND($A27="ADD",OR(AH27="",AH27="Excellent"))),"1",(_xlfn.XLOOKUP(AH27,condition[lookupValue],condition[lookupKey],""))))</f>
        <v/>
      </c>
      <c r="AJ27" s="7" t="str">
        <f t="shared" si="10"/>
        <v/>
      </c>
      <c r="AK27" s="5"/>
    </row>
    <row r="28" spans="2:37" x14ac:dyDescent="0.45">
      <c r="B28" s="4"/>
      <c r="C28" s="3" t="str">
        <f t="shared" si="0"/>
        <v/>
      </c>
      <c r="D28" s="3" t="str">
        <f>IF($A28="","",IF((AND($A28="ADD",OR(C28="",C28="ud_barrier"))),"94",(_xlfn.XLOOKUP(C28,ud_amds_table_list[lookupValue],ud_amds_table_list[lookupKey],""))))</f>
        <v/>
      </c>
      <c r="E28" s="5"/>
      <c r="G28" s="3" t="str">
        <f>IF($A28="ADD",IF(NOT(ISBLANK(F28)),_xlfn.XLOOKUP(F28,roadnames[lookupValue],roadnames[lookupKey],"ERROR"),""), "")</f>
        <v/>
      </c>
      <c r="H28" s="4"/>
      <c r="I28" s="4"/>
      <c r="J28" s="6" t="str">
        <f t="shared" si="1"/>
        <v/>
      </c>
      <c r="K28" s="4"/>
      <c r="M28" s="3" t="str">
        <f>IF($A28="ADD",IF(NOT(ISBLANK(L28)),_xlfn.XLOOKUP(L28,len_adjust_rsn[lookupValue],len_adjust_rsn[lookupKey],"ERROR"),""), "")</f>
        <v/>
      </c>
      <c r="O28" s="3" t="str">
        <f>IF($A28="ADD",IF(NOT(ISBLANK(N28)),_xlfn.XLOOKUP(N28,ud_motorcycle_attachment[lookupValue],ud_motorcycle_attachment[lookupKey],"ERROR"),""), "")</f>
        <v/>
      </c>
      <c r="P28" s="7"/>
      <c r="Q28" s="4" t="str">
        <f t="shared" ca="1" si="2"/>
        <v/>
      </c>
      <c r="R28" s="4"/>
      <c r="S28" s="3" t="str">
        <f t="shared" si="3"/>
        <v/>
      </c>
      <c r="T28" s="3" t="str">
        <f>IF($A28="","",IF((AND($A28="ADD",OR(S28="",S28="In Use"))),"5",(_xlfn.XLOOKUP(S28,ud_asset_status[lookupValue],ud_asset_status[lookupKey],""))))</f>
        <v/>
      </c>
      <c r="U28" s="7"/>
      <c r="W28" s="3" t="str">
        <f>IF($A28="ADD",IF(NOT(ISBLANK(V28)),_xlfn.XLOOKUP(V28,ar_replace_reason[lookupValue],ar_replace_reason[lookupKey],"ERROR"),""), "")</f>
        <v/>
      </c>
      <c r="X28" s="3" t="str">
        <f t="shared" si="4"/>
        <v/>
      </c>
      <c r="Y28" s="3" t="str">
        <f>IF($A28="","",IF((AND($A28="ADD",OR(X28="",X28="Queenstown-Lakes District Council"))),"70",(_xlfn.XLOOKUP(X28,ud_organisation_owner[lookupValue],ud_organisation_owner[lookupKey],""))))</f>
        <v/>
      </c>
      <c r="Z28" s="3" t="str">
        <f t="shared" si="5"/>
        <v/>
      </c>
      <c r="AA28" s="3" t="str">
        <f>IF($A28="","",IF((AND($A28="ADD",OR(Z28="",Z28="Queenstown-Lakes District Council"))),"70",(_xlfn.XLOOKUP(Z28,ud_organisation_owner[lookupValue],ud_organisation_owner[lookupKey],""))))</f>
        <v/>
      </c>
      <c r="AB28" s="3" t="str">
        <f t="shared" si="6"/>
        <v/>
      </c>
      <c r="AC28" s="3" t="str">
        <f>IF($A28="","",IF((AND($A28="ADD",OR(AB28="",AB28="Local Authority"))),"17",(_xlfn.XLOOKUP(AB28,ud_sub_organisation[lookupValue],ud_sub_organisation[lookupKey],""))))</f>
        <v/>
      </c>
      <c r="AD28" s="3" t="str">
        <f t="shared" si="7"/>
        <v/>
      </c>
      <c r="AE28" s="3" t="str">
        <f>IF($A28="","",IF((AND($A28="ADD",OR(AD28="",AD28="Vested assets"))),"12",(_xlfn.XLOOKUP(AD28,ud_work_origin[lookupValue],ud_work_origin[lookupKey],""))))</f>
        <v/>
      </c>
      <c r="AF28" s="8"/>
      <c r="AG28" s="2" t="str">
        <f t="shared" si="8"/>
        <v/>
      </c>
      <c r="AH28" s="3" t="str">
        <f t="shared" si="9"/>
        <v/>
      </c>
      <c r="AI28" s="3" t="str">
        <f>IF($A28="","",IF((AND($A28="ADD",OR(AH28="",AH28="Excellent"))),"1",(_xlfn.XLOOKUP(AH28,condition[lookupValue],condition[lookupKey],""))))</f>
        <v/>
      </c>
      <c r="AJ28" s="7" t="str">
        <f t="shared" si="10"/>
        <v/>
      </c>
      <c r="AK28" s="5"/>
    </row>
    <row r="29" spans="2:37" x14ac:dyDescent="0.45">
      <c r="B29" s="4"/>
      <c r="C29" s="3" t="str">
        <f t="shared" si="0"/>
        <v/>
      </c>
      <c r="D29" s="3" t="str">
        <f>IF($A29="","",IF((AND($A29="ADD",OR(C29="",C29="ud_barrier"))),"94",(_xlfn.XLOOKUP(C29,ud_amds_table_list[lookupValue],ud_amds_table_list[lookupKey],""))))</f>
        <v/>
      </c>
      <c r="E29" s="5"/>
      <c r="G29" s="3" t="str">
        <f>IF($A29="ADD",IF(NOT(ISBLANK(F29)),_xlfn.XLOOKUP(F29,roadnames[lookupValue],roadnames[lookupKey],"ERROR"),""), "")</f>
        <v/>
      </c>
      <c r="H29" s="4"/>
      <c r="I29" s="4"/>
      <c r="J29" s="6" t="str">
        <f t="shared" si="1"/>
        <v/>
      </c>
      <c r="K29" s="4"/>
      <c r="M29" s="3" t="str">
        <f>IF($A29="ADD",IF(NOT(ISBLANK(L29)),_xlfn.XLOOKUP(L29,len_adjust_rsn[lookupValue],len_adjust_rsn[lookupKey],"ERROR"),""), "")</f>
        <v/>
      </c>
      <c r="O29" s="3" t="str">
        <f>IF($A29="ADD",IF(NOT(ISBLANK(N29)),_xlfn.XLOOKUP(N29,ud_motorcycle_attachment[lookupValue],ud_motorcycle_attachment[lookupKey],"ERROR"),""), "")</f>
        <v/>
      </c>
      <c r="P29" s="7"/>
      <c r="Q29" s="4" t="str">
        <f t="shared" ca="1" si="2"/>
        <v/>
      </c>
      <c r="R29" s="4"/>
      <c r="S29" s="3" t="str">
        <f t="shared" si="3"/>
        <v/>
      </c>
      <c r="T29" s="3" t="str">
        <f>IF($A29="","",IF((AND($A29="ADD",OR(S29="",S29="In Use"))),"5",(_xlfn.XLOOKUP(S29,ud_asset_status[lookupValue],ud_asset_status[lookupKey],""))))</f>
        <v/>
      </c>
      <c r="U29" s="7"/>
      <c r="W29" s="3" t="str">
        <f>IF($A29="ADD",IF(NOT(ISBLANK(V29)),_xlfn.XLOOKUP(V29,ar_replace_reason[lookupValue],ar_replace_reason[lookupKey],"ERROR"),""), "")</f>
        <v/>
      </c>
      <c r="X29" s="3" t="str">
        <f t="shared" si="4"/>
        <v/>
      </c>
      <c r="Y29" s="3" t="str">
        <f>IF($A29="","",IF((AND($A29="ADD",OR(X29="",X29="Queenstown-Lakes District Council"))),"70",(_xlfn.XLOOKUP(X29,ud_organisation_owner[lookupValue],ud_organisation_owner[lookupKey],""))))</f>
        <v/>
      </c>
      <c r="Z29" s="3" t="str">
        <f t="shared" si="5"/>
        <v/>
      </c>
      <c r="AA29" s="3" t="str">
        <f>IF($A29="","",IF((AND($A29="ADD",OR(Z29="",Z29="Queenstown-Lakes District Council"))),"70",(_xlfn.XLOOKUP(Z29,ud_organisation_owner[lookupValue],ud_organisation_owner[lookupKey],""))))</f>
        <v/>
      </c>
      <c r="AB29" s="3" t="str">
        <f t="shared" si="6"/>
        <v/>
      </c>
      <c r="AC29" s="3" t="str">
        <f>IF($A29="","",IF((AND($A29="ADD",OR(AB29="",AB29="Local Authority"))),"17",(_xlfn.XLOOKUP(AB29,ud_sub_organisation[lookupValue],ud_sub_organisation[lookupKey],""))))</f>
        <v/>
      </c>
      <c r="AD29" s="3" t="str">
        <f t="shared" si="7"/>
        <v/>
      </c>
      <c r="AE29" s="3" t="str">
        <f>IF($A29="","",IF((AND($A29="ADD",OR(AD29="",AD29="Vested assets"))),"12",(_xlfn.XLOOKUP(AD29,ud_work_origin[lookupValue],ud_work_origin[lookupKey],""))))</f>
        <v/>
      </c>
      <c r="AF29" s="8"/>
      <c r="AG29" s="2" t="str">
        <f t="shared" si="8"/>
        <v/>
      </c>
      <c r="AH29" s="3" t="str">
        <f t="shared" si="9"/>
        <v/>
      </c>
      <c r="AI29" s="3" t="str">
        <f>IF($A29="","",IF((AND($A29="ADD",OR(AH29="",AH29="Excellent"))),"1",(_xlfn.XLOOKUP(AH29,condition[lookupValue],condition[lookupKey],""))))</f>
        <v/>
      </c>
      <c r="AJ29" s="7" t="str">
        <f t="shared" si="10"/>
        <v/>
      </c>
      <c r="AK29" s="5"/>
    </row>
    <row r="30" spans="2:37" x14ac:dyDescent="0.45">
      <c r="B30" s="4"/>
      <c r="C30" s="3" t="str">
        <f t="shared" si="0"/>
        <v/>
      </c>
      <c r="D30" s="3" t="str">
        <f>IF($A30="","",IF((AND($A30="ADD",OR(C30="",C30="ud_barrier"))),"94",(_xlfn.XLOOKUP(C30,ud_amds_table_list[lookupValue],ud_amds_table_list[lookupKey],""))))</f>
        <v/>
      </c>
      <c r="E30" s="5"/>
      <c r="G30" s="3" t="str">
        <f>IF($A30="ADD",IF(NOT(ISBLANK(F30)),_xlfn.XLOOKUP(F30,roadnames[lookupValue],roadnames[lookupKey],"ERROR"),""), "")</f>
        <v/>
      </c>
      <c r="H30" s="4"/>
      <c r="I30" s="4"/>
      <c r="J30" s="6" t="str">
        <f t="shared" si="1"/>
        <v/>
      </c>
      <c r="K30" s="4"/>
      <c r="M30" s="3" t="str">
        <f>IF($A30="ADD",IF(NOT(ISBLANK(L30)),_xlfn.XLOOKUP(L30,len_adjust_rsn[lookupValue],len_adjust_rsn[lookupKey],"ERROR"),""), "")</f>
        <v/>
      </c>
      <c r="O30" s="3" t="str">
        <f>IF($A30="ADD",IF(NOT(ISBLANK(N30)),_xlfn.XLOOKUP(N30,ud_motorcycle_attachment[lookupValue],ud_motorcycle_attachment[lookupKey],"ERROR"),""), "")</f>
        <v/>
      </c>
      <c r="P30" s="7"/>
      <c r="Q30" s="4" t="str">
        <f t="shared" ca="1" si="2"/>
        <v/>
      </c>
      <c r="R30" s="4"/>
      <c r="S30" s="3" t="str">
        <f t="shared" si="3"/>
        <v/>
      </c>
      <c r="T30" s="3" t="str">
        <f>IF($A30="","",IF((AND($A30="ADD",OR(S30="",S30="In Use"))),"5",(_xlfn.XLOOKUP(S30,ud_asset_status[lookupValue],ud_asset_status[lookupKey],""))))</f>
        <v/>
      </c>
      <c r="U30" s="7"/>
      <c r="W30" s="3" t="str">
        <f>IF($A30="ADD",IF(NOT(ISBLANK(V30)),_xlfn.XLOOKUP(V30,ar_replace_reason[lookupValue],ar_replace_reason[lookupKey],"ERROR"),""), "")</f>
        <v/>
      </c>
      <c r="X30" s="3" t="str">
        <f t="shared" si="4"/>
        <v/>
      </c>
      <c r="Y30" s="3" t="str">
        <f>IF($A30="","",IF((AND($A30="ADD",OR(X30="",X30="Queenstown-Lakes District Council"))),"70",(_xlfn.XLOOKUP(X30,ud_organisation_owner[lookupValue],ud_organisation_owner[lookupKey],""))))</f>
        <v/>
      </c>
      <c r="Z30" s="3" t="str">
        <f t="shared" si="5"/>
        <v/>
      </c>
      <c r="AA30" s="3" t="str">
        <f>IF($A30="","",IF((AND($A30="ADD",OR(Z30="",Z30="Queenstown-Lakes District Council"))),"70",(_xlfn.XLOOKUP(Z30,ud_organisation_owner[lookupValue],ud_organisation_owner[lookupKey],""))))</f>
        <v/>
      </c>
      <c r="AB30" s="3" t="str">
        <f t="shared" si="6"/>
        <v/>
      </c>
      <c r="AC30" s="3" t="str">
        <f>IF($A30="","",IF((AND($A30="ADD",OR(AB30="",AB30="Local Authority"))),"17",(_xlfn.XLOOKUP(AB30,ud_sub_organisation[lookupValue],ud_sub_organisation[lookupKey],""))))</f>
        <v/>
      </c>
      <c r="AD30" s="3" t="str">
        <f t="shared" si="7"/>
        <v/>
      </c>
      <c r="AE30" s="3" t="str">
        <f>IF($A30="","",IF((AND($A30="ADD",OR(AD30="",AD30="Vested assets"))),"12",(_xlfn.XLOOKUP(AD30,ud_work_origin[lookupValue],ud_work_origin[lookupKey],""))))</f>
        <v/>
      </c>
      <c r="AF30" s="8"/>
      <c r="AG30" s="2" t="str">
        <f t="shared" si="8"/>
        <v/>
      </c>
      <c r="AH30" s="3" t="str">
        <f t="shared" si="9"/>
        <v/>
      </c>
      <c r="AI30" s="3" t="str">
        <f>IF($A30="","",IF((AND($A30="ADD",OR(AH30="",AH30="Excellent"))),"1",(_xlfn.XLOOKUP(AH30,condition[lookupValue],condition[lookupKey],""))))</f>
        <v/>
      </c>
      <c r="AJ30" s="7" t="str">
        <f t="shared" si="10"/>
        <v/>
      </c>
      <c r="AK30" s="5"/>
    </row>
    <row r="31" spans="2:37" x14ac:dyDescent="0.45">
      <c r="B31" s="4"/>
      <c r="C31" s="3" t="str">
        <f t="shared" si="0"/>
        <v/>
      </c>
      <c r="D31" s="3" t="str">
        <f>IF($A31="","",IF((AND($A31="ADD",OR(C31="",C31="ud_barrier"))),"94",(_xlfn.XLOOKUP(C31,ud_amds_table_list[lookupValue],ud_amds_table_list[lookupKey],""))))</f>
        <v/>
      </c>
      <c r="E31" s="5"/>
      <c r="G31" s="3" t="str">
        <f>IF($A31="ADD",IF(NOT(ISBLANK(F31)),_xlfn.XLOOKUP(F31,roadnames[lookupValue],roadnames[lookupKey],"ERROR"),""), "")</f>
        <v/>
      </c>
      <c r="H31" s="4"/>
      <c r="I31" s="4"/>
      <c r="J31" s="6" t="str">
        <f t="shared" si="1"/>
        <v/>
      </c>
      <c r="K31" s="4"/>
      <c r="M31" s="3" t="str">
        <f>IF($A31="ADD",IF(NOT(ISBLANK(L31)),_xlfn.XLOOKUP(L31,len_adjust_rsn[lookupValue],len_adjust_rsn[lookupKey],"ERROR"),""), "")</f>
        <v/>
      </c>
      <c r="O31" s="3" t="str">
        <f>IF($A31="ADD",IF(NOT(ISBLANK(N31)),_xlfn.XLOOKUP(N31,ud_motorcycle_attachment[lookupValue],ud_motorcycle_attachment[lookupKey],"ERROR"),""), "")</f>
        <v/>
      </c>
      <c r="P31" s="7"/>
      <c r="Q31" s="4" t="str">
        <f t="shared" ca="1" si="2"/>
        <v/>
      </c>
      <c r="R31" s="4"/>
      <c r="S31" s="3" t="str">
        <f t="shared" si="3"/>
        <v/>
      </c>
      <c r="T31" s="3" t="str">
        <f>IF($A31="","",IF((AND($A31="ADD",OR(S31="",S31="In Use"))),"5",(_xlfn.XLOOKUP(S31,ud_asset_status[lookupValue],ud_asset_status[lookupKey],""))))</f>
        <v/>
      </c>
      <c r="U31" s="7"/>
      <c r="W31" s="3" t="str">
        <f>IF($A31="ADD",IF(NOT(ISBLANK(V31)),_xlfn.XLOOKUP(V31,ar_replace_reason[lookupValue],ar_replace_reason[lookupKey],"ERROR"),""), "")</f>
        <v/>
      </c>
      <c r="X31" s="3" t="str">
        <f t="shared" si="4"/>
        <v/>
      </c>
      <c r="Y31" s="3" t="str">
        <f>IF($A31="","",IF((AND($A31="ADD",OR(X31="",X31="Queenstown-Lakes District Council"))),"70",(_xlfn.XLOOKUP(X31,ud_organisation_owner[lookupValue],ud_organisation_owner[lookupKey],""))))</f>
        <v/>
      </c>
      <c r="Z31" s="3" t="str">
        <f t="shared" si="5"/>
        <v/>
      </c>
      <c r="AA31" s="3" t="str">
        <f>IF($A31="","",IF((AND($A31="ADD",OR(Z31="",Z31="Queenstown-Lakes District Council"))),"70",(_xlfn.XLOOKUP(Z31,ud_organisation_owner[lookupValue],ud_organisation_owner[lookupKey],""))))</f>
        <v/>
      </c>
      <c r="AB31" s="3" t="str">
        <f t="shared" si="6"/>
        <v/>
      </c>
      <c r="AC31" s="3" t="str">
        <f>IF($A31="","",IF((AND($A31="ADD",OR(AB31="",AB31="Local Authority"))),"17",(_xlfn.XLOOKUP(AB31,ud_sub_organisation[lookupValue],ud_sub_organisation[lookupKey],""))))</f>
        <v/>
      </c>
      <c r="AD31" s="3" t="str">
        <f t="shared" si="7"/>
        <v/>
      </c>
      <c r="AE31" s="3" t="str">
        <f>IF($A31="","",IF((AND($A31="ADD",OR(AD31="",AD31="Vested assets"))),"12",(_xlfn.XLOOKUP(AD31,ud_work_origin[lookupValue],ud_work_origin[lookupKey],""))))</f>
        <v/>
      </c>
      <c r="AF31" s="8"/>
      <c r="AG31" s="2" t="str">
        <f t="shared" si="8"/>
        <v/>
      </c>
      <c r="AH31" s="3" t="str">
        <f t="shared" si="9"/>
        <v/>
      </c>
      <c r="AI31" s="3" t="str">
        <f>IF($A31="","",IF((AND($A31="ADD",OR(AH31="",AH31="Excellent"))),"1",(_xlfn.XLOOKUP(AH31,condition[lookupValue],condition[lookupKey],""))))</f>
        <v/>
      </c>
      <c r="AJ31" s="7" t="str">
        <f t="shared" si="10"/>
        <v/>
      </c>
      <c r="AK31" s="5"/>
    </row>
    <row r="32" spans="2:37" x14ac:dyDescent="0.45">
      <c r="B32" s="4"/>
      <c r="C32" s="3" t="str">
        <f t="shared" si="0"/>
        <v/>
      </c>
      <c r="D32" s="3" t="str">
        <f>IF($A32="","",IF((AND($A32="ADD",OR(C32="",C32="ud_barrier"))),"94",(_xlfn.XLOOKUP(C32,ud_amds_table_list[lookupValue],ud_amds_table_list[lookupKey],""))))</f>
        <v/>
      </c>
      <c r="E32" s="5"/>
      <c r="G32" s="3" t="str">
        <f>IF($A32="ADD",IF(NOT(ISBLANK(F32)),_xlfn.XLOOKUP(F32,roadnames[lookupValue],roadnames[lookupKey],"ERROR"),""), "")</f>
        <v/>
      </c>
      <c r="H32" s="4"/>
      <c r="I32" s="4"/>
      <c r="J32" s="6" t="str">
        <f t="shared" si="1"/>
        <v/>
      </c>
      <c r="K32" s="4"/>
      <c r="M32" s="3" t="str">
        <f>IF($A32="ADD",IF(NOT(ISBLANK(L32)),_xlfn.XLOOKUP(L32,len_adjust_rsn[lookupValue],len_adjust_rsn[lookupKey],"ERROR"),""), "")</f>
        <v/>
      </c>
      <c r="O32" s="3" t="str">
        <f>IF($A32="ADD",IF(NOT(ISBLANK(N32)),_xlfn.XLOOKUP(N32,ud_motorcycle_attachment[lookupValue],ud_motorcycle_attachment[lookupKey],"ERROR"),""), "")</f>
        <v/>
      </c>
      <c r="P32" s="7"/>
      <c r="Q32" s="4" t="str">
        <f t="shared" ca="1" si="2"/>
        <v/>
      </c>
      <c r="R32" s="4"/>
      <c r="S32" s="3" t="str">
        <f t="shared" si="3"/>
        <v/>
      </c>
      <c r="T32" s="3" t="str">
        <f>IF($A32="","",IF((AND($A32="ADD",OR(S32="",S32="In Use"))),"5",(_xlfn.XLOOKUP(S32,ud_asset_status[lookupValue],ud_asset_status[lookupKey],""))))</f>
        <v/>
      </c>
      <c r="U32" s="7"/>
      <c r="W32" s="3" t="str">
        <f>IF($A32="ADD",IF(NOT(ISBLANK(V32)),_xlfn.XLOOKUP(V32,ar_replace_reason[lookupValue],ar_replace_reason[lookupKey],"ERROR"),""), "")</f>
        <v/>
      </c>
      <c r="X32" s="3" t="str">
        <f t="shared" si="4"/>
        <v/>
      </c>
      <c r="Y32" s="3" t="str">
        <f>IF($A32="","",IF((AND($A32="ADD",OR(X32="",X32="Queenstown-Lakes District Council"))),"70",(_xlfn.XLOOKUP(X32,ud_organisation_owner[lookupValue],ud_organisation_owner[lookupKey],""))))</f>
        <v/>
      </c>
      <c r="Z32" s="3" t="str">
        <f t="shared" si="5"/>
        <v/>
      </c>
      <c r="AA32" s="3" t="str">
        <f>IF($A32="","",IF((AND($A32="ADD",OR(Z32="",Z32="Queenstown-Lakes District Council"))),"70",(_xlfn.XLOOKUP(Z32,ud_organisation_owner[lookupValue],ud_organisation_owner[lookupKey],""))))</f>
        <v/>
      </c>
      <c r="AB32" s="3" t="str">
        <f t="shared" si="6"/>
        <v/>
      </c>
      <c r="AC32" s="3" t="str">
        <f>IF($A32="","",IF((AND($A32="ADD",OR(AB32="",AB32="Local Authority"))),"17",(_xlfn.XLOOKUP(AB32,ud_sub_organisation[lookupValue],ud_sub_organisation[lookupKey],""))))</f>
        <v/>
      </c>
      <c r="AD32" s="3" t="str">
        <f t="shared" si="7"/>
        <v/>
      </c>
      <c r="AE32" s="3" t="str">
        <f>IF($A32="","",IF((AND($A32="ADD",OR(AD32="",AD32="Vested assets"))),"12",(_xlfn.XLOOKUP(AD32,ud_work_origin[lookupValue],ud_work_origin[lookupKey],""))))</f>
        <v/>
      </c>
      <c r="AF32" s="8"/>
      <c r="AG32" s="2" t="str">
        <f t="shared" si="8"/>
        <v/>
      </c>
      <c r="AH32" s="3" t="str">
        <f t="shared" si="9"/>
        <v/>
      </c>
      <c r="AI32" s="3" t="str">
        <f>IF($A32="","",IF((AND($A32="ADD",OR(AH32="",AH32="Excellent"))),"1",(_xlfn.XLOOKUP(AH32,condition[lookupValue],condition[lookupKey],""))))</f>
        <v/>
      </c>
      <c r="AJ32" s="7" t="str">
        <f t="shared" si="10"/>
        <v/>
      </c>
      <c r="AK32" s="5"/>
    </row>
    <row r="33" spans="2:37" x14ac:dyDescent="0.45">
      <c r="B33" s="4"/>
      <c r="C33" s="3" t="str">
        <f t="shared" si="0"/>
        <v/>
      </c>
      <c r="D33" s="3" t="str">
        <f>IF($A33="","",IF((AND($A33="ADD",OR(C33="",C33="ud_barrier"))),"94",(_xlfn.XLOOKUP(C33,ud_amds_table_list[lookupValue],ud_amds_table_list[lookupKey],""))))</f>
        <v/>
      </c>
      <c r="E33" s="5"/>
      <c r="G33" s="3" t="str">
        <f>IF($A33="ADD",IF(NOT(ISBLANK(F33)),_xlfn.XLOOKUP(F33,roadnames[lookupValue],roadnames[lookupKey],"ERROR"),""), "")</f>
        <v/>
      </c>
      <c r="H33" s="4"/>
      <c r="I33" s="4"/>
      <c r="J33" s="6" t="str">
        <f t="shared" si="1"/>
        <v/>
      </c>
      <c r="K33" s="4"/>
      <c r="M33" s="3" t="str">
        <f>IF($A33="ADD",IF(NOT(ISBLANK(L33)),_xlfn.XLOOKUP(L33,len_adjust_rsn[lookupValue],len_adjust_rsn[lookupKey],"ERROR"),""), "")</f>
        <v/>
      </c>
      <c r="O33" s="3" t="str">
        <f>IF($A33="ADD",IF(NOT(ISBLANK(N33)),_xlfn.XLOOKUP(N33,ud_motorcycle_attachment[lookupValue],ud_motorcycle_attachment[lookupKey],"ERROR"),""), "")</f>
        <v/>
      </c>
      <c r="P33" s="7"/>
      <c r="Q33" s="4" t="str">
        <f t="shared" ca="1" si="2"/>
        <v/>
      </c>
      <c r="R33" s="4"/>
      <c r="S33" s="3" t="str">
        <f t="shared" si="3"/>
        <v/>
      </c>
      <c r="T33" s="3" t="str">
        <f>IF($A33="","",IF((AND($A33="ADD",OR(S33="",S33="In Use"))),"5",(_xlfn.XLOOKUP(S33,ud_asset_status[lookupValue],ud_asset_status[lookupKey],""))))</f>
        <v/>
      </c>
      <c r="U33" s="7"/>
      <c r="W33" s="3" t="str">
        <f>IF($A33="ADD",IF(NOT(ISBLANK(V33)),_xlfn.XLOOKUP(V33,ar_replace_reason[lookupValue],ar_replace_reason[lookupKey],"ERROR"),""), "")</f>
        <v/>
      </c>
      <c r="X33" s="3" t="str">
        <f t="shared" si="4"/>
        <v/>
      </c>
      <c r="Y33" s="3" t="str">
        <f>IF($A33="","",IF((AND($A33="ADD",OR(X33="",X33="Queenstown-Lakes District Council"))),"70",(_xlfn.XLOOKUP(X33,ud_organisation_owner[lookupValue],ud_organisation_owner[lookupKey],""))))</f>
        <v/>
      </c>
      <c r="Z33" s="3" t="str">
        <f t="shared" si="5"/>
        <v/>
      </c>
      <c r="AA33" s="3" t="str">
        <f>IF($A33="","",IF((AND($A33="ADD",OR(Z33="",Z33="Queenstown-Lakes District Council"))),"70",(_xlfn.XLOOKUP(Z33,ud_organisation_owner[lookupValue],ud_organisation_owner[lookupKey],""))))</f>
        <v/>
      </c>
      <c r="AB33" s="3" t="str">
        <f t="shared" si="6"/>
        <v/>
      </c>
      <c r="AC33" s="3" t="str">
        <f>IF($A33="","",IF((AND($A33="ADD",OR(AB33="",AB33="Local Authority"))),"17",(_xlfn.XLOOKUP(AB33,ud_sub_organisation[lookupValue],ud_sub_organisation[lookupKey],""))))</f>
        <v/>
      </c>
      <c r="AD33" s="3" t="str">
        <f t="shared" si="7"/>
        <v/>
      </c>
      <c r="AE33" s="3" t="str">
        <f>IF($A33="","",IF((AND($A33="ADD",OR(AD33="",AD33="Vested assets"))),"12",(_xlfn.XLOOKUP(AD33,ud_work_origin[lookupValue],ud_work_origin[lookupKey],""))))</f>
        <v/>
      </c>
      <c r="AF33" s="8"/>
      <c r="AG33" s="2" t="str">
        <f t="shared" si="8"/>
        <v/>
      </c>
      <c r="AH33" s="3" t="str">
        <f t="shared" si="9"/>
        <v/>
      </c>
      <c r="AI33" s="3" t="str">
        <f>IF($A33="","",IF((AND($A33="ADD",OR(AH33="",AH33="Excellent"))),"1",(_xlfn.XLOOKUP(AH33,condition[lookupValue],condition[lookupKey],""))))</f>
        <v/>
      </c>
      <c r="AJ33" s="7" t="str">
        <f t="shared" si="10"/>
        <v/>
      </c>
      <c r="AK33" s="5"/>
    </row>
    <row r="34" spans="2:37" x14ac:dyDescent="0.45">
      <c r="B34" s="4"/>
      <c r="C34" s="3" t="str">
        <f t="shared" si="0"/>
        <v/>
      </c>
      <c r="D34" s="3" t="str">
        <f>IF($A34="","",IF((AND($A34="ADD",OR(C34="",C34="ud_barrier"))),"94",(_xlfn.XLOOKUP(C34,ud_amds_table_list[lookupValue],ud_amds_table_list[lookupKey],""))))</f>
        <v/>
      </c>
      <c r="E34" s="5"/>
      <c r="G34" s="3" t="str">
        <f>IF($A34="ADD",IF(NOT(ISBLANK(F34)),_xlfn.XLOOKUP(F34,roadnames[lookupValue],roadnames[lookupKey],"ERROR"),""), "")</f>
        <v/>
      </c>
      <c r="H34" s="4"/>
      <c r="I34" s="4"/>
      <c r="J34" s="6" t="str">
        <f t="shared" si="1"/>
        <v/>
      </c>
      <c r="K34" s="4"/>
      <c r="M34" s="3" t="str">
        <f>IF($A34="ADD",IF(NOT(ISBLANK(L34)),_xlfn.XLOOKUP(L34,len_adjust_rsn[lookupValue],len_adjust_rsn[lookupKey],"ERROR"),""), "")</f>
        <v/>
      </c>
      <c r="O34" s="3" t="str">
        <f>IF($A34="ADD",IF(NOT(ISBLANK(N34)),_xlfn.XLOOKUP(N34,ud_motorcycle_attachment[lookupValue],ud_motorcycle_attachment[lookupKey],"ERROR"),""), "")</f>
        <v/>
      </c>
      <c r="P34" s="7"/>
      <c r="Q34" s="4" t="str">
        <f t="shared" ca="1" si="2"/>
        <v/>
      </c>
      <c r="R34" s="4"/>
      <c r="S34" s="3" t="str">
        <f t="shared" si="3"/>
        <v/>
      </c>
      <c r="T34" s="3" t="str">
        <f>IF($A34="","",IF((AND($A34="ADD",OR(S34="",S34="In Use"))),"5",(_xlfn.XLOOKUP(S34,ud_asset_status[lookupValue],ud_asset_status[lookupKey],""))))</f>
        <v/>
      </c>
      <c r="U34" s="7"/>
      <c r="W34" s="3" t="str">
        <f>IF($A34="ADD",IF(NOT(ISBLANK(V34)),_xlfn.XLOOKUP(V34,ar_replace_reason[lookupValue],ar_replace_reason[lookupKey],"ERROR"),""), "")</f>
        <v/>
      </c>
      <c r="X34" s="3" t="str">
        <f t="shared" si="4"/>
        <v/>
      </c>
      <c r="Y34" s="3" t="str">
        <f>IF($A34="","",IF((AND($A34="ADD",OR(X34="",X34="Queenstown-Lakes District Council"))),"70",(_xlfn.XLOOKUP(X34,ud_organisation_owner[lookupValue],ud_organisation_owner[lookupKey],""))))</f>
        <v/>
      </c>
      <c r="Z34" s="3" t="str">
        <f t="shared" si="5"/>
        <v/>
      </c>
      <c r="AA34" s="3" t="str">
        <f>IF($A34="","",IF((AND($A34="ADD",OR(Z34="",Z34="Queenstown-Lakes District Council"))),"70",(_xlfn.XLOOKUP(Z34,ud_organisation_owner[lookupValue],ud_organisation_owner[lookupKey],""))))</f>
        <v/>
      </c>
      <c r="AB34" s="3" t="str">
        <f t="shared" si="6"/>
        <v/>
      </c>
      <c r="AC34" s="3" t="str">
        <f>IF($A34="","",IF((AND($A34="ADD",OR(AB34="",AB34="Local Authority"))),"17",(_xlfn.XLOOKUP(AB34,ud_sub_organisation[lookupValue],ud_sub_organisation[lookupKey],""))))</f>
        <v/>
      </c>
      <c r="AD34" s="3" t="str">
        <f t="shared" si="7"/>
        <v/>
      </c>
      <c r="AE34" s="3" t="str">
        <f>IF($A34="","",IF((AND($A34="ADD",OR(AD34="",AD34="Vested assets"))),"12",(_xlfn.XLOOKUP(AD34,ud_work_origin[lookupValue],ud_work_origin[lookupKey],""))))</f>
        <v/>
      </c>
      <c r="AF34" s="8"/>
      <c r="AG34" s="2" t="str">
        <f t="shared" si="8"/>
        <v/>
      </c>
      <c r="AH34" s="3" t="str">
        <f t="shared" si="9"/>
        <v/>
      </c>
      <c r="AI34" s="3" t="str">
        <f>IF($A34="","",IF((AND($A34="ADD",OR(AH34="",AH34="Excellent"))),"1",(_xlfn.XLOOKUP(AH34,condition[lookupValue],condition[lookupKey],""))))</f>
        <v/>
      </c>
      <c r="AJ34" s="7" t="str">
        <f t="shared" si="10"/>
        <v/>
      </c>
      <c r="AK34" s="5"/>
    </row>
    <row r="35" spans="2:37" x14ac:dyDescent="0.45">
      <c r="B35" s="4"/>
      <c r="C35" s="3" t="str">
        <f t="shared" si="0"/>
        <v/>
      </c>
      <c r="D35" s="3" t="str">
        <f>IF($A35="","",IF((AND($A35="ADD",OR(C35="",C35="ud_barrier"))),"94",(_xlfn.XLOOKUP(C35,ud_amds_table_list[lookupValue],ud_amds_table_list[lookupKey],""))))</f>
        <v/>
      </c>
      <c r="E35" s="5"/>
      <c r="G35" s="3" t="str">
        <f>IF($A35="ADD",IF(NOT(ISBLANK(F35)),_xlfn.XLOOKUP(F35,roadnames[lookupValue],roadnames[lookupKey],"ERROR"),""), "")</f>
        <v/>
      </c>
      <c r="H35" s="4"/>
      <c r="I35" s="4"/>
      <c r="J35" s="6" t="str">
        <f t="shared" si="1"/>
        <v/>
      </c>
      <c r="K35" s="4"/>
      <c r="M35" s="3" t="str">
        <f>IF($A35="ADD",IF(NOT(ISBLANK(L35)),_xlfn.XLOOKUP(L35,len_adjust_rsn[lookupValue],len_adjust_rsn[lookupKey],"ERROR"),""), "")</f>
        <v/>
      </c>
      <c r="O35" s="3" t="str">
        <f>IF($A35="ADD",IF(NOT(ISBLANK(N35)),_xlfn.XLOOKUP(N35,ud_motorcycle_attachment[lookupValue],ud_motorcycle_attachment[lookupKey],"ERROR"),""), "")</f>
        <v/>
      </c>
      <c r="P35" s="7"/>
      <c r="Q35" s="4" t="str">
        <f t="shared" ca="1" si="2"/>
        <v/>
      </c>
      <c r="R35" s="4"/>
      <c r="S35" s="3" t="str">
        <f t="shared" si="3"/>
        <v/>
      </c>
      <c r="T35" s="3" t="str">
        <f>IF($A35="","",IF((AND($A35="ADD",OR(S35="",S35="In Use"))),"5",(_xlfn.XLOOKUP(S35,ud_asset_status[lookupValue],ud_asset_status[lookupKey],""))))</f>
        <v/>
      </c>
      <c r="U35" s="7"/>
      <c r="W35" s="3" t="str">
        <f>IF($A35="ADD",IF(NOT(ISBLANK(V35)),_xlfn.XLOOKUP(V35,ar_replace_reason[lookupValue],ar_replace_reason[lookupKey],"ERROR"),""), "")</f>
        <v/>
      </c>
      <c r="X35" s="3" t="str">
        <f t="shared" si="4"/>
        <v/>
      </c>
      <c r="Y35" s="3" t="str">
        <f>IF($A35="","",IF((AND($A35="ADD",OR(X35="",X35="Queenstown-Lakes District Council"))),"70",(_xlfn.XLOOKUP(X35,ud_organisation_owner[lookupValue],ud_organisation_owner[lookupKey],""))))</f>
        <v/>
      </c>
      <c r="Z35" s="3" t="str">
        <f t="shared" si="5"/>
        <v/>
      </c>
      <c r="AA35" s="3" t="str">
        <f>IF($A35="","",IF((AND($A35="ADD",OR(Z35="",Z35="Queenstown-Lakes District Council"))),"70",(_xlfn.XLOOKUP(Z35,ud_organisation_owner[lookupValue],ud_organisation_owner[lookupKey],""))))</f>
        <v/>
      </c>
      <c r="AB35" s="3" t="str">
        <f t="shared" si="6"/>
        <v/>
      </c>
      <c r="AC35" s="3" t="str">
        <f>IF($A35="","",IF((AND($A35="ADD",OR(AB35="",AB35="Local Authority"))),"17",(_xlfn.XLOOKUP(AB35,ud_sub_organisation[lookupValue],ud_sub_organisation[lookupKey],""))))</f>
        <v/>
      </c>
      <c r="AD35" s="3" t="str">
        <f t="shared" si="7"/>
        <v/>
      </c>
      <c r="AE35" s="3" t="str">
        <f>IF($A35="","",IF((AND($A35="ADD",OR(AD35="",AD35="Vested assets"))),"12",(_xlfn.XLOOKUP(AD35,ud_work_origin[lookupValue],ud_work_origin[lookupKey],""))))</f>
        <v/>
      </c>
      <c r="AF35" s="8"/>
      <c r="AG35" s="2" t="str">
        <f t="shared" si="8"/>
        <v/>
      </c>
      <c r="AH35" s="3" t="str">
        <f t="shared" si="9"/>
        <v/>
      </c>
      <c r="AI35" s="3" t="str">
        <f>IF($A35="","",IF((AND($A35="ADD",OR(AH35="",AH35="Excellent"))),"1",(_xlfn.XLOOKUP(AH35,condition[lookupValue],condition[lookupKey],""))))</f>
        <v/>
      </c>
      <c r="AJ35" s="7" t="str">
        <f t="shared" si="10"/>
        <v/>
      </c>
      <c r="AK35" s="5"/>
    </row>
    <row r="36" spans="2:37" x14ac:dyDescent="0.45">
      <c r="B36" s="4"/>
      <c r="C36" s="3" t="str">
        <f t="shared" si="0"/>
        <v/>
      </c>
      <c r="D36" s="3" t="str">
        <f>IF($A36="","",IF((AND($A36="ADD",OR(C36="",C36="ud_barrier"))),"94",(_xlfn.XLOOKUP(C36,ud_amds_table_list[lookupValue],ud_amds_table_list[lookupKey],""))))</f>
        <v/>
      </c>
      <c r="E36" s="5"/>
      <c r="G36" s="3" t="str">
        <f>IF($A36="ADD",IF(NOT(ISBLANK(F36)),_xlfn.XLOOKUP(F36,roadnames[lookupValue],roadnames[lookupKey],"ERROR"),""), "")</f>
        <v/>
      </c>
      <c r="H36" s="4"/>
      <c r="I36" s="4"/>
      <c r="J36" s="6" t="str">
        <f t="shared" si="1"/>
        <v/>
      </c>
      <c r="K36" s="4"/>
      <c r="M36" s="3" t="str">
        <f>IF($A36="ADD",IF(NOT(ISBLANK(L36)),_xlfn.XLOOKUP(L36,len_adjust_rsn[lookupValue],len_adjust_rsn[lookupKey],"ERROR"),""), "")</f>
        <v/>
      </c>
      <c r="O36" s="3" t="str">
        <f>IF($A36="ADD",IF(NOT(ISBLANK(N36)),_xlfn.XLOOKUP(N36,ud_motorcycle_attachment[lookupValue],ud_motorcycle_attachment[lookupKey],"ERROR"),""), "")</f>
        <v/>
      </c>
      <c r="P36" s="7"/>
      <c r="Q36" s="4" t="str">
        <f t="shared" ca="1" si="2"/>
        <v/>
      </c>
      <c r="R36" s="4"/>
      <c r="S36" s="3" t="str">
        <f t="shared" si="3"/>
        <v/>
      </c>
      <c r="T36" s="3" t="str">
        <f>IF($A36="","",IF((AND($A36="ADD",OR(S36="",S36="In Use"))),"5",(_xlfn.XLOOKUP(S36,ud_asset_status[lookupValue],ud_asset_status[lookupKey],""))))</f>
        <v/>
      </c>
      <c r="U36" s="7"/>
      <c r="W36" s="3" t="str">
        <f>IF($A36="ADD",IF(NOT(ISBLANK(V36)),_xlfn.XLOOKUP(V36,ar_replace_reason[lookupValue],ar_replace_reason[lookupKey],"ERROR"),""), "")</f>
        <v/>
      </c>
      <c r="X36" s="3" t="str">
        <f t="shared" si="4"/>
        <v/>
      </c>
      <c r="Y36" s="3" t="str">
        <f>IF($A36="","",IF((AND($A36="ADD",OR(X36="",X36="Queenstown-Lakes District Council"))),"70",(_xlfn.XLOOKUP(X36,ud_organisation_owner[lookupValue],ud_organisation_owner[lookupKey],""))))</f>
        <v/>
      </c>
      <c r="Z36" s="3" t="str">
        <f t="shared" si="5"/>
        <v/>
      </c>
      <c r="AA36" s="3" t="str">
        <f>IF($A36="","",IF((AND($A36="ADD",OR(Z36="",Z36="Queenstown-Lakes District Council"))),"70",(_xlfn.XLOOKUP(Z36,ud_organisation_owner[lookupValue],ud_organisation_owner[lookupKey],""))))</f>
        <v/>
      </c>
      <c r="AB36" s="3" t="str">
        <f t="shared" si="6"/>
        <v/>
      </c>
      <c r="AC36" s="3" t="str">
        <f>IF($A36="","",IF((AND($A36="ADD",OR(AB36="",AB36="Local Authority"))),"17",(_xlfn.XLOOKUP(AB36,ud_sub_organisation[lookupValue],ud_sub_organisation[lookupKey],""))))</f>
        <v/>
      </c>
      <c r="AD36" s="3" t="str">
        <f t="shared" si="7"/>
        <v/>
      </c>
      <c r="AE36" s="3" t="str">
        <f>IF($A36="","",IF((AND($A36="ADD",OR(AD36="",AD36="Vested assets"))),"12",(_xlfn.XLOOKUP(AD36,ud_work_origin[lookupValue],ud_work_origin[lookupKey],""))))</f>
        <v/>
      </c>
      <c r="AF36" s="8"/>
      <c r="AG36" s="2" t="str">
        <f t="shared" si="8"/>
        <v/>
      </c>
      <c r="AH36" s="3" t="str">
        <f t="shared" si="9"/>
        <v/>
      </c>
      <c r="AI36" s="3" t="str">
        <f>IF($A36="","",IF((AND($A36="ADD",OR(AH36="",AH36="Excellent"))),"1",(_xlfn.XLOOKUP(AH36,condition[lookupValue],condition[lookupKey],""))))</f>
        <v/>
      </c>
      <c r="AJ36" s="7" t="str">
        <f t="shared" si="10"/>
        <v/>
      </c>
      <c r="AK36" s="5"/>
    </row>
    <row r="37" spans="2:37" x14ac:dyDescent="0.45">
      <c r="B37" s="4"/>
      <c r="C37" s="3" t="str">
        <f t="shared" si="0"/>
        <v/>
      </c>
      <c r="D37" s="3" t="str">
        <f>IF($A37="","",IF((AND($A37="ADD",OR(C37="",C37="ud_barrier"))),"94",(_xlfn.XLOOKUP(C37,ud_amds_table_list[lookupValue],ud_amds_table_list[lookupKey],""))))</f>
        <v/>
      </c>
      <c r="E37" s="5"/>
      <c r="G37" s="3" t="str">
        <f>IF($A37="ADD",IF(NOT(ISBLANK(F37)),_xlfn.XLOOKUP(F37,roadnames[lookupValue],roadnames[lookupKey],"ERROR"),""), "")</f>
        <v/>
      </c>
      <c r="H37" s="4"/>
      <c r="I37" s="4"/>
      <c r="J37" s="6" t="str">
        <f t="shared" si="1"/>
        <v/>
      </c>
      <c r="K37" s="4"/>
      <c r="M37" s="3" t="str">
        <f>IF($A37="ADD",IF(NOT(ISBLANK(L37)),_xlfn.XLOOKUP(L37,len_adjust_rsn[lookupValue],len_adjust_rsn[lookupKey],"ERROR"),""), "")</f>
        <v/>
      </c>
      <c r="O37" s="3" t="str">
        <f>IF($A37="ADD",IF(NOT(ISBLANK(N37)),_xlfn.XLOOKUP(N37,ud_motorcycle_attachment[lookupValue],ud_motorcycle_attachment[lookupKey],"ERROR"),""), "")</f>
        <v/>
      </c>
      <c r="P37" s="7"/>
      <c r="Q37" s="4" t="str">
        <f t="shared" ca="1" si="2"/>
        <v/>
      </c>
      <c r="R37" s="4"/>
      <c r="S37" s="3" t="str">
        <f t="shared" si="3"/>
        <v/>
      </c>
      <c r="T37" s="3" t="str">
        <f>IF($A37="","",IF((AND($A37="ADD",OR(S37="",S37="In Use"))),"5",(_xlfn.XLOOKUP(S37,ud_asset_status[lookupValue],ud_asset_status[lookupKey],""))))</f>
        <v/>
      </c>
      <c r="U37" s="7"/>
      <c r="W37" s="3" t="str">
        <f>IF($A37="ADD",IF(NOT(ISBLANK(V37)),_xlfn.XLOOKUP(V37,ar_replace_reason[lookupValue],ar_replace_reason[lookupKey],"ERROR"),""), "")</f>
        <v/>
      </c>
      <c r="X37" s="3" t="str">
        <f t="shared" si="4"/>
        <v/>
      </c>
      <c r="Y37" s="3" t="str">
        <f>IF($A37="","",IF((AND($A37="ADD",OR(X37="",X37="Queenstown-Lakes District Council"))),"70",(_xlfn.XLOOKUP(X37,ud_organisation_owner[lookupValue],ud_organisation_owner[lookupKey],""))))</f>
        <v/>
      </c>
      <c r="Z37" s="3" t="str">
        <f t="shared" si="5"/>
        <v/>
      </c>
      <c r="AA37" s="3" t="str">
        <f>IF($A37="","",IF((AND($A37="ADD",OR(Z37="",Z37="Queenstown-Lakes District Council"))),"70",(_xlfn.XLOOKUP(Z37,ud_organisation_owner[lookupValue],ud_organisation_owner[lookupKey],""))))</f>
        <v/>
      </c>
      <c r="AB37" s="3" t="str">
        <f t="shared" si="6"/>
        <v/>
      </c>
      <c r="AC37" s="3" t="str">
        <f>IF($A37="","",IF((AND($A37="ADD",OR(AB37="",AB37="Local Authority"))),"17",(_xlfn.XLOOKUP(AB37,ud_sub_organisation[lookupValue],ud_sub_organisation[lookupKey],""))))</f>
        <v/>
      </c>
      <c r="AD37" s="3" t="str">
        <f t="shared" si="7"/>
        <v/>
      </c>
      <c r="AE37" s="3" t="str">
        <f>IF($A37="","",IF((AND($A37="ADD",OR(AD37="",AD37="Vested assets"))),"12",(_xlfn.XLOOKUP(AD37,ud_work_origin[lookupValue],ud_work_origin[lookupKey],""))))</f>
        <v/>
      </c>
      <c r="AF37" s="8"/>
      <c r="AG37" s="2" t="str">
        <f t="shared" si="8"/>
        <v/>
      </c>
      <c r="AH37" s="3" t="str">
        <f t="shared" si="9"/>
        <v/>
      </c>
      <c r="AI37" s="3" t="str">
        <f>IF($A37="","",IF((AND($A37="ADD",OR(AH37="",AH37="Excellent"))),"1",(_xlfn.XLOOKUP(AH37,condition[lookupValue],condition[lookupKey],""))))</f>
        <v/>
      </c>
      <c r="AJ37" s="7" t="str">
        <f t="shared" si="10"/>
        <v/>
      </c>
      <c r="AK37" s="5"/>
    </row>
    <row r="38" spans="2:37" x14ac:dyDescent="0.45">
      <c r="B38" s="4"/>
      <c r="C38" s="3" t="str">
        <f t="shared" si="0"/>
        <v/>
      </c>
      <c r="D38" s="3" t="str">
        <f>IF($A38="","",IF((AND($A38="ADD",OR(C38="",C38="ud_barrier"))),"94",(_xlfn.XLOOKUP(C38,ud_amds_table_list[lookupValue],ud_amds_table_list[lookupKey],""))))</f>
        <v/>
      </c>
      <c r="E38" s="5"/>
      <c r="G38" s="3" t="str">
        <f>IF($A38="ADD",IF(NOT(ISBLANK(F38)),_xlfn.XLOOKUP(F38,roadnames[lookupValue],roadnames[lookupKey],"ERROR"),""), "")</f>
        <v/>
      </c>
      <c r="H38" s="4"/>
      <c r="I38" s="4"/>
      <c r="J38" s="6" t="str">
        <f t="shared" si="1"/>
        <v/>
      </c>
      <c r="K38" s="4"/>
      <c r="M38" s="3" t="str">
        <f>IF($A38="ADD",IF(NOT(ISBLANK(L38)),_xlfn.XLOOKUP(L38,len_adjust_rsn[lookupValue],len_adjust_rsn[lookupKey],"ERROR"),""), "")</f>
        <v/>
      </c>
      <c r="O38" s="3" t="str">
        <f>IF($A38="ADD",IF(NOT(ISBLANK(N38)),_xlfn.XLOOKUP(N38,ud_motorcycle_attachment[lookupValue],ud_motorcycle_attachment[lookupKey],"ERROR"),""), "")</f>
        <v/>
      </c>
      <c r="P38" s="7"/>
      <c r="Q38" s="4" t="str">
        <f t="shared" ca="1" si="2"/>
        <v/>
      </c>
      <c r="R38" s="4"/>
      <c r="S38" s="3" t="str">
        <f t="shared" si="3"/>
        <v/>
      </c>
      <c r="T38" s="3" t="str">
        <f>IF($A38="","",IF((AND($A38="ADD",OR(S38="",S38="In Use"))),"5",(_xlfn.XLOOKUP(S38,ud_asset_status[lookupValue],ud_asset_status[lookupKey],""))))</f>
        <v/>
      </c>
      <c r="U38" s="7"/>
      <c r="W38" s="3" t="str">
        <f>IF($A38="ADD",IF(NOT(ISBLANK(V38)),_xlfn.XLOOKUP(V38,ar_replace_reason[lookupValue],ar_replace_reason[lookupKey],"ERROR"),""), "")</f>
        <v/>
      </c>
      <c r="X38" s="3" t="str">
        <f t="shared" si="4"/>
        <v/>
      </c>
      <c r="Y38" s="3" t="str">
        <f>IF($A38="","",IF((AND($A38="ADD",OR(X38="",X38="Queenstown-Lakes District Council"))),"70",(_xlfn.XLOOKUP(X38,ud_organisation_owner[lookupValue],ud_organisation_owner[lookupKey],""))))</f>
        <v/>
      </c>
      <c r="Z38" s="3" t="str">
        <f t="shared" si="5"/>
        <v/>
      </c>
      <c r="AA38" s="3" t="str">
        <f>IF($A38="","",IF((AND($A38="ADD",OR(Z38="",Z38="Queenstown-Lakes District Council"))),"70",(_xlfn.XLOOKUP(Z38,ud_organisation_owner[lookupValue],ud_organisation_owner[lookupKey],""))))</f>
        <v/>
      </c>
      <c r="AB38" s="3" t="str">
        <f t="shared" si="6"/>
        <v/>
      </c>
      <c r="AC38" s="3" t="str">
        <f>IF($A38="","",IF((AND($A38="ADD",OR(AB38="",AB38="Local Authority"))),"17",(_xlfn.XLOOKUP(AB38,ud_sub_organisation[lookupValue],ud_sub_organisation[lookupKey],""))))</f>
        <v/>
      </c>
      <c r="AD38" s="3" t="str">
        <f t="shared" si="7"/>
        <v/>
      </c>
      <c r="AE38" s="3" t="str">
        <f>IF($A38="","",IF((AND($A38="ADD",OR(AD38="",AD38="Vested assets"))),"12",(_xlfn.XLOOKUP(AD38,ud_work_origin[lookupValue],ud_work_origin[lookupKey],""))))</f>
        <v/>
      </c>
      <c r="AF38" s="8"/>
      <c r="AG38" s="2" t="str">
        <f t="shared" si="8"/>
        <v/>
      </c>
      <c r="AH38" s="3" t="str">
        <f t="shared" si="9"/>
        <v/>
      </c>
      <c r="AI38" s="3" t="str">
        <f>IF($A38="","",IF((AND($A38="ADD",OR(AH38="",AH38="Excellent"))),"1",(_xlfn.XLOOKUP(AH38,condition[lookupValue],condition[lookupKey],""))))</f>
        <v/>
      </c>
      <c r="AJ38" s="7" t="str">
        <f t="shared" si="10"/>
        <v/>
      </c>
      <c r="AK38" s="5"/>
    </row>
    <row r="39" spans="2:37" x14ac:dyDescent="0.45">
      <c r="B39" s="4"/>
      <c r="C39" s="3" t="str">
        <f t="shared" si="0"/>
        <v/>
      </c>
      <c r="D39" s="3" t="str">
        <f>IF($A39="","",IF((AND($A39="ADD",OR(C39="",C39="ud_barrier"))),"94",(_xlfn.XLOOKUP(C39,ud_amds_table_list[lookupValue],ud_amds_table_list[lookupKey],""))))</f>
        <v/>
      </c>
      <c r="E39" s="5"/>
      <c r="G39" s="3" t="str">
        <f>IF($A39="ADD",IF(NOT(ISBLANK(F39)),_xlfn.XLOOKUP(F39,roadnames[lookupValue],roadnames[lookupKey],"ERROR"),""), "")</f>
        <v/>
      </c>
      <c r="H39" s="4"/>
      <c r="I39" s="4"/>
      <c r="J39" s="6" t="str">
        <f t="shared" si="1"/>
        <v/>
      </c>
      <c r="K39" s="4"/>
      <c r="M39" s="3" t="str">
        <f>IF($A39="ADD",IF(NOT(ISBLANK(L39)),_xlfn.XLOOKUP(L39,len_adjust_rsn[lookupValue],len_adjust_rsn[lookupKey],"ERROR"),""), "")</f>
        <v/>
      </c>
      <c r="O39" s="3" t="str">
        <f>IF($A39="ADD",IF(NOT(ISBLANK(N39)),_xlfn.XLOOKUP(N39,ud_motorcycle_attachment[lookupValue],ud_motorcycle_attachment[lookupKey],"ERROR"),""), "")</f>
        <v/>
      </c>
      <c r="P39" s="7"/>
      <c r="Q39" s="4" t="str">
        <f t="shared" ca="1" si="2"/>
        <v/>
      </c>
      <c r="R39" s="4"/>
      <c r="S39" s="3" t="str">
        <f t="shared" si="3"/>
        <v/>
      </c>
      <c r="T39" s="3" t="str">
        <f>IF($A39="","",IF((AND($A39="ADD",OR(S39="",S39="In Use"))),"5",(_xlfn.XLOOKUP(S39,ud_asset_status[lookupValue],ud_asset_status[lookupKey],""))))</f>
        <v/>
      </c>
      <c r="U39" s="7"/>
      <c r="W39" s="3" t="str">
        <f>IF($A39="ADD",IF(NOT(ISBLANK(V39)),_xlfn.XLOOKUP(V39,ar_replace_reason[lookupValue],ar_replace_reason[lookupKey],"ERROR"),""), "")</f>
        <v/>
      </c>
      <c r="X39" s="3" t="str">
        <f t="shared" si="4"/>
        <v/>
      </c>
      <c r="Y39" s="3" t="str">
        <f>IF($A39="","",IF((AND($A39="ADD",OR(X39="",X39="Queenstown-Lakes District Council"))),"70",(_xlfn.XLOOKUP(X39,ud_organisation_owner[lookupValue],ud_organisation_owner[lookupKey],""))))</f>
        <v/>
      </c>
      <c r="Z39" s="3" t="str">
        <f t="shared" si="5"/>
        <v/>
      </c>
      <c r="AA39" s="3" t="str">
        <f>IF($A39="","",IF((AND($A39="ADD",OR(Z39="",Z39="Queenstown-Lakes District Council"))),"70",(_xlfn.XLOOKUP(Z39,ud_organisation_owner[lookupValue],ud_organisation_owner[lookupKey],""))))</f>
        <v/>
      </c>
      <c r="AB39" s="3" t="str">
        <f t="shared" si="6"/>
        <v/>
      </c>
      <c r="AC39" s="3" t="str">
        <f>IF($A39="","",IF((AND($A39="ADD",OR(AB39="",AB39="Local Authority"))),"17",(_xlfn.XLOOKUP(AB39,ud_sub_organisation[lookupValue],ud_sub_organisation[lookupKey],""))))</f>
        <v/>
      </c>
      <c r="AD39" s="3" t="str">
        <f t="shared" si="7"/>
        <v/>
      </c>
      <c r="AE39" s="3" t="str">
        <f>IF($A39="","",IF((AND($A39="ADD",OR(AD39="",AD39="Vested assets"))),"12",(_xlfn.XLOOKUP(AD39,ud_work_origin[lookupValue],ud_work_origin[lookupKey],""))))</f>
        <v/>
      </c>
      <c r="AF39" s="8"/>
      <c r="AG39" s="2" t="str">
        <f t="shared" si="8"/>
        <v/>
      </c>
      <c r="AH39" s="3" t="str">
        <f t="shared" si="9"/>
        <v/>
      </c>
      <c r="AI39" s="3" t="str">
        <f>IF($A39="","",IF((AND($A39="ADD",OR(AH39="",AH39="Excellent"))),"1",(_xlfn.XLOOKUP(AH39,condition[lookupValue],condition[lookupKey],""))))</f>
        <v/>
      </c>
      <c r="AJ39" s="7" t="str">
        <f t="shared" si="10"/>
        <v/>
      </c>
      <c r="AK39" s="5"/>
    </row>
    <row r="40" spans="2:37" x14ac:dyDescent="0.45">
      <c r="B40" s="4"/>
      <c r="C40" s="3" t="str">
        <f t="shared" si="0"/>
        <v/>
      </c>
      <c r="D40" s="3" t="str">
        <f>IF($A40="","",IF((AND($A40="ADD",OR(C40="",C40="ud_barrier"))),"94",(_xlfn.XLOOKUP(C40,ud_amds_table_list[lookupValue],ud_amds_table_list[lookupKey],""))))</f>
        <v/>
      </c>
      <c r="E40" s="5"/>
      <c r="G40" s="3" t="str">
        <f>IF($A40="ADD",IF(NOT(ISBLANK(F40)),_xlfn.XLOOKUP(F40,roadnames[lookupValue],roadnames[lookupKey],"ERROR"),""), "")</f>
        <v/>
      </c>
      <c r="H40" s="4"/>
      <c r="I40" s="4"/>
      <c r="J40" s="6" t="str">
        <f t="shared" si="1"/>
        <v/>
      </c>
      <c r="K40" s="4"/>
      <c r="M40" s="3" t="str">
        <f>IF($A40="ADD",IF(NOT(ISBLANK(L40)),_xlfn.XLOOKUP(L40,len_adjust_rsn[lookupValue],len_adjust_rsn[lookupKey],"ERROR"),""), "")</f>
        <v/>
      </c>
      <c r="O40" s="3" t="str">
        <f>IF($A40="ADD",IF(NOT(ISBLANK(N40)),_xlfn.XLOOKUP(N40,ud_motorcycle_attachment[lookupValue],ud_motorcycle_attachment[lookupKey],"ERROR"),""), "")</f>
        <v/>
      </c>
      <c r="P40" s="7"/>
      <c r="Q40" s="4" t="str">
        <f t="shared" ca="1" si="2"/>
        <v/>
      </c>
      <c r="R40" s="4"/>
      <c r="S40" s="3" t="str">
        <f t="shared" si="3"/>
        <v/>
      </c>
      <c r="T40" s="3" t="str">
        <f>IF($A40="","",IF((AND($A40="ADD",OR(S40="",S40="In Use"))),"5",(_xlfn.XLOOKUP(S40,ud_asset_status[lookupValue],ud_asset_status[lookupKey],""))))</f>
        <v/>
      </c>
      <c r="U40" s="7"/>
      <c r="W40" s="3" t="str">
        <f>IF($A40="ADD",IF(NOT(ISBLANK(V40)),_xlfn.XLOOKUP(V40,ar_replace_reason[lookupValue],ar_replace_reason[lookupKey],"ERROR"),""), "")</f>
        <v/>
      </c>
      <c r="X40" s="3" t="str">
        <f t="shared" si="4"/>
        <v/>
      </c>
      <c r="Y40" s="3" t="str">
        <f>IF($A40="","",IF((AND($A40="ADD",OR(X40="",X40="Queenstown-Lakes District Council"))),"70",(_xlfn.XLOOKUP(X40,ud_organisation_owner[lookupValue],ud_organisation_owner[lookupKey],""))))</f>
        <v/>
      </c>
      <c r="Z40" s="3" t="str">
        <f t="shared" si="5"/>
        <v/>
      </c>
      <c r="AA40" s="3" t="str">
        <f>IF($A40="","",IF((AND($A40="ADD",OR(Z40="",Z40="Queenstown-Lakes District Council"))),"70",(_xlfn.XLOOKUP(Z40,ud_organisation_owner[lookupValue],ud_organisation_owner[lookupKey],""))))</f>
        <v/>
      </c>
      <c r="AB40" s="3" t="str">
        <f t="shared" si="6"/>
        <v/>
      </c>
      <c r="AC40" s="3" t="str">
        <f>IF($A40="","",IF((AND($A40="ADD",OR(AB40="",AB40="Local Authority"))),"17",(_xlfn.XLOOKUP(AB40,ud_sub_organisation[lookupValue],ud_sub_organisation[lookupKey],""))))</f>
        <v/>
      </c>
      <c r="AD40" s="3" t="str">
        <f t="shared" si="7"/>
        <v/>
      </c>
      <c r="AE40" s="3" t="str">
        <f>IF($A40="","",IF((AND($A40="ADD",OR(AD40="",AD40="Vested assets"))),"12",(_xlfn.XLOOKUP(AD40,ud_work_origin[lookupValue],ud_work_origin[lookupKey],""))))</f>
        <v/>
      </c>
      <c r="AF40" s="8"/>
      <c r="AG40" s="2" t="str">
        <f t="shared" si="8"/>
        <v/>
      </c>
      <c r="AH40" s="3" t="str">
        <f t="shared" si="9"/>
        <v/>
      </c>
      <c r="AI40" s="3" t="str">
        <f>IF($A40="","",IF((AND($A40="ADD",OR(AH40="",AH40="Excellent"))),"1",(_xlfn.XLOOKUP(AH40,condition[lookupValue],condition[lookupKey],""))))</f>
        <v/>
      </c>
      <c r="AJ40" s="7" t="str">
        <f t="shared" si="10"/>
        <v/>
      </c>
      <c r="AK40" s="5"/>
    </row>
    <row r="41" spans="2:37" x14ac:dyDescent="0.45">
      <c r="B41" s="4"/>
      <c r="C41" s="3" t="str">
        <f t="shared" si="0"/>
        <v/>
      </c>
      <c r="D41" s="3" t="str">
        <f>IF($A41="","",IF((AND($A41="ADD",OR(C41="",C41="ud_barrier"))),"94",(_xlfn.XLOOKUP(C41,ud_amds_table_list[lookupValue],ud_amds_table_list[lookupKey],""))))</f>
        <v/>
      </c>
      <c r="E41" s="5"/>
      <c r="G41" s="3" t="str">
        <f>IF($A41="ADD",IF(NOT(ISBLANK(F41)),_xlfn.XLOOKUP(F41,roadnames[lookupValue],roadnames[lookupKey],"ERROR"),""), "")</f>
        <v/>
      </c>
      <c r="H41" s="4"/>
      <c r="I41" s="4"/>
      <c r="J41" s="6" t="str">
        <f t="shared" si="1"/>
        <v/>
      </c>
      <c r="K41" s="4"/>
      <c r="M41" s="3" t="str">
        <f>IF($A41="ADD",IF(NOT(ISBLANK(L41)),_xlfn.XLOOKUP(L41,len_adjust_rsn[lookupValue],len_adjust_rsn[lookupKey],"ERROR"),""), "")</f>
        <v/>
      </c>
      <c r="O41" s="3" t="str">
        <f>IF($A41="ADD",IF(NOT(ISBLANK(N41)),_xlfn.XLOOKUP(N41,ud_motorcycle_attachment[lookupValue],ud_motorcycle_attachment[lookupKey],"ERROR"),""), "")</f>
        <v/>
      </c>
      <c r="P41" s="7"/>
      <c r="Q41" s="4" t="str">
        <f t="shared" ca="1" si="2"/>
        <v/>
      </c>
      <c r="R41" s="4"/>
      <c r="S41" s="3" t="str">
        <f t="shared" si="3"/>
        <v/>
      </c>
      <c r="T41" s="3" t="str">
        <f>IF($A41="","",IF((AND($A41="ADD",OR(S41="",S41="In Use"))),"5",(_xlfn.XLOOKUP(S41,ud_asset_status[lookupValue],ud_asset_status[lookupKey],""))))</f>
        <v/>
      </c>
      <c r="U41" s="7"/>
      <c r="W41" s="3" t="str">
        <f>IF($A41="ADD",IF(NOT(ISBLANK(V41)),_xlfn.XLOOKUP(V41,ar_replace_reason[lookupValue],ar_replace_reason[lookupKey],"ERROR"),""), "")</f>
        <v/>
      </c>
      <c r="X41" s="3" t="str">
        <f t="shared" si="4"/>
        <v/>
      </c>
      <c r="Y41" s="3" t="str">
        <f>IF($A41="","",IF((AND($A41="ADD",OR(X41="",X41="Queenstown-Lakes District Council"))),"70",(_xlfn.XLOOKUP(X41,ud_organisation_owner[lookupValue],ud_organisation_owner[lookupKey],""))))</f>
        <v/>
      </c>
      <c r="Z41" s="3" t="str">
        <f t="shared" si="5"/>
        <v/>
      </c>
      <c r="AA41" s="3" t="str">
        <f>IF($A41="","",IF((AND($A41="ADD",OR(Z41="",Z41="Queenstown-Lakes District Council"))),"70",(_xlfn.XLOOKUP(Z41,ud_organisation_owner[lookupValue],ud_organisation_owner[lookupKey],""))))</f>
        <v/>
      </c>
      <c r="AB41" s="3" t="str">
        <f t="shared" si="6"/>
        <v/>
      </c>
      <c r="AC41" s="3" t="str">
        <f>IF($A41="","",IF((AND($A41="ADD",OR(AB41="",AB41="Local Authority"))),"17",(_xlfn.XLOOKUP(AB41,ud_sub_organisation[lookupValue],ud_sub_organisation[lookupKey],""))))</f>
        <v/>
      </c>
      <c r="AD41" s="3" t="str">
        <f t="shared" si="7"/>
        <v/>
      </c>
      <c r="AE41" s="3" t="str">
        <f>IF($A41="","",IF((AND($A41="ADD",OR(AD41="",AD41="Vested assets"))),"12",(_xlfn.XLOOKUP(AD41,ud_work_origin[lookupValue],ud_work_origin[lookupKey],""))))</f>
        <v/>
      </c>
      <c r="AF41" s="8"/>
      <c r="AG41" s="2" t="str">
        <f t="shared" si="8"/>
        <v/>
      </c>
      <c r="AH41" s="3" t="str">
        <f t="shared" si="9"/>
        <v/>
      </c>
      <c r="AI41" s="3" t="str">
        <f>IF($A41="","",IF((AND($A41="ADD",OR(AH41="",AH41="Excellent"))),"1",(_xlfn.XLOOKUP(AH41,condition[lookupValue],condition[lookupKey],""))))</f>
        <v/>
      </c>
      <c r="AJ41" s="7" t="str">
        <f t="shared" si="10"/>
        <v/>
      </c>
      <c r="AK41" s="5"/>
    </row>
    <row r="42" spans="2:37" x14ac:dyDescent="0.45">
      <c r="B42" s="4"/>
      <c r="C42" s="3" t="str">
        <f t="shared" si="0"/>
        <v/>
      </c>
      <c r="D42" s="3" t="str">
        <f>IF($A42="","",IF((AND($A42="ADD",OR(C42="",C42="ud_barrier"))),"94",(_xlfn.XLOOKUP(C42,ud_amds_table_list[lookupValue],ud_amds_table_list[lookupKey],""))))</f>
        <v/>
      </c>
      <c r="E42" s="5"/>
      <c r="G42" s="3" t="str">
        <f>IF($A42="ADD",IF(NOT(ISBLANK(F42)),_xlfn.XLOOKUP(F42,roadnames[lookupValue],roadnames[lookupKey],"ERROR"),""), "")</f>
        <v/>
      </c>
      <c r="H42" s="4"/>
      <c r="I42" s="4"/>
      <c r="J42" s="6" t="str">
        <f t="shared" si="1"/>
        <v/>
      </c>
      <c r="K42" s="4"/>
      <c r="M42" s="3" t="str">
        <f>IF($A42="ADD",IF(NOT(ISBLANK(L42)),_xlfn.XLOOKUP(L42,len_adjust_rsn[lookupValue],len_adjust_rsn[lookupKey],"ERROR"),""), "")</f>
        <v/>
      </c>
      <c r="O42" s="3" t="str">
        <f>IF($A42="ADD",IF(NOT(ISBLANK(N42)),_xlfn.XLOOKUP(N42,ud_motorcycle_attachment[lookupValue],ud_motorcycle_attachment[lookupKey],"ERROR"),""), "")</f>
        <v/>
      </c>
      <c r="P42" s="7"/>
      <c r="Q42" s="4" t="str">
        <f t="shared" ca="1" si="2"/>
        <v/>
      </c>
      <c r="R42" s="4"/>
      <c r="S42" s="3" t="str">
        <f t="shared" si="3"/>
        <v/>
      </c>
      <c r="T42" s="3" t="str">
        <f>IF($A42="","",IF((AND($A42="ADD",OR(S42="",S42="In Use"))),"5",(_xlfn.XLOOKUP(S42,ud_asset_status[lookupValue],ud_asset_status[lookupKey],""))))</f>
        <v/>
      </c>
      <c r="U42" s="7"/>
      <c r="W42" s="3" t="str">
        <f>IF($A42="ADD",IF(NOT(ISBLANK(V42)),_xlfn.XLOOKUP(V42,ar_replace_reason[lookupValue],ar_replace_reason[lookupKey],"ERROR"),""), "")</f>
        <v/>
      </c>
      <c r="X42" s="3" t="str">
        <f t="shared" si="4"/>
        <v/>
      </c>
      <c r="Y42" s="3" t="str">
        <f>IF($A42="","",IF((AND($A42="ADD",OR(X42="",X42="Queenstown-Lakes District Council"))),"70",(_xlfn.XLOOKUP(X42,ud_organisation_owner[lookupValue],ud_organisation_owner[lookupKey],""))))</f>
        <v/>
      </c>
      <c r="Z42" s="3" t="str">
        <f t="shared" si="5"/>
        <v/>
      </c>
      <c r="AA42" s="3" t="str">
        <f>IF($A42="","",IF((AND($A42="ADD",OR(Z42="",Z42="Queenstown-Lakes District Council"))),"70",(_xlfn.XLOOKUP(Z42,ud_organisation_owner[lookupValue],ud_organisation_owner[lookupKey],""))))</f>
        <v/>
      </c>
      <c r="AB42" s="3" t="str">
        <f t="shared" si="6"/>
        <v/>
      </c>
      <c r="AC42" s="3" t="str">
        <f>IF($A42="","",IF((AND($A42="ADD",OR(AB42="",AB42="Local Authority"))),"17",(_xlfn.XLOOKUP(AB42,ud_sub_organisation[lookupValue],ud_sub_organisation[lookupKey],""))))</f>
        <v/>
      </c>
      <c r="AD42" s="3" t="str">
        <f t="shared" si="7"/>
        <v/>
      </c>
      <c r="AE42" s="3" t="str">
        <f>IF($A42="","",IF((AND($A42="ADD",OR(AD42="",AD42="Vested assets"))),"12",(_xlfn.XLOOKUP(AD42,ud_work_origin[lookupValue],ud_work_origin[lookupKey],""))))</f>
        <v/>
      </c>
      <c r="AF42" s="8"/>
      <c r="AG42" s="2" t="str">
        <f t="shared" si="8"/>
        <v/>
      </c>
      <c r="AH42" s="3" t="str">
        <f t="shared" si="9"/>
        <v/>
      </c>
      <c r="AI42" s="3" t="str">
        <f>IF($A42="","",IF((AND($A42="ADD",OR(AH42="",AH42="Excellent"))),"1",(_xlfn.XLOOKUP(AH42,condition[lookupValue],condition[lookupKey],""))))</f>
        <v/>
      </c>
      <c r="AJ42" s="7" t="str">
        <f t="shared" si="10"/>
        <v/>
      </c>
      <c r="AK42" s="5"/>
    </row>
    <row r="43" spans="2:37" x14ac:dyDescent="0.45">
      <c r="B43" s="4"/>
      <c r="C43" s="3" t="str">
        <f t="shared" si="0"/>
        <v/>
      </c>
      <c r="D43" s="3" t="str">
        <f>IF($A43="","",IF((AND($A43="ADD",OR(C43="",C43="ud_barrier"))),"94",(_xlfn.XLOOKUP(C43,ud_amds_table_list[lookupValue],ud_amds_table_list[lookupKey],""))))</f>
        <v/>
      </c>
      <c r="E43" s="5"/>
      <c r="G43" s="3" t="str">
        <f>IF($A43="ADD",IF(NOT(ISBLANK(F43)),_xlfn.XLOOKUP(F43,roadnames[lookupValue],roadnames[lookupKey],"ERROR"),""), "")</f>
        <v/>
      </c>
      <c r="H43" s="4"/>
      <c r="I43" s="4"/>
      <c r="J43" s="6" t="str">
        <f t="shared" si="1"/>
        <v/>
      </c>
      <c r="K43" s="4"/>
      <c r="M43" s="3" t="str">
        <f>IF($A43="ADD",IF(NOT(ISBLANK(L43)),_xlfn.XLOOKUP(L43,len_adjust_rsn[lookupValue],len_adjust_rsn[lookupKey],"ERROR"),""), "")</f>
        <v/>
      </c>
      <c r="O43" s="3" t="str">
        <f>IF($A43="ADD",IF(NOT(ISBLANK(N43)),_xlfn.XLOOKUP(N43,ud_motorcycle_attachment[lookupValue],ud_motorcycle_attachment[lookupKey],"ERROR"),""), "")</f>
        <v/>
      </c>
      <c r="P43" s="7"/>
      <c r="Q43" s="4" t="str">
        <f t="shared" ca="1" si="2"/>
        <v/>
      </c>
      <c r="R43" s="4"/>
      <c r="S43" s="3" t="str">
        <f t="shared" si="3"/>
        <v/>
      </c>
      <c r="T43" s="3" t="str">
        <f>IF($A43="","",IF((AND($A43="ADD",OR(S43="",S43="In Use"))),"5",(_xlfn.XLOOKUP(S43,ud_asset_status[lookupValue],ud_asset_status[lookupKey],""))))</f>
        <v/>
      </c>
      <c r="U43" s="7"/>
      <c r="W43" s="3" t="str">
        <f>IF($A43="ADD",IF(NOT(ISBLANK(V43)),_xlfn.XLOOKUP(V43,ar_replace_reason[lookupValue],ar_replace_reason[lookupKey],"ERROR"),""), "")</f>
        <v/>
      </c>
      <c r="X43" s="3" t="str">
        <f t="shared" si="4"/>
        <v/>
      </c>
      <c r="Y43" s="3" t="str">
        <f>IF($A43="","",IF((AND($A43="ADD",OR(X43="",X43="Queenstown-Lakes District Council"))),"70",(_xlfn.XLOOKUP(X43,ud_organisation_owner[lookupValue],ud_organisation_owner[lookupKey],""))))</f>
        <v/>
      </c>
      <c r="Z43" s="3" t="str">
        <f t="shared" si="5"/>
        <v/>
      </c>
      <c r="AA43" s="3" t="str">
        <f>IF($A43="","",IF((AND($A43="ADD",OR(Z43="",Z43="Queenstown-Lakes District Council"))),"70",(_xlfn.XLOOKUP(Z43,ud_organisation_owner[lookupValue],ud_organisation_owner[lookupKey],""))))</f>
        <v/>
      </c>
      <c r="AB43" s="3" t="str">
        <f t="shared" si="6"/>
        <v/>
      </c>
      <c r="AC43" s="3" t="str">
        <f>IF($A43="","",IF((AND($A43="ADD",OR(AB43="",AB43="Local Authority"))),"17",(_xlfn.XLOOKUP(AB43,ud_sub_organisation[lookupValue],ud_sub_organisation[lookupKey],""))))</f>
        <v/>
      </c>
      <c r="AD43" s="3" t="str">
        <f t="shared" si="7"/>
        <v/>
      </c>
      <c r="AE43" s="3" t="str">
        <f>IF($A43="","",IF((AND($A43="ADD",OR(AD43="",AD43="Vested assets"))),"12",(_xlfn.XLOOKUP(AD43,ud_work_origin[lookupValue],ud_work_origin[lookupKey],""))))</f>
        <v/>
      </c>
      <c r="AF43" s="8"/>
      <c r="AG43" s="2" t="str">
        <f t="shared" si="8"/>
        <v/>
      </c>
      <c r="AH43" s="3" t="str">
        <f t="shared" si="9"/>
        <v/>
      </c>
      <c r="AI43" s="3" t="str">
        <f>IF($A43="","",IF((AND($A43="ADD",OR(AH43="",AH43="Excellent"))),"1",(_xlfn.XLOOKUP(AH43,condition[lookupValue],condition[lookupKey],""))))</f>
        <v/>
      </c>
      <c r="AJ43" s="7" t="str">
        <f t="shared" si="10"/>
        <v/>
      </c>
      <c r="AK43" s="5"/>
    </row>
    <row r="44" spans="2:37" x14ac:dyDescent="0.45">
      <c r="B44" s="4"/>
      <c r="C44" s="3" t="str">
        <f t="shared" si="0"/>
        <v/>
      </c>
      <c r="D44" s="3" t="str">
        <f>IF($A44="","",IF((AND($A44="ADD",OR(C44="",C44="ud_barrier"))),"94",(_xlfn.XLOOKUP(C44,ud_amds_table_list[lookupValue],ud_amds_table_list[lookupKey],""))))</f>
        <v/>
      </c>
      <c r="E44" s="5"/>
      <c r="G44" s="3" t="str">
        <f>IF($A44="ADD",IF(NOT(ISBLANK(F44)),_xlfn.XLOOKUP(F44,roadnames[lookupValue],roadnames[lookupKey],"ERROR"),""), "")</f>
        <v/>
      </c>
      <c r="H44" s="4"/>
      <c r="I44" s="4"/>
      <c r="J44" s="6" t="str">
        <f t="shared" si="1"/>
        <v/>
      </c>
      <c r="K44" s="4"/>
      <c r="M44" s="3" t="str">
        <f>IF($A44="ADD",IF(NOT(ISBLANK(L44)),_xlfn.XLOOKUP(L44,len_adjust_rsn[lookupValue],len_adjust_rsn[lookupKey],"ERROR"),""), "")</f>
        <v/>
      </c>
      <c r="O44" s="3" t="str">
        <f>IF($A44="ADD",IF(NOT(ISBLANK(N44)),_xlfn.XLOOKUP(N44,ud_motorcycle_attachment[lookupValue],ud_motorcycle_attachment[lookupKey],"ERROR"),""), "")</f>
        <v/>
      </c>
      <c r="P44" s="7"/>
      <c r="Q44" s="4" t="str">
        <f t="shared" ca="1" si="2"/>
        <v/>
      </c>
      <c r="R44" s="4"/>
      <c r="S44" s="3" t="str">
        <f t="shared" si="3"/>
        <v/>
      </c>
      <c r="T44" s="3" t="str">
        <f>IF($A44="","",IF((AND($A44="ADD",OR(S44="",S44="In Use"))),"5",(_xlfn.XLOOKUP(S44,ud_asset_status[lookupValue],ud_asset_status[lookupKey],""))))</f>
        <v/>
      </c>
      <c r="U44" s="7"/>
      <c r="W44" s="3" t="str">
        <f>IF($A44="ADD",IF(NOT(ISBLANK(V44)),_xlfn.XLOOKUP(V44,ar_replace_reason[lookupValue],ar_replace_reason[lookupKey],"ERROR"),""), "")</f>
        <v/>
      </c>
      <c r="X44" s="3" t="str">
        <f t="shared" si="4"/>
        <v/>
      </c>
      <c r="Y44" s="3" t="str">
        <f>IF($A44="","",IF((AND($A44="ADD",OR(X44="",X44="Queenstown-Lakes District Council"))),"70",(_xlfn.XLOOKUP(X44,ud_organisation_owner[lookupValue],ud_organisation_owner[lookupKey],""))))</f>
        <v/>
      </c>
      <c r="Z44" s="3" t="str">
        <f t="shared" si="5"/>
        <v/>
      </c>
      <c r="AA44" s="3" t="str">
        <f>IF($A44="","",IF((AND($A44="ADD",OR(Z44="",Z44="Queenstown-Lakes District Council"))),"70",(_xlfn.XLOOKUP(Z44,ud_organisation_owner[lookupValue],ud_organisation_owner[lookupKey],""))))</f>
        <v/>
      </c>
      <c r="AB44" s="3" t="str">
        <f t="shared" si="6"/>
        <v/>
      </c>
      <c r="AC44" s="3" t="str">
        <f>IF($A44="","",IF((AND($A44="ADD",OR(AB44="",AB44="Local Authority"))),"17",(_xlfn.XLOOKUP(AB44,ud_sub_organisation[lookupValue],ud_sub_organisation[lookupKey],""))))</f>
        <v/>
      </c>
      <c r="AD44" s="3" t="str">
        <f t="shared" si="7"/>
        <v/>
      </c>
      <c r="AE44" s="3" t="str">
        <f>IF($A44="","",IF((AND($A44="ADD",OR(AD44="",AD44="Vested assets"))),"12",(_xlfn.XLOOKUP(AD44,ud_work_origin[lookupValue],ud_work_origin[lookupKey],""))))</f>
        <v/>
      </c>
      <c r="AF44" s="8"/>
      <c r="AG44" s="2" t="str">
        <f t="shared" si="8"/>
        <v/>
      </c>
      <c r="AH44" s="3" t="str">
        <f t="shared" si="9"/>
        <v/>
      </c>
      <c r="AI44" s="3" t="str">
        <f>IF($A44="","",IF((AND($A44="ADD",OR(AH44="",AH44="Excellent"))),"1",(_xlfn.XLOOKUP(AH44,condition[lookupValue],condition[lookupKey],""))))</f>
        <v/>
      </c>
      <c r="AJ44" s="7" t="str">
        <f t="shared" si="10"/>
        <v/>
      </c>
      <c r="AK44" s="5"/>
    </row>
    <row r="45" spans="2:37" x14ac:dyDescent="0.45">
      <c r="B45" s="4"/>
      <c r="C45" s="3" t="str">
        <f t="shared" si="0"/>
        <v/>
      </c>
      <c r="D45" s="3" t="str">
        <f>IF($A45="","",IF((AND($A45="ADD",OR(C45="",C45="ud_barrier"))),"94",(_xlfn.XLOOKUP(C45,ud_amds_table_list[lookupValue],ud_amds_table_list[lookupKey],""))))</f>
        <v/>
      </c>
      <c r="E45" s="5"/>
      <c r="G45" s="3" t="str">
        <f>IF($A45="ADD",IF(NOT(ISBLANK(F45)),_xlfn.XLOOKUP(F45,roadnames[lookupValue],roadnames[lookupKey],"ERROR"),""), "")</f>
        <v/>
      </c>
      <c r="H45" s="4"/>
      <c r="I45" s="4"/>
      <c r="J45" s="6" t="str">
        <f t="shared" si="1"/>
        <v/>
      </c>
      <c r="K45" s="4"/>
      <c r="M45" s="3" t="str">
        <f>IF($A45="ADD",IF(NOT(ISBLANK(L45)),_xlfn.XLOOKUP(L45,len_adjust_rsn[lookupValue],len_adjust_rsn[lookupKey],"ERROR"),""), "")</f>
        <v/>
      </c>
      <c r="O45" s="3" t="str">
        <f>IF($A45="ADD",IF(NOT(ISBLANK(N45)),_xlfn.XLOOKUP(N45,ud_motorcycle_attachment[lookupValue],ud_motorcycle_attachment[lookupKey],"ERROR"),""), "")</f>
        <v/>
      </c>
      <c r="P45" s="7"/>
      <c r="Q45" s="4" t="str">
        <f t="shared" ca="1" si="2"/>
        <v/>
      </c>
      <c r="R45" s="4"/>
      <c r="S45" s="3" t="str">
        <f t="shared" si="3"/>
        <v/>
      </c>
      <c r="T45" s="3" t="str">
        <f>IF($A45="","",IF((AND($A45="ADD",OR(S45="",S45="In Use"))),"5",(_xlfn.XLOOKUP(S45,ud_asset_status[lookupValue],ud_asset_status[lookupKey],""))))</f>
        <v/>
      </c>
      <c r="U45" s="7"/>
      <c r="W45" s="3" t="str">
        <f>IF($A45="ADD",IF(NOT(ISBLANK(V45)),_xlfn.XLOOKUP(V45,ar_replace_reason[lookupValue],ar_replace_reason[lookupKey],"ERROR"),""), "")</f>
        <v/>
      </c>
      <c r="X45" s="3" t="str">
        <f t="shared" si="4"/>
        <v/>
      </c>
      <c r="Y45" s="3" t="str">
        <f>IF($A45="","",IF((AND($A45="ADD",OR(X45="",X45="Queenstown-Lakes District Council"))),"70",(_xlfn.XLOOKUP(X45,ud_organisation_owner[lookupValue],ud_organisation_owner[lookupKey],""))))</f>
        <v/>
      </c>
      <c r="Z45" s="3" t="str">
        <f t="shared" si="5"/>
        <v/>
      </c>
      <c r="AA45" s="3" t="str">
        <f>IF($A45="","",IF((AND($A45="ADD",OR(Z45="",Z45="Queenstown-Lakes District Council"))),"70",(_xlfn.XLOOKUP(Z45,ud_organisation_owner[lookupValue],ud_organisation_owner[lookupKey],""))))</f>
        <v/>
      </c>
      <c r="AB45" s="3" t="str">
        <f t="shared" si="6"/>
        <v/>
      </c>
      <c r="AC45" s="3" t="str">
        <f>IF($A45="","",IF((AND($A45="ADD",OR(AB45="",AB45="Local Authority"))),"17",(_xlfn.XLOOKUP(AB45,ud_sub_organisation[lookupValue],ud_sub_organisation[lookupKey],""))))</f>
        <v/>
      </c>
      <c r="AD45" s="3" t="str">
        <f t="shared" si="7"/>
        <v/>
      </c>
      <c r="AE45" s="3" t="str">
        <f>IF($A45="","",IF((AND($A45="ADD",OR(AD45="",AD45="Vested assets"))),"12",(_xlfn.XLOOKUP(AD45,ud_work_origin[lookupValue],ud_work_origin[lookupKey],""))))</f>
        <v/>
      </c>
      <c r="AF45" s="8"/>
      <c r="AG45" s="2" t="str">
        <f t="shared" si="8"/>
        <v/>
      </c>
      <c r="AH45" s="3" t="str">
        <f t="shared" si="9"/>
        <v/>
      </c>
      <c r="AI45" s="3" t="str">
        <f>IF($A45="","",IF((AND($A45="ADD",OR(AH45="",AH45="Excellent"))),"1",(_xlfn.XLOOKUP(AH45,condition[lookupValue],condition[lookupKey],""))))</f>
        <v/>
      </c>
      <c r="AJ45" s="7" t="str">
        <f t="shared" si="10"/>
        <v/>
      </c>
      <c r="AK45" s="5"/>
    </row>
    <row r="46" spans="2:37" x14ac:dyDescent="0.45">
      <c r="B46" s="4"/>
      <c r="C46" s="3" t="str">
        <f t="shared" si="0"/>
        <v/>
      </c>
      <c r="D46" s="3" t="str">
        <f>IF($A46="","",IF((AND($A46="ADD",OR(C46="",C46="ud_barrier"))),"94",(_xlfn.XLOOKUP(C46,ud_amds_table_list[lookupValue],ud_amds_table_list[lookupKey],""))))</f>
        <v/>
      </c>
      <c r="E46" s="5"/>
      <c r="G46" s="3" t="str">
        <f>IF($A46="ADD",IF(NOT(ISBLANK(F46)),_xlfn.XLOOKUP(F46,roadnames[lookupValue],roadnames[lookupKey],"ERROR"),""), "")</f>
        <v/>
      </c>
      <c r="H46" s="4"/>
      <c r="I46" s="4"/>
      <c r="J46" s="6" t="str">
        <f t="shared" si="1"/>
        <v/>
      </c>
      <c r="K46" s="4"/>
      <c r="M46" s="3" t="str">
        <f>IF($A46="ADD",IF(NOT(ISBLANK(L46)),_xlfn.XLOOKUP(L46,len_adjust_rsn[lookupValue],len_adjust_rsn[lookupKey],"ERROR"),""), "")</f>
        <v/>
      </c>
      <c r="O46" s="3" t="str">
        <f>IF($A46="ADD",IF(NOT(ISBLANK(N46)),_xlfn.XLOOKUP(N46,ud_motorcycle_attachment[lookupValue],ud_motorcycle_attachment[lookupKey],"ERROR"),""), "")</f>
        <v/>
      </c>
      <c r="P46" s="7"/>
      <c r="Q46" s="4" t="str">
        <f t="shared" ca="1" si="2"/>
        <v/>
      </c>
      <c r="R46" s="4"/>
      <c r="S46" s="3" t="str">
        <f t="shared" si="3"/>
        <v/>
      </c>
      <c r="T46" s="3" t="str">
        <f>IF($A46="","",IF((AND($A46="ADD",OR(S46="",S46="In Use"))),"5",(_xlfn.XLOOKUP(S46,ud_asset_status[lookupValue],ud_asset_status[lookupKey],""))))</f>
        <v/>
      </c>
      <c r="U46" s="7"/>
      <c r="W46" s="3" t="str">
        <f>IF($A46="ADD",IF(NOT(ISBLANK(V46)),_xlfn.XLOOKUP(V46,ar_replace_reason[lookupValue],ar_replace_reason[lookupKey],"ERROR"),""), "")</f>
        <v/>
      </c>
      <c r="X46" s="3" t="str">
        <f t="shared" si="4"/>
        <v/>
      </c>
      <c r="Y46" s="3" t="str">
        <f>IF($A46="","",IF((AND($A46="ADD",OR(X46="",X46="Queenstown-Lakes District Council"))),"70",(_xlfn.XLOOKUP(X46,ud_organisation_owner[lookupValue],ud_organisation_owner[lookupKey],""))))</f>
        <v/>
      </c>
      <c r="Z46" s="3" t="str">
        <f t="shared" si="5"/>
        <v/>
      </c>
      <c r="AA46" s="3" t="str">
        <f>IF($A46="","",IF((AND($A46="ADD",OR(Z46="",Z46="Queenstown-Lakes District Council"))),"70",(_xlfn.XLOOKUP(Z46,ud_organisation_owner[lookupValue],ud_organisation_owner[lookupKey],""))))</f>
        <v/>
      </c>
      <c r="AB46" s="3" t="str">
        <f t="shared" si="6"/>
        <v/>
      </c>
      <c r="AC46" s="3" t="str">
        <f>IF($A46="","",IF((AND($A46="ADD",OR(AB46="",AB46="Local Authority"))),"17",(_xlfn.XLOOKUP(AB46,ud_sub_organisation[lookupValue],ud_sub_organisation[lookupKey],""))))</f>
        <v/>
      </c>
      <c r="AD46" s="3" t="str">
        <f t="shared" si="7"/>
        <v/>
      </c>
      <c r="AE46" s="3" t="str">
        <f>IF($A46="","",IF((AND($A46="ADD",OR(AD46="",AD46="Vested assets"))),"12",(_xlfn.XLOOKUP(AD46,ud_work_origin[lookupValue],ud_work_origin[lookupKey],""))))</f>
        <v/>
      </c>
      <c r="AF46" s="8"/>
      <c r="AG46" s="2" t="str">
        <f t="shared" si="8"/>
        <v/>
      </c>
      <c r="AH46" s="3" t="str">
        <f t="shared" si="9"/>
        <v/>
      </c>
      <c r="AI46" s="3" t="str">
        <f>IF($A46="","",IF((AND($A46="ADD",OR(AH46="",AH46="Excellent"))),"1",(_xlfn.XLOOKUP(AH46,condition[lookupValue],condition[lookupKey],""))))</f>
        <v/>
      </c>
      <c r="AJ46" s="7" t="str">
        <f t="shared" si="10"/>
        <v/>
      </c>
      <c r="AK46" s="5"/>
    </row>
    <row r="47" spans="2:37" x14ac:dyDescent="0.45">
      <c r="B47" s="4"/>
      <c r="C47" s="3" t="str">
        <f t="shared" si="0"/>
        <v/>
      </c>
      <c r="D47" s="3" t="str">
        <f>IF($A47="","",IF((AND($A47="ADD",OR(C47="",C47="ud_barrier"))),"94",(_xlfn.XLOOKUP(C47,ud_amds_table_list[lookupValue],ud_amds_table_list[lookupKey],""))))</f>
        <v/>
      </c>
      <c r="E47" s="5"/>
      <c r="G47" s="3" t="str">
        <f>IF($A47="ADD",IF(NOT(ISBLANK(F47)),_xlfn.XLOOKUP(F47,roadnames[lookupValue],roadnames[lookupKey],"ERROR"),""), "")</f>
        <v/>
      </c>
      <c r="H47" s="4"/>
      <c r="I47" s="4"/>
      <c r="J47" s="6" t="str">
        <f t="shared" si="1"/>
        <v/>
      </c>
      <c r="K47" s="4"/>
      <c r="M47" s="3" t="str">
        <f>IF($A47="ADD",IF(NOT(ISBLANK(L47)),_xlfn.XLOOKUP(L47,len_adjust_rsn[lookupValue],len_adjust_rsn[lookupKey],"ERROR"),""), "")</f>
        <v/>
      </c>
      <c r="O47" s="3" t="str">
        <f>IF($A47="ADD",IF(NOT(ISBLANK(N47)),_xlfn.XLOOKUP(N47,ud_motorcycle_attachment[lookupValue],ud_motorcycle_attachment[lookupKey],"ERROR"),""), "")</f>
        <v/>
      </c>
      <c r="P47" s="7"/>
      <c r="Q47" s="4" t="str">
        <f t="shared" ca="1" si="2"/>
        <v/>
      </c>
      <c r="R47" s="4"/>
      <c r="S47" s="3" t="str">
        <f t="shared" si="3"/>
        <v/>
      </c>
      <c r="T47" s="3" t="str">
        <f>IF($A47="","",IF((AND($A47="ADD",OR(S47="",S47="In Use"))),"5",(_xlfn.XLOOKUP(S47,ud_asset_status[lookupValue],ud_asset_status[lookupKey],""))))</f>
        <v/>
      </c>
      <c r="U47" s="7"/>
      <c r="W47" s="3" t="str">
        <f>IF($A47="ADD",IF(NOT(ISBLANK(V47)),_xlfn.XLOOKUP(V47,ar_replace_reason[lookupValue],ar_replace_reason[lookupKey],"ERROR"),""), "")</f>
        <v/>
      </c>
      <c r="X47" s="3" t="str">
        <f t="shared" si="4"/>
        <v/>
      </c>
      <c r="Y47" s="3" t="str">
        <f>IF($A47="","",IF((AND($A47="ADD",OR(X47="",X47="Queenstown-Lakes District Council"))),"70",(_xlfn.XLOOKUP(X47,ud_organisation_owner[lookupValue],ud_organisation_owner[lookupKey],""))))</f>
        <v/>
      </c>
      <c r="Z47" s="3" t="str">
        <f t="shared" si="5"/>
        <v/>
      </c>
      <c r="AA47" s="3" t="str">
        <f>IF($A47="","",IF((AND($A47="ADD",OR(Z47="",Z47="Queenstown-Lakes District Council"))),"70",(_xlfn.XLOOKUP(Z47,ud_organisation_owner[lookupValue],ud_organisation_owner[lookupKey],""))))</f>
        <v/>
      </c>
      <c r="AB47" s="3" t="str">
        <f t="shared" si="6"/>
        <v/>
      </c>
      <c r="AC47" s="3" t="str">
        <f>IF($A47="","",IF((AND($A47="ADD",OR(AB47="",AB47="Local Authority"))),"17",(_xlfn.XLOOKUP(AB47,ud_sub_organisation[lookupValue],ud_sub_organisation[lookupKey],""))))</f>
        <v/>
      </c>
      <c r="AD47" s="3" t="str">
        <f t="shared" si="7"/>
        <v/>
      </c>
      <c r="AE47" s="3" t="str">
        <f>IF($A47="","",IF((AND($A47="ADD",OR(AD47="",AD47="Vested assets"))),"12",(_xlfn.XLOOKUP(AD47,ud_work_origin[lookupValue],ud_work_origin[lookupKey],""))))</f>
        <v/>
      </c>
      <c r="AF47" s="8"/>
      <c r="AG47" s="2" t="str">
        <f t="shared" si="8"/>
        <v/>
      </c>
      <c r="AH47" s="3" t="str">
        <f t="shared" si="9"/>
        <v/>
      </c>
      <c r="AI47" s="3" t="str">
        <f>IF($A47="","",IF((AND($A47="ADD",OR(AH47="",AH47="Excellent"))),"1",(_xlfn.XLOOKUP(AH47,condition[lookupValue],condition[lookupKey],""))))</f>
        <v/>
      </c>
      <c r="AJ47" s="7" t="str">
        <f t="shared" si="10"/>
        <v/>
      </c>
      <c r="AK47" s="5"/>
    </row>
    <row r="48" spans="2:37" x14ac:dyDescent="0.45">
      <c r="B48" s="4"/>
      <c r="C48" s="3" t="str">
        <f t="shared" si="0"/>
        <v/>
      </c>
      <c r="D48" s="3" t="str">
        <f>IF($A48="","",IF((AND($A48="ADD",OR(C48="",C48="ud_barrier"))),"94",(_xlfn.XLOOKUP(C48,ud_amds_table_list[lookupValue],ud_amds_table_list[lookupKey],""))))</f>
        <v/>
      </c>
      <c r="E48" s="5"/>
      <c r="G48" s="3" t="str">
        <f>IF($A48="ADD",IF(NOT(ISBLANK(F48)),_xlfn.XLOOKUP(F48,roadnames[lookupValue],roadnames[lookupKey],"ERROR"),""), "")</f>
        <v/>
      </c>
      <c r="H48" s="4"/>
      <c r="I48" s="4"/>
      <c r="J48" s="6" t="str">
        <f t="shared" si="1"/>
        <v/>
      </c>
      <c r="K48" s="4"/>
      <c r="M48" s="3" t="str">
        <f>IF($A48="ADD",IF(NOT(ISBLANK(L48)),_xlfn.XLOOKUP(L48,len_adjust_rsn[lookupValue],len_adjust_rsn[lookupKey],"ERROR"),""), "")</f>
        <v/>
      </c>
      <c r="O48" s="3" t="str">
        <f>IF($A48="ADD",IF(NOT(ISBLANK(N48)),_xlfn.XLOOKUP(N48,ud_motorcycle_attachment[lookupValue],ud_motorcycle_attachment[lookupKey],"ERROR"),""), "")</f>
        <v/>
      </c>
      <c r="P48" s="7"/>
      <c r="Q48" s="4" t="str">
        <f t="shared" ca="1" si="2"/>
        <v/>
      </c>
      <c r="R48" s="4"/>
      <c r="S48" s="3" t="str">
        <f t="shared" si="3"/>
        <v/>
      </c>
      <c r="T48" s="3" t="str">
        <f>IF($A48="","",IF((AND($A48="ADD",OR(S48="",S48="In Use"))),"5",(_xlfn.XLOOKUP(S48,ud_asset_status[lookupValue],ud_asset_status[lookupKey],""))))</f>
        <v/>
      </c>
      <c r="U48" s="7"/>
      <c r="W48" s="3" t="str">
        <f>IF($A48="ADD",IF(NOT(ISBLANK(V48)),_xlfn.XLOOKUP(V48,ar_replace_reason[lookupValue],ar_replace_reason[lookupKey],"ERROR"),""), "")</f>
        <v/>
      </c>
      <c r="X48" s="3" t="str">
        <f t="shared" si="4"/>
        <v/>
      </c>
      <c r="Y48" s="3" t="str">
        <f>IF($A48="","",IF((AND($A48="ADD",OR(X48="",X48="Queenstown-Lakes District Council"))),"70",(_xlfn.XLOOKUP(X48,ud_organisation_owner[lookupValue],ud_organisation_owner[lookupKey],""))))</f>
        <v/>
      </c>
      <c r="Z48" s="3" t="str">
        <f t="shared" si="5"/>
        <v/>
      </c>
      <c r="AA48" s="3" t="str">
        <f>IF($A48="","",IF((AND($A48="ADD",OR(Z48="",Z48="Queenstown-Lakes District Council"))),"70",(_xlfn.XLOOKUP(Z48,ud_organisation_owner[lookupValue],ud_organisation_owner[lookupKey],""))))</f>
        <v/>
      </c>
      <c r="AB48" s="3" t="str">
        <f t="shared" si="6"/>
        <v/>
      </c>
      <c r="AC48" s="3" t="str">
        <f>IF($A48="","",IF((AND($A48="ADD",OR(AB48="",AB48="Local Authority"))),"17",(_xlfn.XLOOKUP(AB48,ud_sub_organisation[lookupValue],ud_sub_organisation[lookupKey],""))))</f>
        <v/>
      </c>
      <c r="AD48" s="3" t="str">
        <f t="shared" si="7"/>
        <v/>
      </c>
      <c r="AE48" s="3" t="str">
        <f>IF($A48="","",IF((AND($A48="ADD",OR(AD48="",AD48="Vested assets"))),"12",(_xlfn.XLOOKUP(AD48,ud_work_origin[lookupValue],ud_work_origin[lookupKey],""))))</f>
        <v/>
      </c>
      <c r="AF48" s="8"/>
      <c r="AG48" s="2" t="str">
        <f t="shared" si="8"/>
        <v/>
      </c>
      <c r="AH48" s="3" t="str">
        <f t="shared" si="9"/>
        <v/>
      </c>
      <c r="AI48" s="3" t="str">
        <f>IF($A48="","",IF((AND($A48="ADD",OR(AH48="",AH48="Excellent"))),"1",(_xlfn.XLOOKUP(AH48,condition[lookupValue],condition[lookupKey],""))))</f>
        <v/>
      </c>
      <c r="AJ48" s="7" t="str">
        <f t="shared" si="10"/>
        <v/>
      </c>
      <c r="AK48" s="5"/>
    </row>
    <row r="49" spans="2:37" x14ac:dyDescent="0.45">
      <c r="B49" s="4"/>
      <c r="C49" s="3" t="str">
        <f t="shared" si="0"/>
        <v/>
      </c>
      <c r="D49" s="3" t="str">
        <f>IF($A49="","",IF((AND($A49="ADD",OR(C49="",C49="ud_barrier"))),"94",(_xlfn.XLOOKUP(C49,ud_amds_table_list[lookupValue],ud_amds_table_list[lookupKey],""))))</f>
        <v/>
      </c>
      <c r="E49" s="5"/>
      <c r="G49" s="3" t="str">
        <f>IF($A49="ADD",IF(NOT(ISBLANK(F49)),_xlfn.XLOOKUP(F49,roadnames[lookupValue],roadnames[lookupKey],"ERROR"),""), "")</f>
        <v/>
      </c>
      <c r="H49" s="4"/>
      <c r="I49" s="4"/>
      <c r="J49" s="6" t="str">
        <f t="shared" si="1"/>
        <v/>
      </c>
      <c r="K49" s="4"/>
      <c r="M49" s="3" t="str">
        <f>IF($A49="ADD",IF(NOT(ISBLANK(L49)),_xlfn.XLOOKUP(L49,len_adjust_rsn[lookupValue],len_adjust_rsn[lookupKey],"ERROR"),""), "")</f>
        <v/>
      </c>
      <c r="O49" s="3" t="str">
        <f>IF($A49="ADD",IF(NOT(ISBLANK(N49)),_xlfn.XLOOKUP(N49,ud_motorcycle_attachment[lookupValue],ud_motorcycle_attachment[lookupKey],"ERROR"),""), "")</f>
        <v/>
      </c>
      <c r="P49" s="7"/>
      <c r="Q49" s="4" t="str">
        <f t="shared" ca="1" si="2"/>
        <v/>
      </c>
      <c r="R49" s="4"/>
      <c r="S49" s="3" t="str">
        <f t="shared" si="3"/>
        <v/>
      </c>
      <c r="T49" s="3" t="str">
        <f>IF($A49="","",IF((AND($A49="ADD",OR(S49="",S49="In Use"))),"5",(_xlfn.XLOOKUP(S49,ud_asset_status[lookupValue],ud_asset_status[lookupKey],""))))</f>
        <v/>
      </c>
      <c r="U49" s="7"/>
      <c r="W49" s="3" t="str">
        <f>IF($A49="ADD",IF(NOT(ISBLANK(V49)),_xlfn.XLOOKUP(V49,ar_replace_reason[lookupValue],ar_replace_reason[lookupKey],"ERROR"),""), "")</f>
        <v/>
      </c>
      <c r="X49" s="3" t="str">
        <f t="shared" si="4"/>
        <v/>
      </c>
      <c r="Y49" s="3" t="str">
        <f>IF($A49="","",IF((AND($A49="ADD",OR(X49="",X49="Queenstown-Lakes District Council"))),"70",(_xlfn.XLOOKUP(X49,ud_organisation_owner[lookupValue],ud_organisation_owner[lookupKey],""))))</f>
        <v/>
      </c>
      <c r="Z49" s="3" t="str">
        <f t="shared" si="5"/>
        <v/>
      </c>
      <c r="AA49" s="3" t="str">
        <f>IF($A49="","",IF((AND($A49="ADD",OR(Z49="",Z49="Queenstown-Lakes District Council"))),"70",(_xlfn.XLOOKUP(Z49,ud_organisation_owner[lookupValue],ud_organisation_owner[lookupKey],""))))</f>
        <v/>
      </c>
      <c r="AB49" s="3" t="str">
        <f t="shared" si="6"/>
        <v/>
      </c>
      <c r="AC49" s="3" t="str">
        <f>IF($A49="","",IF((AND($A49="ADD",OR(AB49="",AB49="Local Authority"))),"17",(_xlfn.XLOOKUP(AB49,ud_sub_organisation[lookupValue],ud_sub_organisation[lookupKey],""))))</f>
        <v/>
      </c>
      <c r="AD49" s="3" t="str">
        <f t="shared" si="7"/>
        <v/>
      </c>
      <c r="AE49" s="3" t="str">
        <f>IF($A49="","",IF((AND($A49="ADD",OR(AD49="",AD49="Vested assets"))),"12",(_xlfn.XLOOKUP(AD49,ud_work_origin[lookupValue],ud_work_origin[lookupKey],""))))</f>
        <v/>
      </c>
      <c r="AF49" s="8"/>
      <c r="AG49" s="2" t="str">
        <f t="shared" si="8"/>
        <v/>
      </c>
      <c r="AH49" s="3" t="str">
        <f t="shared" si="9"/>
        <v/>
      </c>
      <c r="AI49" s="3" t="str">
        <f>IF($A49="","",IF((AND($A49="ADD",OR(AH49="",AH49="Excellent"))),"1",(_xlfn.XLOOKUP(AH49,condition[lookupValue],condition[lookupKey],""))))</f>
        <v/>
      </c>
      <c r="AJ49" s="7" t="str">
        <f t="shared" si="10"/>
        <v/>
      </c>
      <c r="AK49" s="5"/>
    </row>
    <row r="50" spans="2:37" x14ac:dyDescent="0.45">
      <c r="B50" s="4"/>
      <c r="C50" s="3" t="str">
        <f t="shared" si="0"/>
        <v/>
      </c>
      <c r="D50" s="3" t="str">
        <f>IF($A50="","",IF((AND($A50="ADD",OR(C50="",C50="ud_barrier"))),"94",(_xlfn.XLOOKUP(C50,ud_amds_table_list[lookupValue],ud_amds_table_list[lookupKey],""))))</f>
        <v/>
      </c>
      <c r="E50" s="5"/>
      <c r="G50" s="3" t="str">
        <f>IF($A50="ADD",IF(NOT(ISBLANK(F50)),_xlfn.XLOOKUP(F50,roadnames[lookupValue],roadnames[lookupKey],"ERROR"),""), "")</f>
        <v/>
      </c>
      <c r="H50" s="4"/>
      <c r="I50" s="4"/>
      <c r="J50" s="6" t="str">
        <f t="shared" si="1"/>
        <v/>
      </c>
      <c r="K50" s="4"/>
      <c r="M50" s="3" t="str">
        <f>IF($A50="ADD",IF(NOT(ISBLANK(L50)),_xlfn.XLOOKUP(L50,len_adjust_rsn[lookupValue],len_adjust_rsn[lookupKey],"ERROR"),""), "")</f>
        <v/>
      </c>
      <c r="O50" s="3" t="str">
        <f>IF($A50="ADD",IF(NOT(ISBLANK(N50)),_xlfn.XLOOKUP(N50,ud_motorcycle_attachment[lookupValue],ud_motorcycle_attachment[lookupKey],"ERROR"),""), "")</f>
        <v/>
      </c>
      <c r="P50" s="7"/>
      <c r="Q50" s="4" t="str">
        <f t="shared" ca="1" si="2"/>
        <v/>
      </c>
      <c r="R50" s="4"/>
      <c r="S50" s="3" t="str">
        <f t="shared" si="3"/>
        <v/>
      </c>
      <c r="T50" s="3" t="str">
        <f>IF($A50="","",IF((AND($A50="ADD",OR(S50="",S50="In Use"))),"5",(_xlfn.XLOOKUP(S50,ud_asset_status[lookupValue],ud_asset_status[lookupKey],""))))</f>
        <v/>
      </c>
      <c r="U50" s="7"/>
      <c r="W50" s="3" t="str">
        <f>IF($A50="ADD",IF(NOT(ISBLANK(V50)),_xlfn.XLOOKUP(V50,ar_replace_reason[lookupValue],ar_replace_reason[lookupKey],"ERROR"),""), "")</f>
        <v/>
      </c>
      <c r="X50" s="3" t="str">
        <f t="shared" si="4"/>
        <v/>
      </c>
      <c r="Y50" s="3" t="str">
        <f>IF($A50="","",IF((AND($A50="ADD",OR(X50="",X50="Queenstown-Lakes District Council"))),"70",(_xlfn.XLOOKUP(X50,ud_organisation_owner[lookupValue],ud_organisation_owner[lookupKey],""))))</f>
        <v/>
      </c>
      <c r="Z50" s="3" t="str">
        <f t="shared" si="5"/>
        <v/>
      </c>
      <c r="AA50" s="3" t="str">
        <f>IF($A50="","",IF((AND($A50="ADD",OR(Z50="",Z50="Queenstown-Lakes District Council"))),"70",(_xlfn.XLOOKUP(Z50,ud_organisation_owner[lookupValue],ud_organisation_owner[lookupKey],""))))</f>
        <v/>
      </c>
      <c r="AB50" s="3" t="str">
        <f t="shared" si="6"/>
        <v/>
      </c>
      <c r="AC50" s="3" t="str">
        <f>IF($A50="","",IF((AND($A50="ADD",OR(AB50="",AB50="Local Authority"))),"17",(_xlfn.XLOOKUP(AB50,ud_sub_organisation[lookupValue],ud_sub_organisation[lookupKey],""))))</f>
        <v/>
      </c>
      <c r="AD50" s="3" t="str">
        <f t="shared" si="7"/>
        <v/>
      </c>
      <c r="AE50" s="3" t="str">
        <f>IF($A50="","",IF((AND($A50="ADD",OR(AD50="",AD50="Vested assets"))),"12",(_xlfn.XLOOKUP(AD50,ud_work_origin[lookupValue],ud_work_origin[lookupKey],""))))</f>
        <v/>
      </c>
      <c r="AF50" s="8"/>
      <c r="AG50" s="2" t="str">
        <f t="shared" si="8"/>
        <v/>
      </c>
      <c r="AH50" s="3" t="str">
        <f t="shared" si="9"/>
        <v/>
      </c>
      <c r="AI50" s="3" t="str">
        <f>IF($A50="","",IF((AND($A50="ADD",OR(AH50="",AH50="Excellent"))),"1",(_xlfn.XLOOKUP(AH50,condition[lookupValue],condition[lookupKey],""))))</f>
        <v/>
      </c>
      <c r="AJ50" s="7" t="str">
        <f t="shared" si="10"/>
        <v/>
      </c>
      <c r="AK50" s="5"/>
    </row>
    <row r="51" spans="2:37" x14ac:dyDescent="0.45">
      <c r="B51" s="4"/>
      <c r="C51" s="3" t="str">
        <f t="shared" si="0"/>
        <v/>
      </c>
      <c r="D51" s="3" t="str">
        <f>IF($A51="","",IF((AND($A51="ADD",OR(C51="",C51="ud_barrier"))),"94",(_xlfn.XLOOKUP(C51,ud_amds_table_list[lookupValue],ud_amds_table_list[lookupKey],""))))</f>
        <v/>
      </c>
      <c r="E51" s="5"/>
      <c r="G51" s="3" t="str">
        <f>IF($A51="ADD",IF(NOT(ISBLANK(F51)),_xlfn.XLOOKUP(F51,roadnames[lookupValue],roadnames[lookupKey],"ERROR"),""), "")</f>
        <v/>
      </c>
      <c r="H51" s="4"/>
      <c r="I51" s="4"/>
      <c r="J51" s="6" t="str">
        <f t="shared" si="1"/>
        <v/>
      </c>
      <c r="K51" s="4"/>
      <c r="M51" s="3" t="str">
        <f>IF($A51="ADD",IF(NOT(ISBLANK(L51)),_xlfn.XLOOKUP(L51,len_adjust_rsn[lookupValue],len_adjust_rsn[lookupKey],"ERROR"),""), "")</f>
        <v/>
      </c>
      <c r="O51" s="3" t="str">
        <f>IF($A51="ADD",IF(NOT(ISBLANK(N51)),_xlfn.XLOOKUP(N51,ud_motorcycle_attachment[lookupValue],ud_motorcycle_attachment[lookupKey],"ERROR"),""), "")</f>
        <v/>
      </c>
      <c r="P51" s="7"/>
      <c r="Q51" s="4" t="str">
        <f t="shared" ca="1" si="2"/>
        <v/>
      </c>
      <c r="R51" s="4"/>
      <c r="S51" s="3" t="str">
        <f t="shared" si="3"/>
        <v/>
      </c>
      <c r="T51" s="3" t="str">
        <f>IF($A51="","",IF((AND($A51="ADD",OR(S51="",S51="In Use"))),"5",(_xlfn.XLOOKUP(S51,ud_asset_status[lookupValue],ud_asset_status[lookupKey],""))))</f>
        <v/>
      </c>
      <c r="U51" s="7"/>
      <c r="W51" s="3" t="str">
        <f>IF($A51="ADD",IF(NOT(ISBLANK(V51)),_xlfn.XLOOKUP(V51,ar_replace_reason[lookupValue],ar_replace_reason[lookupKey],"ERROR"),""), "")</f>
        <v/>
      </c>
      <c r="X51" s="3" t="str">
        <f t="shared" si="4"/>
        <v/>
      </c>
      <c r="Y51" s="3" t="str">
        <f>IF($A51="","",IF((AND($A51="ADD",OR(X51="",X51="Queenstown-Lakes District Council"))),"70",(_xlfn.XLOOKUP(X51,ud_organisation_owner[lookupValue],ud_organisation_owner[lookupKey],""))))</f>
        <v/>
      </c>
      <c r="Z51" s="3" t="str">
        <f t="shared" si="5"/>
        <v/>
      </c>
      <c r="AA51" s="3" t="str">
        <f>IF($A51="","",IF((AND($A51="ADD",OR(Z51="",Z51="Queenstown-Lakes District Council"))),"70",(_xlfn.XLOOKUP(Z51,ud_organisation_owner[lookupValue],ud_organisation_owner[lookupKey],""))))</f>
        <v/>
      </c>
      <c r="AB51" s="3" t="str">
        <f t="shared" si="6"/>
        <v/>
      </c>
      <c r="AC51" s="3" t="str">
        <f>IF($A51="","",IF((AND($A51="ADD",OR(AB51="",AB51="Local Authority"))),"17",(_xlfn.XLOOKUP(AB51,ud_sub_organisation[lookupValue],ud_sub_organisation[lookupKey],""))))</f>
        <v/>
      </c>
      <c r="AD51" s="3" t="str">
        <f t="shared" si="7"/>
        <v/>
      </c>
      <c r="AE51" s="3" t="str">
        <f>IF($A51="","",IF((AND($A51="ADD",OR(AD51="",AD51="Vested assets"))),"12",(_xlfn.XLOOKUP(AD51,ud_work_origin[lookupValue],ud_work_origin[lookupKey],""))))</f>
        <v/>
      </c>
      <c r="AF51" s="8"/>
      <c r="AG51" s="2" t="str">
        <f t="shared" si="8"/>
        <v/>
      </c>
      <c r="AH51" s="3" t="str">
        <f t="shared" si="9"/>
        <v/>
      </c>
      <c r="AI51" s="3" t="str">
        <f>IF($A51="","",IF((AND($A51="ADD",OR(AH51="",AH51="Excellent"))),"1",(_xlfn.XLOOKUP(AH51,condition[lookupValue],condition[lookupKey],""))))</f>
        <v/>
      </c>
      <c r="AJ51" s="7" t="str">
        <f t="shared" si="10"/>
        <v/>
      </c>
      <c r="AK51" s="5"/>
    </row>
    <row r="52" spans="2:37" x14ac:dyDescent="0.45">
      <c r="B52" s="4"/>
      <c r="C52" s="3" t="str">
        <f t="shared" si="0"/>
        <v/>
      </c>
      <c r="D52" s="3" t="str">
        <f>IF($A52="","",IF((AND($A52="ADD",OR(C52="",C52="ud_barrier"))),"94",(_xlfn.XLOOKUP(C52,ud_amds_table_list[lookupValue],ud_amds_table_list[lookupKey],""))))</f>
        <v/>
      </c>
      <c r="E52" s="5"/>
      <c r="G52" s="3" t="str">
        <f>IF($A52="ADD",IF(NOT(ISBLANK(F52)),_xlfn.XLOOKUP(F52,roadnames[lookupValue],roadnames[lookupKey],"ERROR"),""), "")</f>
        <v/>
      </c>
      <c r="H52" s="4"/>
      <c r="I52" s="4"/>
      <c r="J52" s="6" t="str">
        <f t="shared" si="1"/>
        <v/>
      </c>
      <c r="K52" s="4"/>
      <c r="M52" s="3" t="str">
        <f>IF($A52="ADD",IF(NOT(ISBLANK(L52)),_xlfn.XLOOKUP(L52,len_adjust_rsn[lookupValue],len_adjust_rsn[lookupKey],"ERROR"),""), "")</f>
        <v/>
      </c>
      <c r="O52" s="3" t="str">
        <f>IF($A52="ADD",IF(NOT(ISBLANK(N52)),_xlfn.XLOOKUP(N52,ud_motorcycle_attachment[lookupValue],ud_motorcycle_attachment[lookupKey],"ERROR"),""), "")</f>
        <v/>
      </c>
      <c r="P52" s="7"/>
      <c r="Q52" s="4" t="str">
        <f t="shared" ca="1" si="2"/>
        <v/>
      </c>
      <c r="R52" s="4"/>
      <c r="S52" s="3" t="str">
        <f t="shared" si="3"/>
        <v/>
      </c>
      <c r="T52" s="3" t="str">
        <f>IF($A52="","",IF((AND($A52="ADD",OR(S52="",S52="In Use"))),"5",(_xlfn.XLOOKUP(S52,ud_asset_status[lookupValue],ud_asset_status[lookupKey],""))))</f>
        <v/>
      </c>
      <c r="U52" s="7"/>
      <c r="W52" s="3" t="str">
        <f>IF($A52="ADD",IF(NOT(ISBLANK(V52)),_xlfn.XLOOKUP(V52,ar_replace_reason[lookupValue],ar_replace_reason[lookupKey],"ERROR"),""), "")</f>
        <v/>
      </c>
      <c r="X52" s="3" t="str">
        <f t="shared" si="4"/>
        <v/>
      </c>
      <c r="Y52" s="3" t="str">
        <f>IF($A52="","",IF((AND($A52="ADD",OR(X52="",X52="Queenstown-Lakes District Council"))),"70",(_xlfn.XLOOKUP(X52,ud_organisation_owner[lookupValue],ud_organisation_owner[lookupKey],""))))</f>
        <v/>
      </c>
      <c r="Z52" s="3" t="str">
        <f t="shared" si="5"/>
        <v/>
      </c>
      <c r="AA52" s="3" t="str">
        <f>IF($A52="","",IF((AND($A52="ADD",OR(Z52="",Z52="Queenstown-Lakes District Council"))),"70",(_xlfn.XLOOKUP(Z52,ud_organisation_owner[lookupValue],ud_organisation_owner[lookupKey],""))))</f>
        <v/>
      </c>
      <c r="AB52" s="3" t="str">
        <f t="shared" si="6"/>
        <v/>
      </c>
      <c r="AC52" s="3" t="str">
        <f>IF($A52="","",IF((AND($A52="ADD",OR(AB52="",AB52="Local Authority"))),"17",(_xlfn.XLOOKUP(AB52,ud_sub_organisation[lookupValue],ud_sub_organisation[lookupKey],""))))</f>
        <v/>
      </c>
      <c r="AD52" s="3" t="str">
        <f t="shared" si="7"/>
        <v/>
      </c>
      <c r="AE52" s="3" t="str">
        <f>IF($A52="","",IF((AND($A52="ADD",OR(AD52="",AD52="Vested assets"))),"12",(_xlfn.XLOOKUP(AD52,ud_work_origin[lookupValue],ud_work_origin[lookupKey],""))))</f>
        <v/>
      </c>
      <c r="AF52" s="8"/>
      <c r="AG52" s="2" t="str">
        <f t="shared" si="8"/>
        <v/>
      </c>
      <c r="AH52" s="3" t="str">
        <f t="shared" si="9"/>
        <v/>
      </c>
      <c r="AI52" s="3" t="str">
        <f>IF($A52="","",IF((AND($A52="ADD",OR(AH52="",AH52="Excellent"))),"1",(_xlfn.XLOOKUP(AH52,condition[lookupValue],condition[lookupKey],""))))</f>
        <v/>
      </c>
      <c r="AJ52" s="7" t="str">
        <f t="shared" si="10"/>
        <v/>
      </c>
      <c r="AK52" s="5"/>
    </row>
    <row r="53" spans="2:37" x14ac:dyDescent="0.45">
      <c r="B53" s="4"/>
      <c r="C53" s="3" t="str">
        <f t="shared" si="0"/>
        <v/>
      </c>
      <c r="D53" s="3" t="str">
        <f>IF($A53="","",IF((AND($A53="ADD",OR(C53="",C53="ud_barrier"))),"94",(_xlfn.XLOOKUP(C53,ud_amds_table_list[lookupValue],ud_amds_table_list[lookupKey],""))))</f>
        <v/>
      </c>
      <c r="E53" s="5"/>
      <c r="G53" s="3" t="str">
        <f>IF($A53="ADD",IF(NOT(ISBLANK(F53)),_xlfn.XLOOKUP(F53,roadnames[lookupValue],roadnames[lookupKey],"ERROR"),""), "")</f>
        <v/>
      </c>
      <c r="H53" s="4"/>
      <c r="I53" s="4"/>
      <c r="J53" s="6" t="str">
        <f t="shared" si="1"/>
        <v/>
      </c>
      <c r="K53" s="4"/>
      <c r="M53" s="3" t="str">
        <f>IF($A53="ADD",IF(NOT(ISBLANK(L53)),_xlfn.XLOOKUP(L53,len_adjust_rsn[lookupValue],len_adjust_rsn[lookupKey],"ERROR"),""), "")</f>
        <v/>
      </c>
      <c r="O53" s="3" t="str">
        <f>IF($A53="ADD",IF(NOT(ISBLANK(N53)),_xlfn.XLOOKUP(N53,ud_motorcycle_attachment[lookupValue],ud_motorcycle_attachment[lookupKey],"ERROR"),""), "")</f>
        <v/>
      </c>
      <c r="P53" s="7"/>
      <c r="Q53" s="4" t="str">
        <f t="shared" ca="1" si="2"/>
        <v/>
      </c>
      <c r="R53" s="4"/>
      <c r="S53" s="3" t="str">
        <f t="shared" si="3"/>
        <v/>
      </c>
      <c r="T53" s="3" t="str">
        <f>IF($A53="","",IF((AND($A53="ADD",OR(S53="",S53="In Use"))),"5",(_xlfn.XLOOKUP(S53,ud_asset_status[lookupValue],ud_asset_status[lookupKey],""))))</f>
        <v/>
      </c>
      <c r="U53" s="7"/>
      <c r="W53" s="3" t="str">
        <f>IF($A53="ADD",IF(NOT(ISBLANK(V53)),_xlfn.XLOOKUP(V53,ar_replace_reason[lookupValue],ar_replace_reason[lookupKey],"ERROR"),""), "")</f>
        <v/>
      </c>
      <c r="X53" s="3" t="str">
        <f t="shared" si="4"/>
        <v/>
      </c>
      <c r="Y53" s="3" t="str">
        <f>IF($A53="","",IF((AND($A53="ADD",OR(X53="",X53="Queenstown-Lakes District Council"))),"70",(_xlfn.XLOOKUP(X53,ud_organisation_owner[lookupValue],ud_organisation_owner[lookupKey],""))))</f>
        <v/>
      </c>
      <c r="Z53" s="3" t="str">
        <f t="shared" si="5"/>
        <v/>
      </c>
      <c r="AA53" s="3" t="str">
        <f>IF($A53="","",IF((AND($A53="ADD",OR(Z53="",Z53="Queenstown-Lakes District Council"))),"70",(_xlfn.XLOOKUP(Z53,ud_organisation_owner[lookupValue],ud_organisation_owner[lookupKey],""))))</f>
        <v/>
      </c>
      <c r="AB53" s="3" t="str">
        <f t="shared" si="6"/>
        <v/>
      </c>
      <c r="AC53" s="3" t="str">
        <f>IF($A53="","",IF((AND($A53="ADD",OR(AB53="",AB53="Local Authority"))),"17",(_xlfn.XLOOKUP(AB53,ud_sub_organisation[lookupValue],ud_sub_organisation[lookupKey],""))))</f>
        <v/>
      </c>
      <c r="AD53" s="3" t="str">
        <f t="shared" si="7"/>
        <v/>
      </c>
      <c r="AE53" s="3" t="str">
        <f>IF($A53="","",IF((AND($A53="ADD",OR(AD53="",AD53="Vested assets"))),"12",(_xlfn.XLOOKUP(AD53,ud_work_origin[lookupValue],ud_work_origin[lookupKey],""))))</f>
        <v/>
      </c>
      <c r="AF53" s="8"/>
      <c r="AG53" s="2" t="str">
        <f t="shared" si="8"/>
        <v/>
      </c>
      <c r="AH53" s="3" t="str">
        <f t="shared" si="9"/>
        <v/>
      </c>
      <c r="AI53" s="3" t="str">
        <f>IF($A53="","",IF((AND($A53="ADD",OR(AH53="",AH53="Excellent"))),"1",(_xlfn.XLOOKUP(AH53,condition[lookupValue],condition[lookupKey],""))))</f>
        <v/>
      </c>
      <c r="AJ53" s="7" t="str">
        <f t="shared" si="10"/>
        <v/>
      </c>
      <c r="AK53" s="5"/>
    </row>
    <row r="54" spans="2:37" x14ac:dyDescent="0.45">
      <c r="B54" s="4"/>
      <c r="C54" s="3" t="str">
        <f t="shared" si="0"/>
        <v/>
      </c>
      <c r="D54" s="3" t="str">
        <f>IF($A54="","",IF((AND($A54="ADD",OR(C54="",C54="ud_barrier"))),"94",(_xlfn.XLOOKUP(C54,ud_amds_table_list[lookupValue],ud_amds_table_list[lookupKey],""))))</f>
        <v/>
      </c>
      <c r="E54" s="5"/>
      <c r="G54" s="3" t="str">
        <f>IF($A54="ADD",IF(NOT(ISBLANK(F54)),_xlfn.XLOOKUP(F54,roadnames[lookupValue],roadnames[lookupKey],"ERROR"),""), "")</f>
        <v/>
      </c>
      <c r="H54" s="4"/>
      <c r="I54" s="4"/>
      <c r="J54" s="6" t="str">
        <f t="shared" si="1"/>
        <v/>
      </c>
      <c r="K54" s="4"/>
      <c r="M54" s="3" t="str">
        <f>IF($A54="ADD",IF(NOT(ISBLANK(L54)),_xlfn.XLOOKUP(L54,len_adjust_rsn[lookupValue],len_adjust_rsn[lookupKey],"ERROR"),""), "")</f>
        <v/>
      </c>
      <c r="O54" s="3" t="str">
        <f>IF($A54="ADD",IF(NOT(ISBLANK(N54)),_xlfn.XLOOKUP(N54,ud_motorcycle_attachment[lookupValue],ud_motorcycle_attachment[lookupKey],"ERROR"),""), "")</f>
        <v/>
      </c>
      <c r="P54" s="7"/>
      <c r="Q54" s="4" t="str">
        <f t="shared" ca="1" si="2"/>
        <v/>
      </c>
      <c r="R54" s="4"/>
      <c r="S54" s="3" t="str">
        <f t="shared" si="3"/>
        <v/>
      </c>
      <c r="T54" s="3" t="str">
        <f>IF($A54="","",IF((AND($A54="ADD",OR(S54="",S54="In Use"))),"5",(_xlfn.XLOOKUP(S54,ud_asset_status[lookupValue],ud_asset_status[lookupKey],""))))</f>
        <v/>
      </c>
      <c r="U54" s="7"/>
      <c r="W54" s="3" t="str">
        <f>IF($A54="ADD",IF(NOT(ISBLANK(V54)),_xlfn.XLOOKUP(V54,ar_replace_reason[lookupValue],ar_replace_reason[lookupKey],"ERROR"),""), "")</f>
        <v/>
      </c>
      <c r="X54" s="3" t="str">
        <f t="shared" si="4"/>
        <v/>
      </c>
      <c r="Y54" s="3" t="str">
        <f>IF($A54="","",IF((AND($A54="ADD",OR(X54="",X54="Queenstown-Lakes District Council"))),"70",(_xlfn.XLOOKUP(X54,ud_organisation_owner[lookupValue],ud_organisation_owner[lookupKey],""))))</f>
        <v/>
      </c>
      <c r="Z54" s="3" t="str">
        <f t="shared" si="5"/>
        <v/>
      </c>
      <c r="AA54" s="3" t="str">
        <f>IF($A54="","",IF((AND($A54="ADD",OR(Z54="",Z54="Queenstown-Lakes District Council"))),"70",(_xlfn.XLOOKUP(Z54,ud_organisation_owner[lookupValue],ud_organisation_owner[lookupKey],""))))</f>
        <v/>
      </c>
      <c r="AB54" s="3" t="str">
        <f t="shared" si="6"/>
        <v/>
      </c>
      <c r="AC54" s="3" t="str">
        <f>IF($A54="","",IF((AND($A54="ADD",OR(AB54="",AB54="Local Authority"))),"17",(_xlfn.XLOOKUP(AB54,ud_sub_organisation[lookupValue],ud_sub_organisation[lookupKey],""))))</f>
        <v/>
      </c>
      <c r="AD54" s="3" t="str">
        <f t="shared" si="7"/>
        <v/>
      </c>
      <c r="AE54" s="3" t="str">
        <f>IF($A54="","",IF((AND($A54="ADD",OR(AD54="",AD54="Vested assets"))),"12",(_xlfn.XLOOKUP(AD54,ud_work_origin[lookupValue],ud_work_origin[lookupKey],""))))</f>
        <v/>
      </c>
      <c r="AF54" s="8"/>
      <c r="AG54" s="2" t="str">
        <f t="shared" si="8"/>
        <v/>
      </c>
      <c r="AH54" s="3" t="str">
        <f t="shared" si="9"/>
        <v/>
      </c>
      <c r="AI54" s="3" t="str">
        <f>IF($A54="","",IF((AND($A54="ADD",OR(AH54="",AH54="Excellent"))),"1",(_xlfn.XLOOKUP(AH54,condition[lookupValue],condition[lookupKey],""))))</f>
        <v/>
      </c>
      <c r="AJ54" s="7" t="str">
        <f t="shared" si="10"/>
        <v/>
      </c>
      <c r="AK54" s="5"/>
    </row>
    <row r="55" spans="2:37" x14ac:dyDescent="0.45">
      <c r="B55" s="4"/>
      <c r="C55" s="3" t="str">
        <f t="shared" si="0"/>
        <v/>
      </c>
      <c r="D55" s="3" t="str">
        <f>IF($A55="","",IF((AND($A55="ADD",OR(C55="",C55="ud_barrier"))),"94",(_xlfn.XLOOKUP(C55,ud_amds_table_list[lookupValue],ud_amds_table_list[lookupKey],""))))</f>
        <v/>
      </c>
      <c r="E55" s="5"/>
      <c r="G55" s="3" t="str">
        <f>IF($A55="ADD",IF(NOT(ISBLANK(F55)),_xlfn.XLOOKUP(F55,roadnames[lookupValue],roadnames[lookupKey],"ERROR"),""), "")</f>
        <v/>
      </c>
      <c r="H55" s="4"/>
      <c r="I55" s="4"/>
      <c r="J55" s="6" t="str">
        <f t="shared" si="1"/>
        <v/>
      </c>
      <c r="K55" s="4"/>
      <c r="M55" s="3" t="str">
        <f>IF($A55="ADD",IF(NOT(ISBLANK(L55)),_xlfn.XLOOKUP(L55,len_adjust_rsn[lookupValue],len_adjust_rsn[lookupKey],"ERROR"),""), "")</f>
        <v/>
      </c>
      <c r="O55" s="3" t="str">
        <f>IF($A55="ADD",IF(NOT(ISBLANK(N55)),_xlfn.XLOOKUP(N55,ud_motorcycle_attachment[lookupValue],ud_motorcycle_attachment[lookupKey],"ERROR"),""), "")</f>
        <v/>
      </c>
      <c r="P55" s="7"/>
      <c r="Q55" s="4" t="str">
        <f t="shared" ca="1" si="2"/>
        <v/>
      </c>
      <c r="R55" s="4"/>
      <c r="S55" s="3" t="str">
        <f t="shared" si="3"/>
        <v/>
      </c>
      <c r="T55" s="3" t="str">
        <f>IF($A55="","",IF((AND($A55="ADD",OR(S55="",S55="In Use"))),"5",(_xlfn.XLOOKUP(S55,ud_asset_status[lookupValue],ud_asset_status[lookupKey],""))))</f>
        <v/>
      </c>
      <c r="U55" s="7"/>
      <c r="W55" s="3" t="str">
        <f>IF($A55="ADD",IF(NOT(ISBLANK(V55)),_xlfn.XLOOKUP(V55,ar_replace_reason[lookupValue],ar_replace_reason[lookupKey],"ERROR"),""), "")</f>
        <v/>
      </c>
      <c r="X55" s="3" t="str">
        <f t="shared" si="4"/>
        <v/>
      </c>
      <c r="Y55" s="3" t="str">
        <f>IF($A55="","",IF((AND($A55="ADD",OR(X55="",X55="Queenstown-Lakes District Council"))),"70",(_xlfn.XLOOKUP(X55,ud_organisation_owner[lookupValue],ud_organisation_owner[lookupKey],""))))</f>
        <v/>
      </c>
      <c r="Z55" s="3" t="str">
        <f t="shared" si="5"/>
        <v/>
      </c>
      <c r="AA55" s="3" t="str">
        <f>IF($A55="","",IF((AND($A55="ADD",OR(Z55="",Z55="Queenstown-Lakes District Council"))),"70",(_xlfn.XLOOKUP(Z55,ud_organisation_owner[lookupValue],ud_organisation_owner[lookupKey],""))))</f>
        <v/>
      </c>
      <c r="AB55" s="3" t="str">
        <f t="shared" si="6"/>
        <v/>
      </c>
      <c r="AC55" s="3" t="str">
        <f>IF($A55="","",IF((AND($A55="ADD",OR(AB55="",AB55="Local Authority"))),"17",(_xlfn.XLOOKUP(AB55,ud_sub_organisation[lookupValue],ud_sub_organisation[lookupKey],""))))</f>
        <v/>
      </c>
      <c r="AD55" s="3" t="str">
        <f t="shared" si="7"/>
        <v/>
      </c>
      <c r="AE55" s="3" t="str">
        <f>IF($A55="","",IF((AND($A55="ADD",OR(AD55="",AD55="Vested assets"))),"12",(_xlfn.XLOOKUP(AD55,ud_work_origin[lookupValue],ud_work_origin[lookupKey],""))))</f>
        <v/>
      </c>
      <c r="AF55" s="8"/>
      <c r="AG55" s="2" t="str">
        <f t="shared" si="8"/>
        <v/>
      </c>
      <c r="AH55" s="3" t="str">
        <f t="shared" si="9"/>
        <v/>
      </c>
      <c r="AI55" s="3" t="str">
        <f>IF($A55="","",IF((AND($A55="ADD",OR(AH55="",AH55="Excellent"))),"1",(_xlfn.XLOOKUP(AH55,condition[lookupValue],condition[lookupKey],""))))</f>
        <v/>
      </c>
      <c r="AJ55" s="7" t="str">
        <f t="shared" si="10"/>
        <v/>
      </c>
      <c r="AK55" s="5"/>
    </row>
    <row r="56" spans="2:37" x14ac:dyDescent="0.45">
      <c r="B56" s="4"/>
      <c r="C56" s="3" t="str">
        <f t="shared" si="0"/>
        <v/>
      </c>
      <c r="D56" s="3" t="str">
        <f>IF($A56="","",IF((AND($A56="ADD",OR(C56="",C56="ud_barrier"))),"94",(_xlfn.XLOOKUP(C56,ud_amds_table_list[lookupValue],ud_amds_table_list[lookupKey],""))))</f>
        <v/>
      </c>
      <c r="E56" s="5"/>
      <c r="G56" s="3" t="str">
        <f>IF($A56="ADD",IF(NOT(ISBLANK(F56)),_xlfn.XLOOKUP(F56,roadnames[lookupValue],roadnames[lookupKey],"ERROR"),""), "")</f>
        <v/>
      </c>
      <c r="H56" s="4"/>
      <c r="I56" s="4"/>
      <c r="J56" s="6" t="str">
        <f t="shared" si="1"/>
        <v/>
      </c>
      <c r="K56" s="4"/>
      <c r="M56" s="3" t="str">
        <f>IF($A56="ADD",IF(NOT(ISBLANK(L56)),_xlfn.XLOOKUP(L56,len_adjust_rsn[lookupValue],len_adjust_rsn[lookupKey],"ERROR"),""), "")</f>
        <v/>
      </c>
      <c r="O56" s="3" t="str">
        <f>IF($A56="ADD",IF(NOT(ISBLANK(N56)),_xlfn.XLOOKUP(N56,ud_motorcycle_attachment[lookupValue],ud_motorcycle_attachment[lookupKey],"ERROR"),""), "")</f>
        <v/>
      </c>
      <c r="P56" s="7"/>
      <c r="Q56" s="4" t="str">
        <f t="shared" ca="1" si="2"/>
        <v/>
      </c>
      <c r="R56" s="4"/>
      <c r="S56" s="3" t="str">
        <f t="shared" si="3"/>
        <v/>
      </c>
      <c r="T56" s="3" t="str">
        <f>IF($A56="","",IF((AND($A56="ADD",OR(S56="",S56="In Use"))),"5",(_xlfn.XLOOKUP(S56,ud_asset_status[lookupValue],ud_asset_status[lookupKey],""))))</f>
        <v/>
      </c>
      <c r="U56" s="7"/>
      <c r="W56" s="3" t="str">
        <f>IF($A56="ADD",IF(NOT(ISBLANK(V56)),_xlfn.XLOOKUP(V56,ar_replace_reason[lookupValue],ar_replace_reason[lookupKey],"ERROR"),""), "")</f>
        <v/>
      </c>
      <c r="X56" s="3" t="str">
        <f t="shared" si="4"/>
        <v/>
      </c>
      <c r="Y56" s="3" t="str">
        <f>IF($A56="","",IF((AND($A56="ADD",OR(X56="",X56="Queenstown-Lakes District Council"))),"70",(_xlfn.XLOOKUP(X56,ud_organisation_owner[lookupValue],ud_organisation_owner[lookupKey],""))))</f>
        <v/>
      </c>
      <c r="Z56" s="3" t="str">
        <f t="shared" si="5"/>
        <v/>
      </c>
      <c r="AA56" s="3" t="str">
        <f>IF($A56="","",IF((AND($A56="ADD",OR(Z56="",Z56="Queenstown-Lakes District Council"))),"70",(_xlfn.XLOOKUP(Z56,ud_organisation_owner[lookupValue],ud_organisation_owner[lookupKey],""))))</f>
        <v/>
      </c>
      <c r="AB56" s="3" t="str">
        <f t="shared" si="6"/>
        <v/>
      </c>
      <c r="AC56" s="3" t="str">
        <f>IF($A56="","",IF((AND($A56="ADD",OR(AB56="",AB56="Local Authority"))),"17",(_xlfn.XLOOKUP(AB56,ud_sub_organisation[lookupValue],ud_sub_organisation[lookupKey],""))))</f>
        <v/>
      </c>
      <c r="AD56" s="3" t="str">
        <f t="shared" si="7"/>
        <v/>
      </c>
      <c r="AE56" s="3" t="str">
        <f>IF($A56="","",IF((AND($A56="ADD",OR(AD56="",AD56="Vested assets"))),"12",(_xlfn.XLOOKUP(AD56,ud_work_origin[lookupValue],ud_work_origin[lookupKey],""))))</f>
        <v/>
      </c>
      <c r="AF56" s="8"/>
      <c r="AG56" s="2" t="str">
        <f t="shared" si="8"/>
        <v/>
      </c>
      <c r="AH56" s="3" t="str">
        <f t="shared" si="9"/>
        <v/>
      </c>
      <c r="AI56" s="3" t="str">
        <f>IF($A56="","",IF((AND($A56="ADD",OR(AH56="",AH56="Excellent"))),"1",(_xlfn.XLOOKUP(AH56,condition[lookupValue],condition[lookupKey],""))))</f>
        <v/>
      </c>
      <c r="AJ56" s="7" t="str">
        <f t="shared" si="10"/>
        <v/>
      </c>
      <c r="AK56" s="5"/>
    </row>
    <row r="57" spans="2:37" x14ac:dyDescent="0.45">
      <c r="B57" s="4"/>
      <c r="C57" s="3" t="str">
        <f t="shared" si="0"/>
        <v/>
      </c>
      <c r="D57" s="3" t="str">
        <f>IF($A57="","",IF((AND($A57="ADD",OR(C57="",C57="ud_barrier"))),"94",(_xlfn.XLOOKUP(C57,ud_amds_table_list[lookupValue],ud_amds_table_list[lookupKey],""))))</f>
        <v/>
      </c>
      <c r="E57" s="5"/>
      <c r="G57" s="3" t="str">
        <f>IF($A57="ADD",IF(NOT(ISBLANK(F57)),_xlfn.XLOOKUP(F57,roadnames[lookupValue],roadnames[lookupKey],"ERROR"),""), "")</f>
        <v/>
      </c>
      <c r="H57" s="4"/>
      <c r="I57" s="4"/>
      <c r="J57" s="6" t="str">
        <f t="shared" si="1"/>
        <v/>
      </c>
      <c r="K57" s="4"/>
      <c r="M57" s="3" t="str">
        <f>IF($A57="ADD",IF(NOT(ISBLANK(L57)),_xlfn.XLOOKUP(L57,len_adjust_rsn[lookupValue],len_adjust_rsn[lookupKey],"ERROR"),""), "")</f>
        <v/>
      </c>
      <c r="O57" s="3" t="str">
        <f>IF($A57="ADD",IF(NOT(ISBLANK(N57)),_xlfn.XLOOKUP(N57,ud_motorcycle_attachment[lookupValue],ud_motorcycle_attachment[lookupKey],"ERROR"),""), "")</f>
        <v/>
      </c>
      <c r="P57" s="7"/>
      <c r="Q57" s="4" t="str">
        <f t="shared" ca="1" si="2"/>
        <v/>
      </c>
      <c r="R57" s="4"/>
      <c r="S57" s="3" t="str">
        <f t="shared" si="3"/>
        <v/>
      </c>
      <c r="T57" s="3" t="str">
        <f>IF($A57="","",IF((AND($A57="ADD",OR(S57="",S57="In Use"))),"5",(_xlfn.XLOOKUP(S57,ud_asset_status[lookupValue],ud_asset_status[lookupKey],""))))</f>
        <v/>
      </c>
      <c r="U57" s="7"/>
      <c r="W57" s="3" t="str">
        <f>IF($A57="ADD",IF(NOT(ISBLANK(V57)),_xlfn.XLOOKUP(V57,ar_replace_reason[lookupValue],ar_replace_reason[lookupKey],"ERROR"),""), "")</f>
        <v/>
      </c>
      <c r="X57" s="3" t="str">
        <f t="shared" si="4"/>
        <v/>
      </c>
      <c r="Y57" s="3" t="str">
        <f>IF($A57="","",IF((AND($A57="ADD",OR(X57="",X57="Queenstown-Lakes District Council"))),"70",(_xlfn.XLOOKUP(X57,ud_organisation_owner[lookupValue],ud_organisation_owner[lookupKey],""))))</f>
        <v/>
      </c>
      <c r="Z57" s="3" t="str">
        <f t="shared" si="5"/>
        <v/>
      </c>
      <c r="AA57" s="3" t="str">
        <f>IF($A57="","",IF((AND($A57="ADD",OR(Z57="",Z57="Queenstown-Lakes District Council"))),"70",(_xlfn.XLOOKUP(Z57,ud_organisation_owner[lookupValue],ud_organisation_owner[lookupKey],""))))</f>
        <v/>
      </c>
      <c r="AB57" s="3" t="str">
        <f t="shared" si="6"/>
        <v/>
      </c>
      <c r="AC57" s="3" t="str">
        <f>IF($A57="","",IF((AND($A57="ADD",OR(AB57="",AB57="Local Authority"))),"17",(_xlfn.XLOOKUP(AB57,ud_sub_organisation[lookupValue],ud_sub_organisation[lookupKey],""))))</f>
        <v/>
      </c>
      <c r="AD57" s="3" t="str">
        <f t="shared" si="7"/>
        <v/>
      </c>
      <c r="AE57" s="3" t="str">
        <f>IF($A57="","",IF((AND($A57="ADD",OR(AD57="",AD57="Vested assets"))),"12",(_xlfn.XLOOKUP(AD57,ud_work_origin[lookupValue],ud_work_origin[lookupKey],""))))</f>
        <v/>
      </c>
      <c r="AF57" s="8"/>
      <c r="AG57" s="2" t="str">
        <f t="shared" si="8"/>
        <v/>
      </c>
      <c r="AH57" s="3" t="str">
        <f t="shared" si="9"/>
        <v/>
      </c>
      <c r="AI57" s="3" t="str">
        <f>IF($A57="","",IF((AND($A57="ADD",OR(AH57="",AH57="Excellent"))),"1",(_xlfn.XLOOKUP(AH57,condition[lookupValue],condition[lookupKey],""))))</f>
        <v/>
      </c>
      <c r="AJ57" s="7" t="str">
        <f t="shared" si="10"/>
        <v/>
      </c>
      <c r="AK57" s="5"/>
    </row>
    <row r="58" spans="2:37" x14ac:dyDescent="0.45">
      <c r="B58" s="4"/>
      <c r="C58" s="3" t="str">
        <f t="shared" si="0"/>
        <v/>
      </c>
      <c r="D58" s="3" t="str">
        <f>IF($A58="","",IF((AND($A58="ADD",OR(C58="",C58="ud_barrier"))),"94",(_xlfn.XLOOKUP(C58,ud_amds_table_list[lookupValue],ud_amds_table_list[lookupKey],""))))</f>
        <v/>
      </c>
      <c r="E58" s="5"/>
      <c r="G58" s="3" t="str">
        <f>IF($A58="ADD",IF(NOT(ISBLANK(F58)),_xlfn.XLOOKUP(F58,roadnames[lookupValue],roadnames[lookupKey],"ERROR"),""), "")</f>
        <v/>
      </c>
      <c r="H58" s="4"/>
      <c r="I58" s="4"/>
      <c r="J58" s="6" t="str">
        <f t="shared" si="1"/>
        <v/>
      </c>
      <c r="K58" s="4"/>
      <c r="M58" s="3" t="str">
        <f>IF($A58="ADD",IF(NOT(ISBLANK(L58)),_xlfn.XLOOKUP(L58,len_adjust_rsn[lookupValue],len_adjust_rsn[lookupKey],"ERROR"),""), "")</f>
        <v/>
      </c>
      <c r="O58" s="3" t="str">
        <f>IF($A58="ADD",IF(NOT(ISBLANK(N58)),_xlfn.XLOOKUP(N58,ud_motorcycle_attachment[lookupValue],ud_motorcycle_attachment[lookupKey],"ERROR"),""), "")</f>
        <v/>
      </c>
      <c r="P58" s="7"/>
      <c r="Q58" s="4" t="str">
        <f t="shared" ca="1" si="2"/>
        <v/>
      </c>
      <c r="R58" s="4"/>
      <c r="S58" s="3" t="str">
        <f t="shared" si="3"/>
        <v/>
      </c>
      <c r="T58" s="3" t="str">
        <f>IF($A58="","",IF((AND($A58="ADD",OR(S58="",S58="In Use"))),"5",(_xlfn.XLOOKUP(S58,ud_asset_status[lookupValue],ud_asset_status[lookupKey],""))))</f>
        <v/>
      </c>
      <c r="U58" s="7"/>
      <c r="W58" s="3" t="str">
        <f>IF($A58="ADD",IF(NOT(ISBLANK(V58)),_xlfn.XLOOKUP(V58,ar_replace_reason[lookupValue],ar_replace_reason[lookupKey],"ERROR"),""), "")</f>
        <v/>
      </c>
      <c r="X58" s="3" t="str">
        <f t="shared" si="4"/>
        <v/>
      </c>
      <c r="Y58" s="3" t="str">
        <f>IF($A58="","",IF((AND($A58="ADD",OR(X58="",X58="Queenstown-Lakes District Council"))),"70",(_xlfn.XLOOKUP(X58,ud_organisation_owner[lookupValue],ud_organisation_owner[lookupKey],""))))</f>
        <v/>
      </c>
      <c r="Z58" s="3" t="str">
        <f t="shared" si="5"/>
        <v/>
      </c>
      <c r="AA58" s="3" t="str">
        <f>IF($A58="","",IF((AND($A58="ADD",OR(Z58="",Z58="Queenstown-Lakes District Council"))),"70",(_xlfn.XLOOKUP(Z58,ud_organisation_owner[lookupValue],ud_organisation_owner[lookupKey],""))))</f>
        <v/>
      </c>
      <c r="AB58" s="3" t="str">
        <f t="shared" si="6"/>
        <v/>
      </c>
      <c r="AC58" s="3" t="str">
        <f>IF($A58="","",IF((AND($A58="ADD",OR(AB58="",AB58="Local Authority"))),"17",(_xlfn.XLOOKUP(AB58,ud_sub_organisation[lookupValue],ud_sub_organisation[lookupKey],""))))</f>
        <v/>
      </c>
      <c r="AD58" s="3" t="str">
        <f t="shared" si="7"/>
        <v/>
      </c>
      <c r="AE58" s="3" t="str">
        <f>IF($A58="","",IF((AND($A58="ADD",OR(AD58="",AD58="Vested assets"))),"12",(_xlfn.XLOOKUP(AD58,ud_work_origin[lookupValue],ud_work_origin[lookupKey],""))))</f>
        <v/>
      </c>
      <c r="AF58" s="8"/>
      <c r="AG58" s="2" t="str">
        <f t="shared" si="8"/>
        <v/>
      </c>
      <c r="AH58" s="3" t="str">
        <f t="shared" si="9"/>
        <v/>
      </c>
      <c r="AI58" s="3" t="str">
        <f>IF($A58="","",IF((AND($A58="ADD",OR(AH58="",AH58="Excellent"))),"1",(_xlfn.XLOOKUP(AH58,condition[lookupValue],condition[lookupKey],""))))</f>
        <v/>
      </c>
      <c r="AJ58" s="7" t="str">
        <f t="shared" si="10"/>
        <v/>
      </c>
      <c r="AK58" s="5"/>
    </row>
    <row r="59" spans="2:37" x14ac:dyDescent="0.45">
      <c r="B59" s="4"/>
      <c r="C59" s="3" t="str">
        <f t="shared" si="0"/>
        <v/>
      </c>
      <c r="D59" s="3" t="str">
        <f>IF($A59="","",IF((AND($A59="ADD",OR(C59="",C59="ud_barrier"))),"94",(_xlfn.XLOOKUP(C59,ud_amds_table_list[lookupValue],ud_amds_table_list[lookupKey],""))))</f>
        <v/>
      </c>
      <c r="E59" s="5"/>
      <c r="G59" s="3" t="str">
        <f>IF($A59="ADD",IF(NOT(ISBLANK(F59)),_xlfn.XLOOKUP(F59,roadnames[lookupValue],roadnames[lookupKey],"ERROR"),""), "")</f>
        <v/>
      </c>
      <c r="H59" s="4"/>
      <c r="I59" s="4"/>
      <c r="J59" s="6" t="str">
        <f t="shared" si="1"/>
        <v/>
      </c>
      <c r="K59" s="4"/>
      <c r="M59" s="3" t="str">
        <f>IF($A59="ADD",IF(NOT(ISBLANK(L59)),_xlfn.XLOOKUP(L59,len_adjust_rsn[lookupValue],len_adjust_rsn[lookupKey],"ERROR"),""), "")</f>
        <v/>
      </c>
      <c r="O59" s="3" t="str">
        <f>IF($A59="ADD",IF(NOT(ISBLANK(N59)),_xlfn.XLOOKUP(N59,ud_motorcycle_attachment[lookupValue],ud_motorcycle_attachment[lookupKey],"ERROR"),""), "")</f>
        <v/>
      </c>
      <c r="P59" s="7"/>
      <c r="Q59" s="4" t="str">
        <f t="shared" ca="1" si="2"/>
        <v/>
      </c>
      <c r="R59" s="4"/>
      <c r="S59" s="3" t="str">
        <f t="shared" si="3"/>
        <v/>
      </c>
      <c r="T59" s="3" t="str">
        <f>IF($A59="","",IF((AND($A59="ADD",OR(S59="",S59="In Use"))),"5",(_xlfn.XLOOKUP(S59,ud_asset_status[lookupValue],ud_asset_status[lookupKey],""))))</f>
        <v/>
      </c>
      <c r="U59" s="7"/>
      <c r="W59" s="3" t="str">
        <f>IF($A59="ADD",IF(NOT(ISBLANK(V59)),_xlfn.XLOOKUP(V59,ar_replace_reason[lookupValue],ar_replace_reason[lookupKey],"ERROR"),""), "")</f>
        <v/>
      </c>
      <c r="X59" s="3" t="str">
        <f t="shared" si="4"/>
        <v/>
      </c>
      <c r="Y59" s="3" t="str">
        <f>IF($A59="","",IF((AND($A59="ADD",OR(X59="",X59="Queenstown-Lakes District Council"))),"70",(_xlfn.XLOOKUP(X59,ud_organisation_owner[lookupValue],ud_organisation_owner[lookupKey],""))))</f>
        <v/>
      </c>
      <c r="Z59" s="3" t="str">
        <f t="shared" si="5"/>
        <v/>
      </c>
      <c r="AA59" s="3" t="str">
        <f>IF($A59="","",IF((AND($A59="ADD",OR(Z59="",Z59="Queenstown-Lakes District Council"))),"70",(_xlfn.XLOOKUP(Z59,ud_organisation_owner[lookupValue],ud_organisation_owner[lookupKey],""))))</f>
        <v/>
      </c>
      <c r="AB59" s="3" t="str">
        <f t="shared" si="6"/>
        <v/>
      </c>
      <c r="AC59" s="3" t="str">
        <f>IF($A59="","",IF((AND($A59="ADD",OR(AB59="",AB59="Local Authority"))),"17",(_xlfn.XLOOKUP(AB59,ud_sub_organisation[lookupValue],ud_sub_organisation[lookupKey],""))))</f>
        <v/>
      </c>
      <c r="AD59" s="3" t="str">
        <f t="shared" si="7"/>
        <v/>
      </c>
      <c r="AE59" s="3" t="str">
        <f>IF($A59="","",IF((AND($A59="ADD",OR(AD59="",AD59="Vested assets"))),"12",(_xlfn.XLOOKUP(AD59,ud_work_origin[lookupValue],ud_work_origin[lookupKey],""))))</f>
        <v/>
      </c>
      <c r="AF59" s="8"/>
      <c r="AG59" s="2" t="str">
        <f t="shared" si="8"/>
        <v/>
      </c>
      <c r="AH59" s="3" t="str">
        <f t="shared" si="9"/>
        <v/>
      </c>
      <c r="AI59" s="3" t="str">
        <f>IF($A59="","",IF((AND($A59="ADD",OR(AH59="",AH59="Excellent"))),"1",(_xlfn.XLOOKUP(AH59,condition[lookupValue],condition[lookupKey],""))))</f>
        <v/>
      </c>
      <c r="AJ59" s="7" t="str">
        <f t="shared" si="10"/>
        <v/>
      </c>
      <c r="AK59" s="5"/>
    </row>
    <row r="60" spans="2:37" x14ac:dyDescent="0.45">
      <c r="B60" s="4"/>
      <c r="C60" s="3" t="str">
        <f t="shared" si="0"/>
        <v/>
      </c>
      <c r="D60" s="3" t="str">
        <f>IF($A60="","",IF((AND($A60="ADD",OR(C60="",C60="ud_barrier"))),"94",(_xlfn.XLOOKUP(C60,ud_amds_table_list[lookupValue],ud_amds_table_list[lookupKey],""))))</f>
        <v/>
      </c>
      <c r="E60" s="5"/>
      <c r="G60" s="3" t="str">
        <f>IF($A60="ADD",IF(NOT(ISBLANK(F60)),_xlfn.XLOOKUP(F60,roadnames[lookupValue],roadnames[lookupKey],"ERROR"),""), "")</f>
        <v/>
      </c>
      <c r="H60" s="4"/>
      <c r="I60" s="4"/>
      <c r="J60" s="6" t="str">
        <f t="shared" si="1"/>
        <v/>
      </c>
      <c r="K60" s="4"/>
      <c r="M60" s="3" t="str">
        <f>IF($A60="ADD",IF(NOT(ISBLANK(L60)),_xlfn.XLOOKUP(L60,len_adjust_rsn[lookupValue],len_adjust_rsn[lookupKey],"ERROR"),""), "")</f>
        <v/>
      </c>
      <c r="O60" s="3" t="str">
        <f>IF($A60="ADD",IF(NOT(ISBLANK(N60)),_xlfn.XLOOKUP(N60,ud_motorcycle_attachment[lookupValue],ud_motorcycle_attachment[lookupKey],"ERROR"),""), "")</f>
        <v/>
      </c>
      <c r="P60" s="7"/>
      <c r="Q60" s="4" t="str">
        <f t="shared" ca="1" si="2"/>
        <v/>
      </c>
      <c r="R60" s="4"/>
      <c r="S60" s="3" t="str">
        <f t="shared" si="3"/>
        <v/>
      </c>
      <c r="T60" s="3" t="str">
        <f>IF($A60="","",IF((AND($A60="ADD",OR(S60="",S60="In Use"))),"5",(_xlfn.XLOOKUP(S60,ud_asset_status[lookupValue],ud_asset_status[lookupKey],""))))</f>
        <v/>
      </c>
      <c r="U60" s="7"/>
      <c r="W60" s="3" t="str">
        <f>IF($A60="ADD",IF(NOT(ISBLANK(V60)),_xlfn.XLOOKUP(V60,ar_replace_reason[lookupValue],ar_replace_reason[lookupKey],"ERROR"),""), "")</f>
        <v/>
      </c>
      <c r="X60" s="3" t="str">
        <f t="shared" si="4"/>
        <v/>
      </c>
      <c r="Y60" s="3" t="str">
        <f>IF($A60="","",IF((AND($A60="ADD",OR(X60="",X60="Queenstown-Lakes District Council"))),"70",(_xlfn.XLOOKUP(X60,ud_organisation_owner[lookupValue],ud_organisation_owner[lookupKey],""))))</f>
        <v/>
      </c>
      <c r="Z60" s="3" t="str">
        <f t="shared" si="5"/>
        <v/>
      </c>
      <c r="AA60" s="3" t="str">
        <f>IF($A60="","",IF((AND($A60="ADD",OR(Z60="",Z60="Queenstown-Lakes District Council"))),"70",(_xlfn.XLOOKUP(Z60,ud_organisation_owner[lookupValue],ud_organisation_owner[lookupKey],""))))</f>
        <v/>
      </c>
      <c r="AB60" s="3" t="str">
        <f t="shared" si="6"/>
        <v/>
      </c>
      <c r="AC60" s="3" t="str">
        <f>IF($A60="","",IF((AND($A60="ADD",OR(AB60="",AB60="Local Authority"))),"17",(_xlfn.XLOOKUP(AB60,ud_sub_organisation[lookupValue],ud_sub_organisation[lookupKey],""))))</f>
        <v/>
      </c>
      <c r="AD60" s="3" t="str">
        <f t="shared" si="7"/>
        <v/>
      </c>
      <c r="AE60" s="3" t="str">
        <f>IF($A60="","",IF((AND($A60="ADD",OR(AD60="",AD60="Vested assets"))),"12",(_xlfn.XLOOKUP(AD60,ud_work_origin[lookupValue],ud_work_origin[lookupKey],""))))</f>
        <v/>
      </c>
      <c r="AF60" s="8"/>
      <c r="AG60" s="2" t="str">
        <f t="shared" si="8"/>
        <v/>
      </c>
      <c r="AH60" s="3" t="str">
        <f t="shared" si="9"/>
        <v/>
      </c>
      <c r="AI60" s="3" t="str">
        <f>IF($A60="","",IF((AND($A60="ADD",OR(AH60="",AH60="Excellent"))),"1",(_xlfn.XLOOKUP(AH60,condition[lookupValue],condition[lookupKey],""))))</f>
        <v/>
      </c>
      <c r="AJ60" s="7" t="str">
        <f t="shared" si="10"/>
        <v/>
      </c>
      <c r="AK60" s="5"/>
    </row>
    <row r="61" spans="2:37" x14ac:dyDescent="0.45">
      <c r="B61" s="4"/>
      <c r="C61" s="3" t="str">
        <f t="shared" si="0"/>
        <v/>
      </c>
      <c r="D61" s="3" t="str">
        <f>IF($A61="","",IF((AND($A61="ADD",OR(C61="",C61="ud_barrier"))),"94",(_xlfn.XLOOKUP(C61,ud_amds_table_list[lookupValue],ud_amds_table_list[lookupKey],""))))</f>
        <v/>
      </c>
      <c r="E61" s="5"/>
      <c r="G61" s="3" t="str">
        <f>IF($A61="ADD",IF(NOT(ISBLANK(F61)),_xlfn.XLOOKUP(F61,roadnames[lookupValue],roadnames[lookupKey],"ERROR"),""), "")</f>
        <v/>
      </c>
      <c r="H61" s="4"/>
      <c r="I61" s="4"/>
      <c r="J61" s="6" t="str">
        <f t="shared" si="1"/>
        <v/>
      </c>
      <c r="K61" s="4"/>
      <c r="M61" s="3" t="str">
        <f>IF($A61="ADD",IF(NOT(ISBLANK(L61)),_xlfn.XLOOKUP(L61,len_adjust_rsn[lookupValue],len_adjust_rsn[lookupKey],"ERROR"),""), "")</f>
        <v/>
      </c>
      <c r="O61" s="3" t="str">
        <f>IF($A61="ADD",IF(NOT(ISBLANK(N61)),_xlfn.XLOOKUP(N61,ud_motorcycle_attachment[lookupValue],ud_motorcycle_attachment[lookupKey],"ERROR"),""), "")</f>
        <v/>
      </c>
      <c r="P61" s="7"/>
      <c r="Q61" s="4" t="str">
        <f t="shared" ca="1" si="2"/>
        <v/>
      </c>
      <c r="R61" s="4"/>
      <c r="S61" s="3" t="str">
        <f t="shared" si="3"/>
        <v/>
      </c>
      <c r="T61" s="3" t="str">
        <f>IF($A61="","",IF((AND($A61="ADD",OR(S61="",S61="In Use"))),"5",(_xlfn.XLOOKUP(S61,ud_asset_status[lookupValue],ud_asset_status[lookupKey],""))))</f>
        <v/>
      </c>
      <c r="U61" s="7"/>
      <c r="W61" s="3" t="str">
        <f>IF($A61="ADD",IF(NOT(ISBLANK(V61)),_xlfn.XLOOKUP(V61,ar_replace_reason[lookupValue],ar_replace_reason[lookupKey],"ERROR"),""), "")</f>
        <v/>
      </c>
      <c r="X61" s="3" t="str">
        <f t="shared" si="4"/>
        <v/>
      </c>
      <c r="Y61" s="3" t="str">
        <f>IF($A61="","",IF((AND($A61="ADD",OR(X61="",X61="Queenstown-Lakes District Council"))),"70",(_xlfn.XLOOKUP(X61,ud_organisation_owner[lookupValue],ud_organisation_owner[lookupKey],""))))</f>
        <v/>
      </c>
      <c r="Z61" s="3" t="str">
        <f t="shared" si="5"/>
        <v/>
      </c>
      <c r="AA61" s="3" t="str">
        <f>IF($A61="","",IF((AND($A61="ADD",OR(Z61="",Z61="Queenstown-Lakes District Council"))),"70",(_xlfn.XLOOKUP(Z61,ud_organisation_owner[lookupValue],ud_organisation_owner[lookupKey],""))))</f>
        <v/>
      </c>
      <c r="AB61" s="3" t="str">
        <f t="shared" si="6"/>
        <v/>
      </c>
      <c r="AC61" s="3" t="str">
        <f>IF($A61="","",IF((AND($A61="ADD",OR(AB61="",AB61="Local Authority"))),"17",(_xlfn.XLOOKUP(AB61,ud_sub_organisation[lookupValue],ud_sub_organisation[lookupKey],""))))</f>
        <v/>
      </c>
      <c r="AD61" s="3" t="str">
        <f t="shared" si="7"/>
        <v/>
      </c>
      <c r="AE61" s="3" t="str">
        <f>IF($A61="","",IF((AND($A61="ADD",OR(AD61="",AD61="Vested assets"))),"12",(_xlfn.XLOOKUP(AD61,ud_work_origin[lookupValue],ud_work_origin[lookupKey],""))))</f>
        <v/>
      </c>
      <c r="AF61" s="8"/>
      <c r="AG61" s="2" t="str">
        <f t="shared" si="8"/>
        <v/>
      </c>
      <c r="AH61" s="3" t="str">
        <f t="shared" si="9"/>
        <v/>
      </c>
      <c r="AI61" s="3" t="str">
        <f>IF($A61="","",IF((AND($A61="ADD",OR(AH61="",AH61="Excellent"))),"1",(_xlfn.XLOOKUP(AH61,condition[lookupValue],condition[lookupKey],""))))</f>
        <v/>
      </c>
      <c r="AJ61" s="7" t="str">
        <f t="shared" si="10"/>
        <v/>
      </c>
      <c r="AK61" s="5"/>
    </row>
    <row r="62" spans="2:37" x14ac:dyDescent="0.45">
      <c r="B62" s="4"/>
      <c r="C62" s="3" t="str">
        <f t="shared" si="0"/>
        <v/>
      </c>
      <c r="D62" s="3" t="str">
        <f>IF($A62="","",IF((AND($A62="ADD",OR(C62="",C62="ud_barrier"))),"94",(_xlfn.XLOOKUP(C62,ud_amds_table_list[lookupValue],ud_amds_table_list[lookupKey],""))))</f>
        <v/>
      </c>
      <c r="E62" s="5"/>
      <c r="G62" s="3" t="str">
        <f>IF($A62="ADD",IF(NOT(ISBLANK(F62)),_xlfn.XLOOKUP(F62,roadnames[lookupValue],roadnames[lookupKey],"ERROR"),""), "")</f>
        <v/>
      </c>
      <c r="H62" s="4"/>
      <c r="I62" s="4"/>
      <c r="J62" s="6" t="str">
        <f t="shared" si="1"/>
        <v/>
      </c>
      <c r="K62" s="4"/>
      <c r="M62" s="3" t="str">
        <f>IF($A62="ADD",IF(NOT(ISBLANK(L62)),_xlfn.XLOOKUP(L62,len_adjust_rsn[lookupValue],len_adjust_rsn[lookupKey],"ERROR"),""), "")</f>
        <v/>
      </c>
      <c r="O62" s="3" t="str">
        <f>IF($A62="ADD",IF(NOT(ISBLANK(N62)),_xlfn.XLOOKUP(N62,ud_motorcycle_attachment[lookupValue],ud_motorcycle_attachment[lookupKey],"ERROR"),""), "")</f>
        <v/>
      </c>
      <c r="P62" s="7"/>
      <c r="Q62" s="4" t="str">
        <f t="shared" ca="1" si="2"/>
        <v/>
      </c>
      <c r="R62" s="4"/>
      <c r="S62" s="3" t="str">
        <f t="shared" si="3"/>
        <v/>
      </c>
      <c r="T62" s="3" t="str">
        <f>IF($A62="","",IF((AND($A62="ADD",OR(S62="",S62="In Use"))),"5",(_xlfn.XLOOKUP(S62,ud_asset_status[lookupValue],ud_asset_status[lookupKey],""))))</f>
        <v/>
      </c>
      <c r="U62" s="7"/>
      <c r="W62" s="3" t="str">
        <f>IF($A62="ADD",IF(NOT(ISBLANK(V62)),_xlfn.XLOOKUP(V62,ar_replace_reason[lookupValue],ar_replace_reason[lookupKey],"ERROR"),""), "")</f>
        <v/>
      </c>
      <c r="X62" s="3" t="str">
        <f t="shared" si="4"/>
        <v/>
      </c>
      <c r="Y62" s="3" t="str">
        <f>IF($A62="","",IF((AND($A62="ADD",OR(X62="",X62="Queenstown-Lakes District Council"))),"70",(_xlfn.XLOOKUP(X62,ud_organisation_owner[lookupValue],ud_organisation_owner[lookupKey],""))))</f>
        <v/>
      </c>
      <c r="Z62" s="3" t="str">
        <f t="shared" si="5"/>
        <v/>
      </c>
      <c r="AA62" s="3" t="str">
        <f>IF($A62="","",IF((AND($A62="ADD",OR(Z62="",Z62="Queenstown-Lakes District Council"))),"70",(_xlfn.XLOOKUP(Z62,ud_organisation_owner[lookupValue],ud_organisation_owner[lookupKey],""))))</f>
        <v/>
      </c>
      <c r="AB62" s="3" t="str">
        <f t="shared" si="6"/>
        <v/>
      </c>
      <c r="AC62" s="3" t="str">
        <f>IF($A62="","",IF((AND($A62="ADD",OR(AB62="",AB62="Local Authority"))),"17",(_xlfn.XLOOKUP(AB62,ud_sub_organisation[lookupValue],ud_sub_organisation[lookupKey],""))))</f>
        <v/>
      </c>
      <c r="AD62" s="3" t="str">
        <f t="shared" si="7"/>
        <v/>
      </c>
      <c r="AE62" s="3" t="str">
        <f>IF($A62="","",IF((AND($A62="ADD",OR(AD62="",AD62="Vested assets"))),"12",(_xlfn.XLOOKUP(AD62,ud_work_origin[lookupValue],ud_work_origin[lookupKey],""))))</f>
        <v/>
      </c>
      <c r="AF62" s="8"/>
      <c r="AG62" s="2" t="str">
        <f t="shared" si="8"/>
        <v/>
      </c>
      <c r="AH62" s="3" t="str">
        <f t="shared" si="9"/>
        <v/>
      </c>
      <c r="AI62" s="3" t="str">
        <f>IF($A62="","",IF((AND($A62="ADD",OR(AH62="",AH62="Excellent"))),"1",(_xlfn.XLOOKUP(AH62,condition[lookupValue],condition[lookupKey],""))))</f>
        <v/>
      </c>
      <c r="AJ62" s="7" t="str">
        <f t="shared" si="10"/>
        <v/>
      </c>
      <c r="AK62" s="5"/>
    </row>
    <row r="63" spans="2:37" x14ac:dyDescent="0.45">
      <c r="B63" s="4"/>
      <c r="C63" s="3" t="str">
        <f t="shared" si="0"/>
        <v/>
      </c>
      <c r="D63" s="3" t="str">
        <f>IF($A63="","",IF((AND($A63="ADD",OR(C63="",C63="ud_barrier"))),"94",(_xlfn.XLOOKUP(C63,ud_amds_table_list[lookupValue],ud_amds_table_list[lookupKey],""))))</f>
        <v/>
      </c>
      <c r="E63" s="5"/>
      <c r="G63" s="3" t="str">
        <f>IF($A63="ADD",IF(NOT(ISBLANK(F63)),_xlfn.XLOOKUP(F63,roadnames[lookupValue],roadnames[lookupKey],"ERROR"),""), "")</f>
        <v/>
      </c>
      <c r="H63" s="4"/>
      <c r="I63" s="4"/>
      <c r="J63" s="6" t="str">
        <f t="shared" si="1"/>
        <v/>
      </c>
      <c r="K63" s="4"/>
      <c r="M63" s="3" t="str">
        <f>IF($A63="ADD",IF(NOT(ISBLANK(L63)),_xlfn.XLOOKUP(L63,len_adjust_rsn[lookupValue],len_adjust_rsn[lookupKey],"ERROR"),""), "")</f>
        <v/>
      </c>
      <c r="O63" s="3" t="str">
        <f>IF($A63="ADD",IF(NOT(ISBLANK(N63)),_xlfn.XLOOKUP(N63,ud_motorcycle_attachment[lookupValue],ud_motorcycle_attachment[lookupKey],"ERROR"),""), "")</f>
        <v/>
      </c>
      <c r="P63" s="7"/>
      <c r="Q63" s="4" t="str">
        <f t="shared" ca="1" si="2"/>
        <v/>
      </c>
      <c r="R63" s="4"/>
      <c r="S63" s="3" t="str">
        <f t="shared" si="3"/>
        <v/>
      </c>
      <c r="T63" s="3" t="str">
        <f>IF($A63="","",IF((AND($A63="ADD",OR(S63="",S63="In Use"))),"5",(_xlfn.XLOOKUP(S63,ud_asset_status[lookupValue],ud_asset_status[lookupKey],""))))</f>
        <v/>
      </c>
      <c r="U63" s="7"/>
      <c r="W63" s="3" t="str">
        <f>IF($A63="ADD",IF(NOT(ISBLANK(V63)),_xlfn.XLOOKUP(V63,ar_replace_reason[lookupValue],ar_replace_reason[lookupKey],"ERROR"),""), "")</f>
        <v/>
      </c>
      <c r="X63" s="3" t="str">
        <f t="shared" si="4"/>
        <v/>
      </c>
      <c r="Y63" s="3" t="str">
        <f>IF($A63="","",IF((AND($A63="ADD",OR(X63="",X63="Queenstown-Lakes District Council"))),"70",(_xlfn.XLOOKUP(X63,ud_organisation_owner[lookupValue],ud_organisation_owner[lookupKey],""))))</f>
        <v/>
      </c>
      <c r="Z63" s="3" t="str">
        <f t="shared" si="5"/>
        <v/>
      </c>
      <c r="AA63" s="3" t="str">
        <f>IF($A63="","",IF((AND($A63="ADD",OR(Z63="",Z63="Queenstown-Lakes District Council"))),"70",(_xlfn.XLOOKUP(Z63,ud_organisation_owner[lookupValue],ud_organisation_owner[lookupKey],""))))</f>
        <v/>
      </c>
      <c r="AB63" s="3" t="str">
        <f t="shared" si="6"/>
        <v/>
      </c>
      <c r="AC63" s="3" t="str">
        <f>IF($A63="","",IF((AND($A63="ADD",OR(AB63="",AB63="Local Authority"))),"17",(_xlfn.XLOOKUP(AB63,ud_sub_organisation[lookupValue],ud_sub_organisation[lookupKey],""))))</f>
        <v/>
      </c>
      <c r="AD63" s="3" t="str">
        <f t="shared" si="7"/>
        <v/>
      </c>
      <c r="AE63" s="3" t="str">
        <f>IF($A63="","",IF((AND($A63="ADD",OR(AD63="",AD63="Vested assets"))),"12",(_xlfn.XLOOKUP(AD63,ud_work_origin[lookupValue],ud_work_origin[lookupKey],""))))</f>
        <v/>
      </c>
      <c r="AF63" s="8"/>
      <c r="AG63" s="2" t="str">
        <f t="shared" si="8"/>
        <v/>
      </c>
      <c r="AH63" s="3" t="str">
        <f t="shared" si="9"/>
        <v/>
      </c>
      <c r="AI63" s="3" t="str">
        <f>IF($A63="","",IF((AND($A63="ADD",OR(AH63="",AH63="Excellent"))),"1",(_xlfn.XLOOKUP(AH63,condition[lookupValue],condition[lookupKey],""))))</f>
        <v/>
      </c>
      <c r="AJ63" s="7" t="str">
        <f t="shared" si="10"/>
        <v/>
      </c>
      <c r="AK63" s="5"/>
    </row>
    <row r="64" spans="2:37" x14ac:dyDescent="0.45">
      <c r="B64" s="4"/>
      <c r="C64" s="3" t="str">
        <f t="shared" si="0"/>
        <v/>
      </c>
      <c r="D64" s="3" t="str">
        <f>IF($A64="","",IF((AND($A64="ADD",OR(C64="",C64="ud_barrier"))),"94",(_xlfn.XLOOKUP(C64,ud_amds_table_list[lookupValue],ud_amds_table_list[lookupKey],""))))</f>
        <v/>
      </c>
      <c r="E64" s="5"/>
      <c r="G64" s="3" t="str">
        <f>IF($A64="ADD",IF(NOT(ISBLANK(F64)),_xlfn.XLOOKUP(F64,roadnames[lookupValue],roadnames[lookupKey],"ERROR"),""), "")</f>
        <v/>
      </c>
      <c r="H64" s="4"/>
      <c r="I64" s="4"/>
      <c r="J64" s="6" t="str">
        <f t="shared" si="1"/>
        <v/>
      </c>
      <c r="K64" s="4"/>
      <c r="M64" s="3" t="str">
        <f>IF($A64="ADD",IF(NOT(ISBLANK(L64)),_xlfn.XLOOKUP(L64,len_adjust_rsn[lookupValue],len_adjust_rsn[lookupKey],"ERROR"),""), "")</f>
        <v/>
      </c>
      <c r="O64" s="3" t="str">
        <f>IF($A64="ADD",IF(NOT(ISBLANK(N64)),_xlfn.XLOOKUP(N64,ud_motorcycle_attachment[lookupValue],ud_motorcycle_attachment[lookupKey],"ERROR"),""), "")</f>
        <v/>
      </c>
      <c r="P64" s="7"/>
      <c r="Q64" s="4" t="str">
        <f t="shared" ca="1" si="2"/>
        <v/>
      </c>
      <c r="R64" s="4"/>
      <c r="S64" s="3" t="str">
        <f t="shared" si="3"/>
        <v/>
      </c>
      <c r="T64" s="3" t="str">
        <f>IF($A64="","",IF((AND($A64="ADD",OR(S64="",S64="In Use"))),"5",(_xlfn.XLOOKUP(S64,ud_asset_status[lookupValue],ud_asset_status[lookupKey],""))))</f>
        <v/>
      </c>
      <c r="U64" s="7"/>
      <c r="W64" s="3" t="str">
        <f>IF($A64="ADD",IF(NOT(ISBLANK(V64)),_xlfn.XLOOKUP(V64,ar_replace_reason[lookupValue],ar_replace_reason[lookupKey],"ERROR"),""), "")</f>
        <v/>
      </c>
      <c r="X64" s="3" t="str">
        <f t="shared" si="4"/>
        <v/>
      </c>
      <c r="Y64" s="3" t="str">
        <f>IF($A64="","",IF((AND($A64="ADD",OR(X64="",X64="Queenstown-Lakes District Council"))),"70",(_xlfn.XLOOKUP(X64,ud_organisation_owner[lookupValue],ud_organisation_owner[lookupKey],""))))</f>
        <v/>
      </c>
      <c r="Z64" s="3" t="str">
        <f t="shared" si="5"/>
        <v/>
      </c>
      <c r="AA64" s="3" t="str">
        <f>IF($A64="","",IF((AND($A64="ADD",OR(Z64="",Z64="Queenstown-Lakes District Council"))),"70",(_xlfn.XLOOKUP(Z64,ud_organisation_owner[lookupValue],ud_organisation_owner[lookupKey],""))))</f>
        <v/>
      </c>
      <c r="AB64" s="3" t="str">
        <f t="shared" si="6"/>
        <v/>
      </c>
      <c r="AC64" s="3" t="str">
        <f>IF($A64="","",IF((AND($A64="ADD",OR(AB64="",AB64="Local Authority"))),"17",(_xlfn.XLOOKUP(AB64,ud_sub_organisation[lookupValue],ud_sub_organisation[lookupKey],""))))</f>
        <v/>
      </c>
      <c r="AD64" s="3" t="str">
        <f t="shared" si="7"/>
        <v/>
      </c>
      <c r="AE64" s="3" t="str">
        <f>IF($A64="","",IF((AND($A64="ADD",OR(AD64="",AD64="Vested assets"))),"12",(_xlfn.XLOOKUP(AD64,ud_work_origin[lookupValue],ud_work_origin[lookupKey],""))))</f>
        <v/>
      </c>
      <c r="AF64" s="8"/>
      <c r="AG64" s="2" t="str">
        <f t="shared" si="8"/>
        <v/>
      </c>
      <c r="AH64" s="3" t="str">
        <f t="shared" si="9"/>
        <v/>
      </c>
      <c r="AI64" s="3" t="str">
        <f>IF($A64="","",IF((AND($A64="ADD",OR(AH64="",AH64="Excellent"))),"1",(_xlfn.XLOOKUP(AH64,condition[lookupValue],condition[lookupKey],""))))</f>
        <v/>
      </c>
      <c r="AJ64" s="7" t="str">
        <f t="shared" si="10"/>
        <v/>
      </c>
      <c r="AK64" s="5"/>
    </row>
    <row r="65" spans="2:37" x14ac:dyDescent="0.45">
      <c r="B65" s="4"/>
      <c r="C65" s="3" t="str">
        <f t="shared" si="0"/>
        <v/>
      </c>
      <c r="D65" s="3" t="str">
        <f>IF($A65="","",IF((AND($A65="ADD",OR(C65="",C65="ud_barrier"))),"94",(_xlfn.XLOOKUP(C65,ud_amds_table_list[lookupValue],ud_amds_table_list[lookupKey],""))))</f>
        <v/>
      </c>
      <c r="E65" s="5"/>
      <c r="G65" s="3" t="str">
        <f>IF($A65="ADD",IF(NOT(ISBLANK(F65)),_xlfn.XLOOKUP(F65,roadnames[lookupValue],roadnames[lookupKey],"ERROR"),""), "")</f>
        <v/>
      </c>
      <c r="H65" s="4"/>
      <c r="I65" s="4"/>
      <c r="J65" s="6" t="str">
        <f t="shared" si="1"/>
        <v/>
      </c>
      <c r="K65" s="4"/>
      <c r="M65" s="3" t="str">
        <f>IF($A65="ADD",IF(NOT(ISBLANK(L65)),_xlfn.XLOOKUP(L65,len_adjust_rsn[lookupValue],len_adjust_rsn[lookupKey],"ERROR"),""), "")</f>
        <v/>
      </c>
      <c r="O65" s="3" t="str">
        <f>IF($A65="ADD",IF(NOT(ISBLANK(N65)),_xlfn.XLOOKUP(N65,ud_motorcycle_attachment[lookupValue],ud_motorcycle_attachment[lookupKey],"ERROR"),""), "")</f>
        <v/>
      </c>
      <c r="P65" s="7"/>
      <c r="Q65" s="4" t="str">
        <f t="shared" ca="1" si="2"/>
        <v/>
      </c>
      <c r="R65" s="4"/>
      <c r="S65" s="3" t="str">
        <f t="shared" si="3"/>
        <v/>
      </c>
      <c r="T65" s="3" t="str">
        <f>IF($A65="","",IF((AND($A65="ADD",OR(S65="",S65="In Use"))),"5",(_xlfn.XLOOKUP(S65,ud_asset_status[lookupValue],ud_asset_status[lookupKey],""))))</f>
        <v/>
      </c>
      <c r="U65" s="7"/>
      <c r="W65" s="3" t="str">
        <f>IF($A65="ADD",IF(NOT(ISBLANK(V65)),_xlfn.XLOOKUP(V65,ar_replace_reason[lookupValue],ar_replace_reason[lookupKey],"ERROR"),""), "")</f>
        <v/>
      </c>
      <c r="X65" s="3" t="str">
        <f t="shared" si="4"/>
        <v/>
      </c>
      <c r="Y65" s="3" t="str">
        <f>IF($A65="","",IF((AND($A65="ADD",OR(X65="",X65="Queenstown-Lakes District Council"))),"70",(_xlfn.XLOOKUP(X65,ud_organisation_owner[lookupValue],ud_organisation_owner[lookupKey],""))))</f>
        <v/>
      </c>
      <c r="Z65" s="3" t="str">
        <f t="shared" si="5"/>
        <v/>
      </c>
      <c r="AA65" s="3" t="str">
        <f>IF($A65="","",IF((AND($A65="ADD",OR(Z65="",Z65="Queenstown-Lakes District Council"))),"70",(_xlfn.XLOOKUP(Z65,ud_organisation_owner[lookupValue],ud_organisation_owner[lookupKey],""))))</f>
        <v/>
      </c>
      <c r="AB65" s="3" t="str">
        <f t="shared" si="6"/>
        <v/>
      </c>
      <c r="AC65" s="3" t="str">
        <f>IF($A65="","",IF((AND($A65="ADD",OR(AB65="",AB65="Local Authority"))),"17",(_xlfn.XLOOKUP(AB65,ud_sub_organisation[lookupValue],ud_sub_organisation[lookupKey],""))))</f>
        <v/>
      </c>
      <c r="AD65" s="3" t="str">
        <f t="shared" si="7"/>
        <v/>
      </c>
      <c r="AE65" s="3" t="str">
        <f>IF($A65="","",IF((AND($A65="ADD",OR(AD65="",AD65="Vested assets"))),"12",(_xlfn.XLOOKUP(AD65,ud_work_origin[lookupValue],ud_work_origin[lookupKey],""))))</f>
        <v/>
      </c>
      <c r="AF65" s="8"/>
      <c r="AG65" s="2" t="str">
        <f t="shared" si="8"/>
        <v/>
      </c>
      <c r="AH65" s="3" t="str">
        <f t="shared" si="9"/>
        <v/>
      </c>
      <c r="AI65" s="3" t="str">
        <f>IF($A65="","",IF((AND($A65="ADD",OR(AH65="",AH65="Excellent"))),"1",(_xlfn.XLOOKUP(AH65,condition[lookupValue],condition[lookupKey],""))))</f>
        <v/>
      </c>
      <c r="AJ65" s="7" t="str">
        <f t="shared" si="10"/>
        <v/>
      </c>
      <c r="AK65" s="5"/>
    </row>
    <row r="66" spans="2:37" x14ac:dyDescent="0.45">
      <c r="B66" s="4"/>
      <c r="C66" s="3" t="str">
        <f t="shared" si="0"/>
        <v/>
      </c>
      <c r="D66" s="3" t="str">
        <f>IF($A66="","",IF((AND($A66="ADD",OR(C66="",C66="ud_barrier"))),"94",(_xlfn.XLOOKUP(C66,ud_amds_table_list[lookupValue],ud_amds_table_list[lookupKey],""))))</f>
        <v/>
      </c>
      <c r="E66" s="5"/>
      <c r="G66" s="3" t="str">
        <f>IF($A66="ADD",IF(NOT(ISBLANK(F66)),_xlfn.XLOOKUP(F66,roadnames[lookupValue],roadnames[lookupKey],"ERROR"),""), "")</f>
        <v/>
      </c>
      <c r="H66" s="4"/>
      <c r="I66" s="4"/>
      <c r="J66" s="6" t="str">
        <f t="shared" si="1"/>
        <v/>
      </c>
      <c r="K66" s="4"/>
      <c r="M66" s="3" t="str">
        <f>IF($A66="ADD",IF(NOT(ISBLANK(L66)),_xlfn.XLOOKUP(L66,len_adjust_rsn[lookupValue],len_adjust_rsn[lookupKey],"ERROR"),""), "")</f>
        <v/>
      </c>
      <c r="O66" s="3" t="str">
        <f>IF($A66="ADD",IF(NOT(ISBLANK(N66)),_xlfn.XLOOKUP(N66,ud_motorcycle_attachment[lookupValue],ud_motorcycle_attachment[lookupKey],"ERROR"),""), "")</f>
        <v/>
      </c>
      <c r="P66" s="7"/>
      <c r="Q66" s="4" t="str">
        <f t="shared" ca="1" si="2"/>
        <v/>
      </c>
      <c r="R66" s="4"/>
      <c r="S66" s="3" t="str">
        <f t="shared" si="3"/>
        <v/>
      </c>
      <c r="T66" s="3" t="str">
        <f>IF($A66="","",IF((AND($A66="ADD",OR(S66="",S66="In Use"))),"5",(_xlfn.XLOOKUP(S66,ud_asset_status[lookupValue],ud_asset_status[lookupKey],""))))</f>
        <v/>
      </c>
      <c r="U66" s="7"/>
      <c r="W66" s="3" t="str">
        <f>IF($A66="ADD",IF(NOT(ISBLANK(V66)),_xlfn.XLOOKUP(V66,ar_replace_reason[lookupValue],ar_replace_reason[lookupKey],"ERROR"),""), "")</f>
        <v/>
      </c>
      <c r="X66" s="3" t="str">
        <f t="shared" si="4"/>
        <v/>
      </c>
      <c r="Y66" s="3" t="str">
        <f>IF($A66="","",IF((AND($A66="ADD",OR(X66="",X66="Queenstown-Lakes District Council"))),"70",(_xlfn.XLOOKUP(X66,ud_organisation_owner[lookupValue],ud_organisation_owner[lookupKey],""))))</f>
        <v/>
      </c>
      <c r="Z66" s="3" t="str">
        <f t="shared" si="5"/>
        <v/>
      </c>
      <c r="AA66" s="3" t="str">
        <f>IF($A66="","",IF((AND($A66="ADD",OR(Z66="",Z66="Queenstown-Lakes District Council"))),"70",(_xlfn.XLOOKUP(Z66,ud_organisation_owner[lookupValue],ud_organisation_owner[lookupKey],""))))</f>
        <v/>
      </c>
      <c r="AB66" s="3" t="str">
        <f t="shared" si="6"/>
        <v/>
      </c>
      <c r="AC66" s="3" t="str">
        <f>IF($A66="","",IF((AND($A66="ADD",OR(AB66="",AB66="Local Authority"))),"17",(_xlfn.XLOOKUP(AB66,ud_sub_organisation[lookupValue],ud_sub_organisation[lookupKey],""))))</f>
        <v/>
      </c>
      <c r="AD66" s="3" t="str">
        <f t="shared" si="7"/>
        <v/>
      </c>
      <c r="AE66" s="3" t="str">
        <f>IF($A66="","",IF((AND($A66="ADD",OR(AD66="",AD66="Vested assets"))),"12",(_xlfn.XLOOKUP(AD66,ud_work_origin[lookupValue],ud_work_origin[lookupKey],""))))</f>
        <v/>
      </c>
      <c r="AF66" s="8"/>
      <c r="AG66" s="2" t="str">
        <f t="shared" si="8"/>
        <v/>
      </c>
      <c r="AH66" s="3" t="str">
        <f t="shared" si="9"/>
        <v/>
      </c>
      <c r="AI66" s="3" t="str">
        <f>IF($A66="","",IF((AND($A66="ADD",OR(AH66="",AH66="Excellent"))),"1",(_xlfn.XLOOKUP(AH66,condition[lookupValue],condition[lookupKey],""))))</f>
        <v/>
      </c>
      <c r="AJ66" s="7" t="str">
        <f t="shared" si="10"/>
        <v/>
      </c>
      <c r="AK66" s="5"/>
    </row>
    <row r="67" spans="2:37" x14ac:dyDescent="0.45">
      <c r="B67" s="4"/>
      <c r="C67" s="3" t="str">
        <f t="shared" si="0"/>
        <v/>
      </c>
      <c r="D67" s="3" t="str">
        <f>IF($A67="","",IF((AND($A67="ADD",OR(C67="",C67="ud_barrier"))),"94",(_xlfn.XLOOKUP(C67,ud_amds_table_list[lookupValue],ud_amds_table_list[lookupKey],""))))</f>
        <v/>
      </c>
      <c r="E67" s="5"/>
      <c r="G67" s="3" t="str">
        <f>IF($A67="ADD",IF(NOT(ISBLANK(F67)),_xlfn.XLOOKUP(F67,roadnames[lookupValue],roadnames[lookupKey],"ERROR"),""), "")</f>
        <v/>
      </c>
      <c r="H67" s="4"/>
      <c r="I67" s="4"/>
      <c r="J67" s="6" t="str">
        <f t="shared" si="1"/>
        <v/>
      </c>
      <c r="K67" s="4"/>
      <c r="M67" s="3" t="str">
        <f>IF($A67="ADD",IF(NOT(ISBLANK(L67)),_xlfn.XLOOKUP(L67,len_adjust_rsn[lookupValue],len_adjust_rsn[lookupKey],"ERROR"),""), "")</f>
        <v/>
      </c>
      <c r="O67" s="3" t="str">
        <f>IF($A67="ADD",IF(NOT(ISBLANK(N67)),_xlfn.XLOOKUP(N67,ud_motorcycle_attachment[lookupValue],ud_motorcycle_attachment[lookupKey],"ERROR"),""), "")</f>
        <v/>
      </c>
      <c r="P67" s="7"/>
      <c r="Q67" s="4" t="str">
        <f t="shared" ca="1" si="2"/>
        <v/>
      </c>
      <c r="R67" s="4"/>
      <c r="S67" s="3" t="str">
        <f t="shared" si="3"/>
        <v/>
      </c>
      <c r="T67" s="3" t="str">
        <f>IF($A67="","",IF((AND($A67="ADD",OR(S67="",S67="In Use"))),"5",(_xlfn.XLOOKUP(S67,ud_asset_status[lookupValue],ud_asset_status[lookupKey],""))))</f>
        <v/>
      </c>
      <c r="U67" s="7"/>
      <c r="W67" s="3" t="str">
        <f>IF($A67="ADD",IF(NOT(ISBLANK(V67)),_xlfn.XLOOKUP(V67,ar_replace_reason[lookupValue],ar_replace_reason[lookupKey],"ERROR"),""), "")</f>
        <v/>
      </c>
      <c r="X67" s="3" t="str">
        <f t="shared" si="4"/>
        <v/>
      </c>
      <c r="Y67" s="3" t="str">
        <f>IF($A67="","",IF((AND($A67="ADD",OR(X67="",X67="Queenstown-Lakes District Council"))),"70",(_xlfn.XLOOKUP(X67,ud_organisation_owner[lookupValue],ud_organisation_owner[lookupKey],""))))</f>
        <v/>
      </c>
      <c r="Z67" s="3" t="str">
        <f t="shared" si="5"/>
        <v/>
      </c>
      <c r="AA67" s="3" t="str">
        <f>IF($A67="","",IF((AND($A67="ADD",OR(Z67="",Z67="Queenstown-Lakes District Council"))),"70",(_xlfn.XLOOKUP(Z67,ud_organisation_owner[lookupValue],ud_organisation_owner[lookupKey],""))))</f>
        <v/>
      </c>
      <c r="AB67" s="3" t="str">
        <f t="shared" si="6"/>
        <v/>
      </c>
      <c r="AC67" s="3" t="str">
        <f>IF($A67="","",IF((AND($A67="ADD",OR(AB67="",AB67="Local Authority"))),"17",(_xlfn.XLOOKUP(AB67,ud_sub_organisation[lookupValue],ud_sub_organisation[lookupKey],""))))</f>
        <v/>
      </c>
      <c r="AD67" s="3" t="str">
        <f t="shared" si="7"/>
        <v/>
      </c>
      <c r="AE67" s="3" t="str">
        <f>IF($A67="","",IF((AND($A67="ADD",OR(AD67="",AD67="Vested assets"))),"12",(_xlfn.XLOOKUP(AD67,ud_work_origin[lookupValue],ud_work_origin[lookupKey],""))))</f>
        <v/>
      </c>
      <c r="AF67" s="8"/>
      <c r="AG67" s="2" t="str">
        <f t="shared" si="8"/>
        <v/>
      </c>
      <c r="AH67" s="3" t="str">
        <f t="shared" si="9"/>
        <v/>
      </c>
      <c r="AI67" s="3" t="str">
        <f>IF($A67="","",IF((AND($A67="ADD",OR(AH67="",AH67="Excellent"))),"1",(_xlfn.XLOOKUP(AH67,condition[lookupValue],condition[lookupKey],""))))</f>
        <v/>
      </c>
      <c r="AJ67" s="7" t="str">
        <f t="shared" si="10"/>
        <v/>
      </c>
      <c r="AK67" s="5"/>
    </row>
    <row r="68" spans="2:37" x14ac:dyDescent="0.45">
      <c r="B68" s="4"/>
      <c r="C68" s="3" t="str">
        <f t="shared" si="0"/>
        <v/>
      </c>
      <c r="D68" s="3" t="str">
        <f>IF($A68="","",IF((AND($A68="ADD",OR(C68="",C68="ud_barrier"))),"94",(_xlfn.XLOOKUP(C68,ud_amds_table_list[lookupValue],ud_amds_table_list[lookupKey],""))))</f>
        <v/>
      </c>
      <c r="E68" s="5"/>
      <c r="G68" s="3" t="str">
        <f>IF($A68="ADD",IF(NOT(ISBLANK(F68)),_xlfn.XLOOKUP(F68,roadnames[lookupValue],roadnames[lookupKey],"ERROR"),""), "")</f>
        <v/>
      </c>
      <c r="H68" s="4"/>
      <c r="I68" s="4"/>
      <c r="J68" s="6" t="str">
        <f t="shared" si="1"/>
        <v/>
      </c>
      <c r="K68" s="4"/>
      <c r="M68" s="3" t="str">
        <f>IF($A68="ADD",IF(NOT(ISBLANK(L68)),_xlfn.XLOOKUP(L68,len_adjust_rsn[lookupValue],len_adjust_rsn[lookupKey],"ERROR"),""), "")</f>
        <v/>
      </c>
      <c r="O68" s="3" t="str">
        <f>IF($A68="ADD",IF(NOT(ISBLANK(N68)),_xlfn.XLOOKUP(N68,ud_motorcycle_attachment[lookupValue],ud_motorcycle_attachment[lookupKey],"ERROR"),""), "")</f>
        <v/>
      </c>
      <c r="P68" s="7"/>
      <c r="Q68" s="4" t="str">
        <f t="shared" ca="1" si="2"/>
        <v/>
      </c>
      <c r="R68" s="4"/>
      <c r="S68" s="3" t="str">
        <f t="shared" si="3"/>
        <v/>
      </c>
      <c r="T68" s="3" t="str">
        <f>IF($A68="","",IF((AND($A68="ADD",OR(S68="",S68="In Use"))),"5",(_xlfn.XLOOKUP(S68,ud_asset_status[lookupValue],ud_asset_status[lookupKey],""))))</f>
        <v/>
      </c>
      <c r="U68" s="7"/>
      <c r="W68" s="3" t="str">
        <f>IF($A68="ADD",IF(NOT(ISBLANK(V68)),_xlfn.XLOOKUP(V68,ar_replace_reason[lookupValue],ar_replace_reason[lookupKey],"ERROR"),""), "")</f>
        <v/>
      </c>
      <c r="X68" s="3" t="str">
        <f t="shared" si="4"/>
        <v/>
      </c>
      <c r="Y68" s="3" t="str">
        <f>IF($A68="","",IF((AND($A68="ADD",OR(X68="",X68="Queenstown-Lakes District Council"))),"70",(_xlfn.XLOOKUP(X68,ud_organisation_owner[lookupValue],ud_organisation_owner[lookupKey],""))))</f>
        <v/>
      </c>
      <c r="Z68" s="3" t="str">
        <f t="shared" si="5"/>
        <v/>
      </c>
      <c r="AA68" s="3" t="str">
        <f>IF($A68="","",IF((AND($A68="ADD",OR(Z68="",Z68="Queenstown-Lakes District Council"))),"70",(_xlfn.XLOOKUP(Z68,ud_organisation_owner[lookupValue],ud_organisation_owner[lookupKey],""))))</f>
        <v/>
      </c>
      <c r="AB68" s="3" t="str">
        <f t="shared" si="6"/>
        <v/>
      </c>
      <c r="AC68" s="3" t="str">
        <f>IF($A68="","",IF((AND($A68="ADD",OR(AB68="",AB68="Local Authority"))),"17",(_xlfn.XLOOKUP(AB68,ud_sub_organisation[lookupValue],ud_sub_organisation[lookupKey],""))))</f>
        <v/>
      </c>
      <c r="AD68" s="3" t="str">
        <f t="shared" si="7"/>
        <v/>
      </c>
      <c r="AE68" s="3" t="str">
        <f>IF($A68="","",IF((AND($A68="ADD",OR(AD68="",AD68="Vested assets"))),"12",(_xlfn.XLOOKUP(AD68,ud_work_origin[lookupValue],ud_work_origin[lookupKey],""))))</f>
        <v/>
      </c>
      <c r="AF68" s="8"/>
      <c r="AG68" s="2" t="str">
        <f t="shared" si="8"/>
        <v/>
      </c>
      <c r="AH68" s="3" t="str">
        <f t="shared" si="9"/>
        <v/>
      </c>
      <c r="AI68" s="3" t="str">
        <f>IF($A68="","",IF((AND($A68="ADD",OR(AH68="",AH68="Excellent"))),"1",(_xlfn.XLOOKUP(AH68,condition[lookupValue],condition[lookupKey],""))))</f>
        <v/>
      </c>
      <c r="AJ68" s="7" t="str">
        <f t="shared" si="10"/>
        <v/>
      </c>
      <c r="AK68" s="5"/>
    </row>
    <row r="69" spans="2:37" x14ac:dyDescent="0.45">
      <c r="B69" s="4"/>
      <c r="C69" s="3" t="str">
        <f t="shared" si="0"/>
        <v/>
      </c>
      <c r="D69" s="3" t="str">
        <f>IF($A69="","",IF((AND($A69="ADD",OR(C69="",C69="ud_barrier"))),"94",(_xlfn.XLOOKUP(C69,ud_amds_table_list[lookupValue],ud_amds_table_list[lookupKey],""))))</f>
        <v/>
      </c>
      <c r="E69" s="5"/>
      <c r="G69" s="3" t="str">
        <f>IF($A69="ADD",IF(NOT(ISBLANK(F69)),_xlfn.XLOOKUP(F69,roadnames[lookupValue],roadnames[lookupKey],"ERROR"),""), "")</f>
        <v/>
      </c>
      <c r="H69" s="4"/>
      <c r="I69" s="4"/>
      <c r="J69" s="6" t="str">
        <f t="shared" si="1"/>
        <v/>
      </c>
      <c r="K69" s="4"/>
      <c r="M69" s="3" t="str">
        <f>IF($A69="ADD",IF(NOT(ISBLANK(L69)),_xlfn.XLOOKUP(L69,len_adjust_rsn[lookupValue],len_adjust_rsn[lookupKey],"ERROR"),""), "")</f>
        <v/>
      </c>
      <c r="O69" s="3" t="str">
        <f>IF($A69="ADD",IF(NOT(ISBLANK(N69)),_xlfn.XLOOKUP(N69,ud_motorcycle_attachment[lookupValue],ud_motorcycle_attachment[lookupKey],"ERROR"),""), "")</f>
        <v/>
      </c>
      <c r="P69" s="7"/>
      <c r="Q69" s="4" t="str">
        <f t="shared" ca="1" si="2"/>
        <v/>
      </c>
      <c r="R69" s="4"/>
      <c r="S69" s="3" t="str">
        <f t="shared" si="3"/>
        <v/>
      </c>
      <c r="T69" s="3" t="str">
        <f>IF($A69="","",IF((AND($A69="ADD",OR(S69="",S69="In Use"))),"5",(_xlfn.XLOOKUP(S69,ud_asset_status[lookupValue],ud_asset_status[lookupKey],""))))</f>
        <v/>
      </c>
      <c r="U69" s="7"/>
      <c r="W69" s="3" t="str">
        <f>IF($A69="ADD",IF(NOT(ISBLANK(V69)),_xlfn.XLOOKUP(V69,ar_replace_reason[lookupValue],ar_replace_reason[lookupKey],"ERROR"),""), "")</f>
        <v/>
      </c>
      <c r="X69" s="3" t="str">
        <f t="shared" si="4"/>
        <v/>
      </c>
      <c r="Y69" s="3" t="str">
        <f>IF($A69="","",IF((AND($A69="ADD",OR(X69="",X69="Queenstown-Lakes District Council"))),"70",(_xlfn.XLOOKUP(X69,ud_organisation_owner[lookupValue],ud_organisation_owner[lookupKey],""))))</f>
        <v/>
      </c>
      <c r="Z69" s="3" t="str">
        <f t="shared" si="5"/>
        <v/>
      </c>
      <c r="AA69" s="3" t="str">
        <f>IF($A69="","",IF((AND($A69="ADD",OR(Z69="",Z69="Queenstown-Lakes District Council"))),"70",(_xlfn.XLOOKUP(Z69,ud_organisation_owner[lookupValue],ud_organisation_owner[lookupKey],""))))</f>
        <v/>
      </c>
      <c r="AB69" s="3" t="str">
        <f t="shared" si="6"/>
        <v/>
      </c>
      <c r="AC69" s="3" t="str">
        <f>IF($A69="","",IF((AND($A69="ADD",OR(AB69="",AB69="Local Authority"))),"17",(_xlfn.XLOOKUP(AB69,ud_sub_organisation[lookupValue],ud_sub_organisation[lookupKey],""))))</f>
        <v/>
      </c>
      <c r="AD69" s="3" t="str">
        <f t="shared" si="7"/>
        <v/>
      </c>
      <c r="AE69" s="3" t="str">
        <f>IF($A69="","",IF((AND($A69="ADD",OR(AD69="",AD69="Vested assets"))),"12",(_xlfn.XLOOKUP(AD69,ud_work_origin[lookupValue],ud_work_origin[lookupKey],""))))</f>
        <v/>
      </c>
      <c r="AF69" s="8"/>
      <c r="AG69" s="2" t="str">
        <f t="shared" si="8"/>
        <v/>
      </c>
      <c r="AH69" s="3" t="str">
        <f t="shared" si="9"/>
        <v/>
      </c>
      <c r="AI69" s="3" t="str">
        <f>IF($A69="","",IF((AND($A69="ADD",OR(AH69="",AH69="Excellent"))),"1",(_xlfn.XLOOKUP(AH69,condition[lookupValue],condition[lookupKey],""))))</f>
        <v/>
      </c>
      <c r="AJ69" s="7" t="str">
        <f t="shared" si="10"/>
        <v/>
      </c>
      <c r="AK69" s="5"/>
    </row>
    <row r="70" spans="2:37" x14ac:dyDescent="0.45">
      <c r="B70" s="4"/>
      <c r="C70" s="3" t="str">
        <f t="shared" si="0"/>
        <v/>
      </c>
      <c r="D70" s="3" t="str">
        <f>IF($A70="","",IF((AND($A70="ADD",OR(C70="",C70="ud_barrier"))),"94",(_xlfn.XLOOKUP(C70,ud_amds_table_list[lookupValue],ud_amds_table_list[lookupKey],""))))</f>
        <v/>
      </c>
      <c r="E70" s="5"/>
      <c r="G70" s="3" t="str">
        <f>IF($A70="ADD",IF(NOT(ISBLANK(F70)),_xlfn.XLOOKUP(F70,roadnames[lookupValue],roadnames[lookupKey],"ERROR"),""), "")</f>
        <v/>
      </c>
      <c r="H70" s="4"/>
      <c r="I70" s="4"/>
      <c r="J70" s="6" t="str">
        <f t="shared" si="1"/>
        <v/>
      </c>
      <c r="K70" s="4"/>
      <c r="M70" s="3" t="str">
        <f>IF($A70="ADD",IF(NOT(ISBLANK(L70)),_xlfn.XLOOKUP(L70,len_adjust_rsn[lookupValue],len_adjust_rsn[lookupKey],"ERROR"),""), "")</f>
        <v/>
      </c>
      <c r="O70" s="3" t="str">
        <f>IF($A70="ADD",IF(NOT(ISBLANK(N70)),_xlfn.XLOOKUP(N70,ud_motorcycle_attachment[lookupValue],ud_motorcycle_attachment[lookupKey],"ERROR"),""), "")</f>
        <v/>
      </c>
      <c r="P70" s="7"/>
      <c r="Q70" s="4" t="str">
        <f t="shared" ca="1" si="2"/>
        <v/>
      </c>
      <c r="R70" s="4"/>
      <c r="S70" s="3" t="str">
        <f t="shared" si="3"/>
        <v/>
      </c>
      <c r="T70" s="3" t="str">
        <f>IF($A70="","",IF((AND($A70="ADD",OR(S70="",S70="In Use"))),"5",(_xlfn.XLOOKUP(S70,ud_asset_status[lookupValue],ud_asset_status[lookupKey],""))))</f>
        <v/>
      </c>
      <c r="U70" s="7"/>
      <c r="W70" s="3" t="str">
        <f>IF($A70="ADD",IF(NOT(ISBLANK(V70)),_xlfn.XLOOKUP(V70,ar_replace_reason[lookupValue],ar_replace_reason[lookupKey],"ERROR"),""), "")</f>
        <v/>
      </c>
      <c r="X70" s="3" t="str">
        <f t="shared" si="4"/>
        <v/>
      </c>
      <c r="Y70" s="3" t="str">
        <f>IF($A70="","",IF((AND($A70="ADD",OR(X70="",X70="Queenstown-Lakes District Council"))),"70",(_xlfn.XLOOKUP(X70,ud_organisation_owner[lookupValue],ud_organisation_owner[lookupKey],""))))</f>
        <v/>
      </c>
      <c r="Z70" s="3" t="str">
        <f t="shared" si="5"/>
        <v/>
      </c>
      <c r="AA70" s="3" t="str">
        <f>IF($A70="","",IF((AND($A70="ADD",OR(Z70="",Z70="Queenstown-Lakes District Council"))),"70",(_xlfn.XLOOKUP(Z70,ud_organisation_owner[lookupValue],ud_organisation_owner[lookupKey],""))))</f>
        <v/>
      </c>
      <c r="AB70" s="3" t="str">
        <f t="shared" si="6"/>
        <v/>
      </c>
      <c r="AC70" s="3" t="str">
        <f>IF($A70="","",IF((AND($A70="ADD",OR(AB70="",AB70="Local Authority"))),"17",(_xlfn.XLOOKUP(AB70,ud_sub_organisation[lookupValue],ud_sub_organisation[lookupKey],""))))</f>
        <v/>
      </c>
      <c r="AD70" s="3" t="str">
        <f t="shared" si="7"/>
        <v/>
      </c>
      <c r="AE70" s="3" t="str">
        <f>IF($A70="","",IF((AND($A70="ADD",OR(AD70="",AD70="Vested assets"))),"12",(_xlfn.XLOOKUP(AD70,ud_work_origin[lookupValue],ud_work_origin[lookupKey],""))))</f>
        <v/>
      </c>
      <c r="AF70" s="8"/>
      <c r="AG70" s="2" t="str">
        <f t="shared" si="8"/>
        <v/>
      </c>
      <c r="AH70" s="3" t="str">
        <f t="shared" si="9"/>
        <v/>
      </c>
      <c r="AI70" s="3" t="str">
        <f>IF($A70="","",IF((AND($A70="ADD",OR(AH70="",AH70="Excellent"))),"1",(_xlfn.XLOOKUP(AH70,condition[lookupValue],condition[lookupKey],""))))</f>
        <v/>
      </c>
      <c r="AJ70" s="7" t="str">
        <f t="shared" si="10"/>
        <v/>
      </c>
      <c r="AK70" s="5"/>
    </row>
    <row r="71" spans="2:37" x14ac:dyDescent="0.45">
      <c r="B71" s="4"/>
      <c r="C71" s="3" t="str">
        <f t="shared" si="0"/>
        <v/>
      </c>
      <c r="D71" s="3" t="str">
        <f>IF($A71="","",IF((AND($A71="ADD",OR(C71="",C71="ud_barrier"))),"94",(_xlfn.XLOOKUP(C71,ud_amds_table_list[lookupValue],ud_amds_table_list[lookupKey],""))))</f>
        <v/>
      </c>
      <c r="E71" s="5"/>
      <c r="G71" s="3" t="str">
        <f>IF($A71="ADD",IF(NOT(ISBLANK(F71)),_xlfn.XLOOKUP(F71,roadnames[lookupValue],roadnames[lookupKey],"ERROR"),""), "")</f>
        <v/>
      </c>
      <c r="H71" s="4"/>
      <c r="I71" s="4"/>
      <c r="J71" s="6" t="str">
        <f t="shared" si="1"/>
        <v/>
      </c>
      <c r="K71" s="4"/>
      <c r="M71" s="3" t="str">
        <f>IF($A71="ADD",IF(NOT(ISBLANK(L71)),_xlfn.XLOOKUP(L71,len_adjust_rsn[lookupValue],len_adjust_rsn[lookupKey],"ERROR"),""), "")</f>
        <v/>
      </c>
      <c r="O71" s="3" t="str">
        <f>IF($A71="ADD",IF(NOT(ISBLANK(N71)),_xlfn.XLOOKUP(N71,ud_motorcycle_attachment[lookupValue],ud_motorcycle_attachment[lookupKey],"ERROR"),""), "")</f>
        <v/>
      </c>
      <c r="P71" s="7"/>
      <c r="Q71" s="4" t="str">
        <f t="shared" ca="1" si="2"/>
        <v/>
      </c>
      <c r="R71" s="4"/>
      <c r="S71" s="3" t="str">
        <f t="shared" si="3"/>
        <v/>
      </c>
      <c r="T71" s="3" t="str">
        <f>IF($A71="","",IF((AND($A71="ADD",OR(S71="",S71="In Use"))),"5",(_xlfn.XLOOKUP(S71,ud_asset_status[lookupValue],ud_asset_status[lookupKey],""))))</f>
        <v/>
      </c>
      <c r="U71" s="7"/>
      <c r="W71" s="3" t="str">
        <f>IF($A71="ADD",IF(NOT(ISBLANK(V71)),_xlfn.XLOOKUP(V71,ar_replace_reason[lookupValue],ar_replace_reason[lookupKey],"ERROR"),""), "")</f>
        <v/>
      </c>
      <c r="X71" s="3" t="str">
        <f t="shared" si="4"/>
        <v/>
      </c>
      <c r="Y71" s="3" t="str">
        <f>IF($A71="","",IF((AND($A71="ADD",OR(X71="",X71="Queenstown-Lakes District Council"))),"70",(_xlfn.XLOOKUP(X71,ud_organisation_owner[lookupValue],ud_organisation_owner[lookupKey],""))))</f>
        <v/>
      </c>
      <c r="Z71" s="3" t="str">
        <f t="shared" si="5"/>
        <v/>
      </c>
      <c r="AA71" s="3" t="str">
        <f>IF($A71="","",IF((AND($A71="ADD",OR(Z71="",Z71="Queenstown-Lakes District Council"))),"70",(_xlfn.XLOOKUP(Z71,ud_organisation_owner[lookupValue],ud_organisation_owner[lookupKey],""))))</f>
        <v/>
      </c>
      <c r="AB71" s="3" t="str">
        <f t="shared" si="6"/>
        <v/>
      </c>
      <c r="AC71" s="3" t="str">
        <f>IF($A71="","",IF((AND($A71="ADD",OR(AB71="",AB71="Local Authority"))),"17",(_xlfn.XLOOKUP(AB71,ud_sub_organisation[lookupValue],ud_sub_organisation[lookupKey],""))))</f>
        <v/>
      </c>
      <c r="AD71" s="3" t="str">
        <f t="shared" si="7"/>
        <v/>
      </c>
      <c r="AE71" s="3" t="str">
        <f>IF($A71="","",IF((AND($A71="ADD",OR(AD71="",AD71="Vested assets"))),"12",(_xlfn.XLOOKUP(AD71,ud_work_origin[lookupValue],ud_work_origin[lookupKey],""))))</f>
        <v/>
      </c>
      <c r="AF71" s="8"/>
      <c r="AG71" s="2" t="str">
        <f t="shared" si="8"/>
        <v/>
      </c>
      <c r="AH71" s="3" t="str">
        <f t="shared" si="9"/>
        <v/>
      </c>
      <c r="AI71" s="3" t="str">
        <f>IF($A71="","",IF((AND($A71="ADD",OR(AH71="",AH71="Excellent"))),"1",(_xlfn.XLOOKUP(AH71,condition[lookupValue],condition[lookupKey],""))))</f>
        <v/>
      </c>
      <c r="AJ71" s="7" t="str">
        <f t="shared" si="10"/>
        <v/>
      </c>
      <c r="AK71" s="5"/>
    </row>
    <row r="72" spans="2:37" x14ac:dyDescent="0.45">
      <c r="B72" s="4"/>
      <c r="C72" s="3" t="str">
        <f t="shared" si="0"/>
        <v/>
      </c>
      <c r="D72" s="3" t="str">
        <f>IF($A72="","",IF((AND($A72="ADD",OR(C72="",C72="ud_barrier"))),"94",(_xlfn.XLOOKUP(C72,ud_amds_table_list[lookupValue],ud_amds_table_list[lookupKey],""))))</f>
        <v/>
      </c>
      <c r="E72" s="5"/>
      <c r="G72" s="3" t="str">
        <f>IF($A72="ADD",IF(NOT(ISBLANK(F72)),_xlfn.XLOOKUP(F72,roadnames[lookupValue],roadnames[lookupKey],"ERROR"),""), "")</f>
        <v/>
      </c>
      <c r="H72" s="4"/>
      <c r="I72" s="4"/>
      <c r="J72" s="6" t="str">
        <f t="shared" si="1"/>
        <v/>
      </c>
      <c r="K72" s="4"/>
      <c r="M72" s="3" t="str">
        <f>IF($A72="ADD",IF(NOT(ISBLANK(L72)),_xlfn.XLOOKUP(L72,len_adjust_rsn[lookupValue],len_adjust_rsn[lookupKey],"ERROR"),""), "")</f>
        <v/>
      </c>
      <c r="O72" s="3" t="str">
        <f>IF($A72="ADD",IF(NOT(ISBLANK(N72)),_xlfn.XLOOKUP(N72,ud_motorcycle_attachment[lookupValue],ud_motorcycle_attachment[lookupKey],"ERROR"),""), "")</f>
        <v/>
      </c>
      <c r="P72" s="7"/>
      <c r="Q72" s="4" t="str">
        <f t="shared" ca="1" si="2"/>
        <v/>
      </c>
      <c r="R72" s="4"/>
      <c r="S72" s="3" t="str">
        <f t="shared" si="3"/>
        <v/>
      </c>
      <c r="T72" s="3" t="str">
        <f>IF($A72="","",IF((AND($A72="ADD",OR(S72="",S72="In Use"))),"5",(_xlfn.XLOOKUP(S72,ud_asset_status[lookupValue],ud_asset_status[lookupKey],""))))</f>
        <v/>
      </c>
      <c r="U72" s="7"/>
      <c r="W72" s="3" t="str">
        <f>IF($A72="ADD",IF(NOT(ISBLANK(V72)),_xlfn.XLOOKUP(V72,ar_replace_reason[lookupValue],ar_replace_reason[lookupKey],"ERROR"),""), "")</f>
        <v/>
      </c>
      <c r="X72" s="3" t="str">
        <f t="shared" si="4"/>
        <v/>
      </c>
      <c r="Y72" s="3" t="str">
        <f>IF($A72="","",IF((AND($A72="ADD",OR(X72="",X72="Queenstown-Lakes District Council"))),"70",(_xlfn.XLOOKUP(X72,ud_organisation_owner[lookupValue],ud_organisation_owner[lookupKey],""))))</f>
        <v/>
      </c>
      <c r="Z72" s="3" t="str">
        <f t="shared" si="5"/>
        <v/>
      </c>
      <c r="AA72" s="3" t="str">
        <f>IF($A72="","",IF((AND($A72="ADD",OR(Z72="",Z72="Queenstown-Lakes District Council"))),"70",(_xlfn.XLOOKUP(Z72,ud_organisation_owner[lookupValue],ud_organisation_owner[lookupKey],""))))</f>
        <v/>
      </c>
      <c r="AB72" s="3" t="str">
        <f t="shared" si="6"/>
        <v/>
      </c>
      <c r="AC72" s="3" t="str">
        <f>IF($A72="","",IF((AND($A72="ADD",OR(AB72="",AB72="Local Authority"))),"17",(_xlfn.XLOOKUP(AB72,ud_sub_organisation[lookupValue],ud_sub_organisation[lookupKey],""))))</f>
        <v/>
      </c>
      <c r="AD72" s="3" t="str">
        <f t="shared" si="7"/>
        <v/>
      </c>
      <c r="AE72" s="3" t="str">
        <f>IF($A72="","",IF((AND($A72="ADD",OR(AD72="",AD72="Vested assets"))),"12",(_xlfn.XLOOKUP(AD72,ud_work_origin[lookupValue],ud_work_origin[lookupKey],""))))</f>
        <v/>
      </c>
      <c r="AF72" s="8"/>
      <c r="AG72" s="2" t="str">
        <f t="shared" si="8"/>
        <v/>
      </c>
      <c r="AH72" s="3" t="str">
        <f t="shared" si="9"/>
        <v/>
      </c>
      <c r="AI72" s="3" t="str">
        <f>IF($A72="","",IF((AND($A72="ADD",OR(AH72="",AH72="Excellent"))),"1",(_xlfn.XLOOKUP(AH72,condition[lookupValue],condition[lookupKey],""))))</f>
        <v/>
      </c>
      <c r="AJ72" s="7" t="str">
        <f t="shared" si="10"/>
        <v/>
      </c>
      <c r="AK72" s="5"/>
    </row>
    <row r="73" spans="2:37" x14ac:dyDescent="0.45">
      <c r="B73" s="4"/>
      <c r="C73" s="3" t="str">
        <f t="shared" si="0"/>
        <v/>
      </c>
      <c r="D73" s="3" t="str">
        <f>IF($A73="","",IF((AND($A73="ADD",OR(C73="",C73="ud_barrier"))),"94",(_xlfn.XLOOKUP(C73,ud_amds_table_list[lookupValue],ud_amds_table_list[lookupKey],""))))</f>
        <v/>
      </c>
      <c r="E73" s="5"/>
      <c r="G73" s="3" t="str">
        <f>IF($A73="ADD",IF(NOT(ISBLANK(F73)),_xlfn.XLOOKUP(F73,roadnames[lookupValue],roadnames[lookupKey],"ERROR"),""), "")</f>
        <v/>
      </c>
      <c r="H73" s="4"/>
      <c r="I73" s="4"/>
      <c r="J73" s="6" t="str">
        <f t="shared" si="1"/>
        <v/>
      </c>
      <c r="K73" s="4"/>
      <c r="M73" s="3" t="str">
        <f>IF($A73="ADD",IF(NOT(ISBLANK(L73)),_xlfn.XLOOKUP(L73,len_adjust_rsn[lookupValue],len_adjust_rsn[lookupKey],"ERROR"),""), "")</f>
        <v/>
      </c>
      <c r="O73" s="3" t="str">
        <f>IF($A73="ADD",IF(NOT(ISBLANK(N73)),_xlfn.XLOOKUP(N73,ud_motorcycle_attachment[lookupValue],ud_motorcycle_attachment[lookupKey],"ERROR"),""), "")</f>
        <v/>
      </c>
      <c r="P73" s="7"/>
      <c r="Q73" s="4" t="str">
        <f t="shared" ca="1" si="2"/>
        <v/>
      </c>
      <c r="R73" s="4"/>
      <c r="S73" s="3" t="str">
        <f t="shared" si="3"/>
        <v/>
      </c>
      <c r="T73" s="3" t="str">
        <f>IF($A73="","",IF((AND($A73="ADD",OR(S73="",S73="In Use"))),"5",(_xlfn.XLOOKUP(S73,ud_asset_status[lookupValue],ud_asset_status[lookupKey],""))))</f>
        <v/>
      </c>
      <c r="U73" s="7"/>
      <c r="W73" s="3" t="str">
        <f>IF($A73="ADD",IF(NOT(ISBLANK(V73)),_xlfn.XLOOKUP(V73,ar_replace_reason[lookupValue],ar_replace_reason[lookupKey],"ERROR"),""), "")</f>
        <v/>
      </c>
      <c r="X73" s="3" t="str">
        <f t="shared" si="4"/>
        <v/>
      </c>
      <c r="Y73" s="3" t="str">
        <f>IF($A73="","",IF((AND($A73="ADD",OR(X73="",X73="Queenstown-Lakes District Council"))),"70",(_xlfn.XLOOKUP(X73,ud_organisation_owner[lookupValue],ud_organisation_owner[lookupKey],""))))</f>
        <v/>
      </c>
      <c r="Z73" s="3" t="str">
        <f t="shared" si="5"/>
        <v/>
      </c>
      <c r="AA73" s="3" t="str">
        <f>IF($A73="","",IF((AND($A73="ADD",OR(Z73="",Z73="Queenstown-Lakes District Council"))),"70",(_xlfn.XLOOKUP(Z73,ud_organisation_owner[lookupValue],ud_organisation_owner[lookupKey],""))))</f>
        <v/>
      </c>
      <c r="AB73" s="3" t="str">
        <f t="shared" si="6"/>
        <v/>
      </c>
      <c r="AC73" s="3" t="str">
        <f>IF($A73="","",IF((AND($A73="ADD",OR(AB73="",AB73="Local Authority"))),"17",(_xlfn.XLOOKUP(AB73,ud_sub_organisation[lookupValue],ud_sub_organisation[lookupKey],""))))</f>
        <v/>
      </c>
      <c r="AD73" s="3" t="str">
        <f t="shared" si="7"/>
        <v/>
      </c>
      <c r="AE73" s="3" t="str">
        <f>IF($A73="","",IF((AND($A73="ADD",OR(AD73="",AD73="Vested assets"))),"12",(_xlfn.XLOOKUP(AD73,ud_work_origin[lookupValue],ud_work_origin[lookupKey],""))))</f>
        <v/>
      </c>
      <c r="AF73" s="8"/>
      <c r="AG73" s="2" t="str">
        <f t="shared" si="8"/>
        <v/>
      </c>
      <c r="AH73" s="3" t="str">
        <f t="shared" si="9"/>
        <v/>
      </c>
      <c r="AI73" s="3" t="str">
        <f>IF($A73="","",IF((AND($A73="ADD",OR(AH73="",AH73="Excellent"))),"1",(_xlfn.XLOOKUP(AH73,condition[lookupValue],condition[lookupKey],""))))</f>
        <v/>
      </c>
      <c r="AJ73" s="7" t="str">
        <f t="shared" si="10"/>
        <v/>
      </c>
      <c r="AK73" s="5"/>
    </row>
    <row r="74" spans="2:37" x14ac:dyDescent="0.45">
      <c r="B74" s="4"/>
      <c r="C74" s="3" t="str">
        <f t="shared" si="0"/>
        <v/>
      </c>
      <c r="D74" s="3" t="str">
        <f>IF($A74="","",IF((AND($A74="ADD",OR(C74="",C74="ud_barrier"))),"94",(_xlfn.XLOOKUP(C74,ud_amds_table_list[lookupValue],ud_amds_table_list[lookupKey],""))))</f>
        <v/>
      </c>
      <c r="E74" s="5"/>
      <c r="G74" s="3" t="str">
        <f>IF($A74="ADD",IF(NOT(ISBLANK(F74)),_xlfn.XLOOKUP(F74,roadnames[lookupValue],roadnames[lookupKey],"ERROR"),""), "")</f>
        <v/>
      </c>
      <c r="H74" s="4"/>
      <c r="I74" s="4"/>
      <c r="J74" s="6" t="str">
        <f t="shared" si="1"/>
        <v/>
      </c>
      <c r="K74" s="4"/>
      <c r="M74" s="3" t="str">
        <f>IF($A74="ADD",IF(NOT(ISBLANK(L74)),_xlfn.XLOOKUP(L74,len_adjust_rsn[lookupValue],len_adjust_rsn[lookupKey],"ERROR"),""), "")</f>
        <v/>
      </c>
      <c r="O74" s="3" t="str">
        <f>IF($A74="ADD",IF(NOT(ISBLANK(N74)),_xlfn.XLOOKUP(N74,ud_motorcycle_attachment[lookupValue],ud_motorcycle_attachment[lookupKey],"ERROR"),""), "")</f>
        <v/>
      </c>
      <c r="P74" s="7"/>
      <c r="Q74" s="4" t="str">
        <f t="shared" ca="1" si="2"/>
        <v/>
      </c>
      <c r="R74" s="4"/>
      <c r="S74" s="3" t="str">
        <f t="shared" si="3"/>
        <v/>
      </c>
      <c r="T74" s="3" t="str">
        <f>IF($A74="","",IF((AND($A74="ADD",OR(S74="",S74="In Use"))),"5",(_xlfn.XLOOKUP(S74,ud_asset_status[lookupValue],ud_asset_status[lookupKey],""))))</f>
        <v/>
      </c>
      <c r="U74" s="7"/>
      <c r="W74" s="3" t="str">
        <f>IF($A74="ADD",IF(NOT(ISBLANK(V74)),_xlfn.XLOOKUP(V74,ar_replace_reason[lookupValue],ar_replace_reason[lookupKey],"ERROR"),""), "")</f>
        <v/>
      </c>
      <c r="X74" s="3" t="str">
        <f t="shared" si="4"/>
        <v/>
      </c>
      <c r="Y74" s="3" t="str">
        <f>IF($A74="","",IF((AND($A74="ADD",OR(X74="",X74="Queenstown-Lakes District Council"))),"70",(_xlfn.XLOOKUP(X74,ud_organisation_owner[lookupValue],ud_organisation_owner[lookupKey],""))))</f>
        <v/>
      </c>
      <c r="Z74" s="3" t="str">
        <f t="shared" si="5"/>
        <v/>
      </c>
      <c r="AA74" s="3" t="str">
        <f>IF($A74="","",IF((AND($A74="ADD",OR(Z74="",Z74="Queenstown-Lakes District Council"))),"70",(_xlfn.XLOOKUP(Z74,ud_organisation_owner[lookupValue],ud_organisation_owner[lookupKey],""))))</f>
        <v/>
      </c>
      <c r="AB74" s="3" t="str">
        <f t="shared" si="6"/>
        <v/>
      </c>
      <c r="AC74" s="3" t="str">
        <f>IF($A74="","",IF((AND($A74="ADD",OR(AB74="",AB74="Local Authority"))),"17",(_xlfn.XLOOKUP(AB74,ud_sub_organisation[lookupValue],ud_sub_organisation[lookupKey],""))))</f>
        <v/>
      </c>
      <c r="AD74" s="3" t="str">
        <f t="shared" si="7"/>
        <v/>
      </c>
      <c r="AE74" s="3" t="str">
        <f>IF($A74="","",IF((AND($A74="ADD",OR(AD74="",AD74="Vested assets"))),"12",(_xlfn.XLOOKUP(AD74,ud_work_origin[lookupValue],ud_work_origin[lookupKey],""))))</f>
        <v/>
      </c>
      <c r="AF74" s="8"/>
      <c r="AG74" s="2" t="str">
        <f t="shared" si="8"/>
        <v/>
      </c>
      <c r="AH74" s="3" t="str">
        <f t="shared" si="9"/>
        <v/>
      </c>
      <c r="AI74" s="3" t="str">
        <f>IF($A74="","",IF((AND($A74="ADD",OR(AH74="",AH74="Excellent"))),"1",(_xlfn.XLOOKUP(AH74,condition[lookupValue],condition[lookupKey],""))))</f>
        <v/>
      </c>
      <c r="AJ74" s="7" t="str">
        <f t="shared" si="10"/>
        <v/>
      </c>
      <c r="AK74" s="5"/>
    </row>
    <row r="75" spans="2:37" x14ac:dyDescent="0.45">
      <c r="B75" s="4"/>
      <c r="C75" s="3" t="str">
        <f t="shared" ref="C75:C100" si="11">IF($A75="ADD","ud_barrier","")</f>
        <v/>
      </c>
      <c r="D75" s="3" t="str">
        <f>IF($A75="","",IF((AND($A75="ADD",OR(C75="",C75="ud_barrier"))),"94",(_xlfn.XLOOKUP(C75,ud_amds_table_list[lookupValue],ud_amds_table_list[lookupKey],""))))</f>
        <v/>
      </c>
      <c r="E75" s="5"/>
      <c r="G75" s="3" t="str">
        <f>IF($A75="ADD",IF(NOT(ISBLANK(F75)),_xlfn.XLOOKUP(F75,roadnames[lookupValue],roadnames[lookupKey],"ERROR"),""), "")</f>
        <v/>
      </c>
      <c r="H75" s="4"/>
      <c r="I75" s="4"/>
      <c r="J75" s="6" t="str">
        <f t="shared" ref="J75:J100" si="12">IF(I75&lt;&gt;"",I75-H75,"")</f>
        <v/>
      </c>
      <c r="K75" s="4"/>
      <c r="M75" s="3" t="str">
        <f>IF($A75="ADD",IF(NOT(ISBLANK(L75)),_xlfn.XLOOKUP(L75,len_adjust_rsn[lookupValue],len_adjust_rsn[lookupKey],"ERROR"),""), "")</f>
        <v/>
      </c>
      <c r="O75" s="3" t="str">
        <f>IF($A75="ADD",IF(NOT(ISBLANK(N75)),_xlfn.XLOOKUP(N75,ud_motorcycle_attachment[lookupValue],ud_motorcycle_attachment[lookupKey],"ERROR"),""), "")</f>
        <v/>
      </c>
      <c r="P75" s="7"/>
      <c r="Q75" s="4" t="str">
        <f t="shared" ref="Q75:Q100" ca="1" si="13">IF(P75&lt;&gt;"", DATEDIF(P75, TODAY(),"Y"),"")</f>
        <v/>
      </c>
      <c r="R75" s="4"/>
      <c r="S75" s="3" t="str">
        <f t="shared" ref="S75:S100" si="14">IF($A75="ADD","In Use","")</f>
        <v/>
      </c>
      <c r="T75" s="3" t="str">
        <f>IF($A75="","",IF((AND($A75="ADD",OR(S75="",S75="In Use"))),"5",(_xlfn.XLOOKUP(S75,ud_asset_status[lookupValue],ud_asset_status[lookupKey],""))))</f>
        <v/>
      </c>
      <c r="U75" s="7"/>
      <c r="W75" s="3" t="str">
        <f>IF($A75="ADD",IF(NOT(ISBLANK(V75)),_xlfn.XLOOKUP(V75,ar_replace_reason[lookupValue],ar_replace_reason[lookupKey],"ERROR"),""), "")</f>
        <v/>
      </c>
      <c r="X75" s="3" t="str">
        <f t="shared" ref="X75:X100" si="15">IF($A75="ADD","Queenstown-Lakes District Council","")</f>
        <v/>
      </c>
      <c r="Y75" s="3" t="str">
        <f>IF($A75="","",IF((AND($A75="ADD",OR(X75="",X75="Queenstown-Lakes District Council"))),"70",(_xlfn.XLOOKUP(X75,ud_organisation_owner[lookupValue],ud_organisation_owner[lookupKey],""))))</f>
        <v/>
      </c>
      <c r="Z75" s="3" t="str">
        <f t="shared" ref="Z75:Z100" si="16">IF($A75="ADD","Queenstown-Lakes District Council","")</f>
        <v/>
      </c>
      <c r="AA75" s="3" t="str">
        <f>IF($A75="","",IF((AND($A75="ADD",OR(Z75="",Z75="Queenstown-Lakes District Council"))),"70",(_xlfn.XLOOKUP(Z75,ud_organisation_owner[lookupValue],ud_organisation_owner[lookupKey],""))))</f>
        <v/>
      </c>
      <c r="AB75" s="3" t="str">
        <f t="shared" ref="AB75:AB100" si="17">IF($A75="ADD","Local Authority","")</f>
        <v/>
      </c>
      <c r="AC75" s="3" t="str">
        <f>IF($A75="","",IF((AND($A75="ADD",OR(AB75="",AB75="Local Authority"))),"17",(_xlfn.XLOOKUP(AB75,ud_sub_organisation[lookupValue],ud_sub_organisation[lookupKey],""))))</f>
        <v/>
      </c>
      <c r="AD75" s="3" t="str">
        <f t="shared" ref="AD75:AD100" si="18">IF($A75="ADD","Vested assets","")</f>
        <v/>
      </c>
      <c r="AE75" s="3" t="str">
        <f>IF($A75="","",IF((AND($A75="ADD",OR(AD75="",AD75="Vested assets"))),"12",(_xlfn.XLOOKUP(AD75,ud_work_origin[lookupValue],ud_work_origin[lookupKey],""))))</f>
        <v/>
      </c>
      <c r="AF75" s="8"/>
      <c r="AG75" s="2" t="str">
        <f t="shared" ref="AG75:AG100" si="19">IF($A75="ADD","TRUE","")</f>
        <v/>
      </c>
      <c r="AH75" s="3" t="str">
        <f t="shared" ref="AH75:AH100" si="20">IF($A75="ADD","Excellent","")</f>
        <v/>
      </c>
      <c r="AI75" s="3" t="str">
        <f>IF($A75="","",IF((AND($A75="ADD",OR(AH75="",AH75="Excellent"))),"1",(_xlfn.XLOOKUP(AH75,condition[lookupValue],condition[lookupKey],""))))</f>
        <v/>
      </c>
      <c r="AJ75" s="7" t="str">
        <f t="shared" ref="AJ75:AJ100" si="21">IF(P75&lt;&gt;"",P75,"")</f>
        <v/>
      </c>
      <c r="AK75" s="5"/>
    </row>
    <row r="76" spans="2:37" x14ac:dyDescent="0.45">
      <c r="B76" s="4"/>
      <c r="C76" s="3" t="str">
        <f t="shared" si="11"/>
        <v/>
      </c>
      <c r="D76" s="3" t="str">
        <f>IF($A76="","",IF((AND($A76="ADD",OR(C76="",C76="ud_barrier"))),"94",(_xlfn.XLOOKUP(C76,ud_amds_table_list[lookupValue],ud_amds_table_list[lookupKey],""))))</f>
        <v/>
      </c>
      <c r="E76" s="5"/>
      <c r="G76" s="3" t="str">
        <f>IF($A76="ADD",IF(NOT(ISBLANK(F76)),_xlfn.XLOOKUP(F76,roadnames[lookupValue],roadnames[lookupKey],"ERROR"),""), "")</f>
        <v/>
      </c>
      <c r="H76" s="4"/>
      <c r="I76" s="4"/>
      <c r="J76" s="6" t="str">
        <f t="shared" si="12"/>
        <v/>
      </c>
      <c r="K76" s="4"/>
      <c r="M76" s="3" t="str">
        <f>IF($A76="ADD",IF(NOT(ISBLANK(L76)),_xlfn.XLOOKUP(L76,len_adjust_rsn[lookupValue],len_adjust_rsn[lookupKey],"ERROR"),""), "")</f>
        <v/>
      </c>
      <c r="O76" s="3" t="str">
        <f>IF($A76="ADD",IF(NOT(ISBLANK(N76)),_xlfn.XLOOKUP(N76,ud_motorcycle_attachment[lookupValue],ud_motorcycle_attachment[lookupKey],"ERROR"),""), "")</f>
        <v/>
      </c>
      <c r="P76" s="7"/>
      <c r="Q76" s="4" t="str">
        <f t="shared" ca="1" si="13"/>
        <v/>
      </c>
      <c r="R76" s="4"/>
      <c r="S76" s="3" t="str">
        <f t="shared" si="14"/>
        <v/>
      </c>
      <c r="T76" s="3" t="str">
        <f>IF($A76="","",IF((AND($A76="ADD",OR(S76="",S76="In Use"))),"5",(_xlfn.XLOOKUP(S76,ud_asset_status[lookupValue],ud_asset_status[lookupKey],""))))</f>
        <v/>
      </c>
      <c r="U76" s="7"/>
      <c r="W76" s="3" t="str">
        <f>IF($A76="ADD",IF(NOT(ISBLANK(V76)),_xlfn.XLOOKUP(V76,ar_replace_reason[lookupValue],ar_replace_reason[lookupKey],"ERROR"),""), "")</f>
        <v/>
      </c>
      <c r="X76" s="3" t="str">
        <f t="shared" si="15"/>
        <v/>
      </c>
      <c r="Y76" s="3" t="str">
        <f>IF($A76="","",IF((AND($A76="ADD",OR(X76="",X76="Queenstown-Lakes District Council"))),"70",(_xlfn.XLOOKUP(X76,ud_organisation_owner[lookupValue],ud_organisation_owner[lookupKey],""))))</f>
        <v/>
      </c>
      <c r="Z76" s="3" t="str">
        <f t="shared" si="16"/>
        <v/>
      </c>
      <c r="AA76" s="3" t="str">
        <f>IF($A76="","",IF((AND($A76="ADD",OR(Z76="",Z76="Queenstown-Lakes District Council"))),"70",(_xlfn.XLOOKUP(Z76,ud_organisation_owner[lookupValue],ud_organisation_owner[lookupKey],""))))</f>
        <v/>
      </c>
      <c r="AB76" s="3" t="str">
        <f t="shared" si="17"/>
        <v/>
      </c>
      <c r="AC76" s="3" t="str">
        <f>IF($A76="","",IF((AND($A76="ADD",OR(AB76="",AB76="Local Authority"))),"17",(_xlfn.XLOOKUP(AB76,ud_sub_organisation[lookupValue],ud_sub_organisation[lookupKey],""))))</f>
        <v/>
      </c>
      <c r="AD76" s="3" t="str">
        <f t="shared" si="18"/>
        <v/>
      </c>
      <c r="AE76" s="3" t="str">
        <f>IF($A76="","",IF((AND($A76="ADD",OR(AD76="",AD76="Vested assets"))),"12",(_xlfn.XLOOKUP(AD76,ud_work_origin[lookupValue],ud_work_origin[lookupKey],""))))</f>
        <v/>
      </c>
      <c r="AF76" s="8"/>
      <c r="AG76" s="2" t="str">
        <f t="shared" si="19"/>
        <v/>
      </c>
      <c r="AH76" s="3" t="str">
        <f t="shared" si="20"/>
        <v/>
      </c>
      <c r="AI76" s="3" t="str">
        <f>IF($A76="","",IF((AND($A76="ADD",OR(AH76="",AH76="Excellent"))),"1",(_xlfn.XLOOKUP(AH76,condition[lookupValue],condition[lookupKey],""))))</f>
        <v/>
      </c>
      <c r="AJ76" s="7" t="str">
        <f t="shared" si="21"/>
        <v/>
      </c>
      <c r="AK76" s="5"/>
    </row>
    <row r="77" spans="2:37" x14ac:dyDescent="0.45">
      <c r="B77" s="4"/>
      <c r="C77" s="3" t="str">
        <f t="shared" si="11"/>
        <v/>
      </c>
      <c r="D77" s="3" t="str">
        <f>IF($A77="","",IF((AND($A77="ADD",OR(C77="",C77="ud_barrier"))),"94",(_xlfn.XLOOKUP(C77,ud_amds_table_list[lookupValue],ud_amds_table_list[lookupKey],""))))</f>
        <v/>
      </c>
      <c r="E77" s="5"/>
      <c r="G77" s="3" t="str">
        <f>IF($A77="ADD",IF(NOT(ISBLANK(F77)),_xlfn.XLOOKUP(F77,roadnames[lookupValue],roadnames[lookupKey],"ERROR"),""), "")</f>
        <v/>
      </c>
      <c r="H77" s="4"/>
      <c r="I77" s="4"/>
      <c r="J77" s="6" t="str">
        <f t="shared" si="12"/>
        <v/>
      </c>
      <c r="K77" s="4"/>
      <c r="M77" s="3" t="str">
        <f>IF($A77="ADD",IF(NOT(ISBLANK(L77)),_xlfn.XLOOKUP(L77,len_adjust_rsn[lookupValue],len_adjust_rsn[lookupKey],"ERROR"),""), "")</f>
        <v/>
      </c>
      <c r="O77" s="3" t="str">
        <f>IF($A77="ADD",IF(NOT(ISBLANK(N77)),_xlfn.XLOOKUP(N77,ud_motorcycle_attachment[lookupValue],ud_motorcycle_attachment[lookupKey],"ERROR"),""), "")</f>
        <v/>
      </c>
      <c r="P77" s="7"/>
      <c r="Q77" s="4" t="str">
        <f t="shared" ca="1" si="13"/>
        <v/>
      </c>
      <c r="R77" s="4"/>
      <c r="S77" s="3" t="str">
        <f t="shared" si="14"/>
        <v/>
      </c>
      <c r="T77" s="3" t="str">
        <f>IF($A77="","",IF((AND($A77="ADD",OR(S77="",S77="In Use"))),"5",(_xlfn.XLOOKUP(S77,ud_asset_status[lookupValue],ud_asset_status[lookupKey],""))))</f>
        <v/>
      </c>
      <c r="U77" s="7"/>
      <c r="W77" s="3" t="str">
        <f>IF($A77="ADD",IF(NOT(ISBLANK(V77)),_xlfn.XLOOKUP(V77,ar_replace_reason[lookupValue],ar_replace_reason[lookupKey],"ERROR"),""), "")</f>
        <v/>
      </c>
      <c r="X77" s="3" t="str">
        <f t="shared" si="15"/>
        <v/>
      </c>
      <c r="Y77" s="3" t="str">
        <f>IF($A77="","",IF((AND($A77="ADD",OR(X77="",X77="Queenstown-Lakes District Council"))),"70",(_xlfn.XLOOKUP(X77,ud_organisation_owner[lookupValue],ud_organisation_owner[lookupKey],""))))</f>
        <v/>
      </c>
      <c r="Z77" s="3" t="str">
        <f t="shared" si="16"/>
        <v/>
      </c>
      <c r="AA77" s="3" t="str">
        <f>IF($A77="","",IF((AND($A77="ADD",OR(Z77="",Z77="Queenstown-Lakes District Council"))),"70",(_xlfn.XLOOKUP(Z77,ud_organisation_owner[lookupValue],ud_organisation_owner[lookupKey],""))))</f>
        <v/>
      </c>
      <c r="AB77" s="3" t="str">
        <f t="shared" si="17"/>
        <v/>
      </c>
      <c r="AC77" s="3" t="str">
        <f>IF($A77="","",IF((AND($A77="ADD",OR(AB77="",AB77="Local Authority"))),"17",(_xlfn.XLOOKUP(AB77,ud_sub_organisation[lookupValue],ud_sub_organisation[lookupKey],""))))</f>
        <v/>
      </c>
      <c r="AD77" s="3" t="str">
        <f t="shared" si="18"/>
        <v/>
      </c>
      <c r="AE77" s="3" t="str">
        <f>IF($A77="","",IF((AND($A77="ADD",OR(AD77="",AD77="Vested assets"))),"12",(_xlfn.XLOOKUP(AD77,ud_work_origin[lookupValue],ud_work_origin[lookupKey],""))))</f>
        <v/>
      </c>
      <c r="AF77" s="8"/>
      <c r="AG77" s="2" t="str">
        <f t="shared" si="19"/>
        <v/>
      </c>
      <c r="AH77" s="3" t="str">
        <f t="shared" si="20"/>
        <v/>
      </c>
      <c r="AI77" s="3" t="str">
        <f>IF($A77="","",IF((AND($A77="ADD",OR(AH77="",AH77="Excellent"))),"1",(_xlfn.XLOOKUP(AH77,condition[lookupValue],condition[lookupKey],""))))</f>
        <v/>
      </c>
      <c r="AJ77" s="7" t="str">
        <f t="shared" si="21"/>
        <v/>
      </c>
      <c r="AK77" s="5"/>
    </row>
    <row r="78" spans="2:37" x14ac:dyDescent="0.45">
      <c r="B78" s="4"/>
      <c r="C78" s="3" t="str">
        <f t="shared" si="11"/>
        <v/>
      </c>
      <c r="D78" s="3" t="str">
        <f>IF($A78="","",IF((AND($A78="ADD",OR(C78="",C78="ud_barrier"))),"94",(_xlfn.XLOOKUP(C78,ud_amds_table_list[lookupValue],ud_amds_table_list[lookupKey],""))))</f>
        <v/>
      </c>
      <c r="E78" s="5"/>
      <c r="G78" s="3" t="str">
        <f>IF($A78="ADD",IF(NOT(ISBLANK(F78)),_xlfn.XLOOKUP(F78,roadnames[lookupValue],roadnames[lookupKey],"ERROR"),""), "")</f>
        <v/>
      </c>
      <c r="H78" s="4"/>
      <c r="I78" s="4"/>
      <c r="J78" s="6" t="str">
        <f t="shared" si="12"/>
        <v/>
      </c>
      <c r="K78" s="4"/>
      <c r="M78" s="3" t="str">
        <f>IF($A78="ADD",IF(NOT(ISBLANK(L78)),_xlfn.XLOOKUP(L78,len_adjust_rsn[lookupValue],len_adjust_rsn[lookupKey],"ERROR"),""), "")</f>
        <v/>
      </c>
      <c r="O78" s="3" t="str">
        <f>IF($A78="ADD",IF(NOT(ISBLANK(N78)),_xlfn.XLOOKUP(N78,ud_motorcycle_attachment[lookupValue],ud_motorcycle_attachment[lookupKey],"ERROR"),""), "")</f>
        <v/>
      </c>
      <c r="P78" s="7"/>
      <c r="Q78" s="4" t="str">
        <f t="shared" ca="1" si="13"/>
        <v/>
      </c>
      <c r="R78" s="4"/>
      <c r="S78" s="3" t="str">
        <f t="shared" si="14"/>
        <v/>
      </c>
      <c r="T78" s="3" t="str">
        <f>IF($A78="","",IF((AND($A78="ADD",OR(S78="",S78="In Use"))),"5",(_xlfn.XLOOKUP(S78,ud_asset_status[lookupValue],ud_asset_status[lookupKey],""))))</f>
        <v/>
      </c>
      <c r="U78" s="7"/>
      <c r="W78" s="3" t="str">
        <f>IF($A78="ADD",IF(NOT(ISBLANK(V78)),_xlfn.XLOOKUP(V78,ar_replace_reason[lookupValue],ar_replace_reason[lookupKey],"ERROR"),""), "")</f>
        <v/>
      </c>
      <c r="X78" s="3" t="str">
        <f t="shared" si="15"/>
        <v/>
      </c>
      <c r="Y78" s="3" t="str">
        <f>IF($A78="","",IF((AND($A78="ADD",OR(X78="",X78="Queenstown-Lakes District Council"))),"70",(_xlfn.XLOOKUP(X78,ud_organisation_owner[lookupValue],ud_organisation_owner[lookupKey],""))))</f>
        <v/>
      </c>
      <c r="Z78" s="3" t="str">
        <f t="shared" si="16"/>
        <v/>
      </c>
      <c r="AA78" s="3" t="str">
        <f>IF($A78="","",IF((AND($A78="ADD",OR(Z78="",Z78="Queenstown-Lakes District Council"))),"70",(_xlfn.XLOOKUP(Z78,ud_organisation_owner[lookupValue],ud_organisation_owner[lookupKey],""))))</f>
        <v/>
      </c>
      <c r="AB78" s="3" t="str">
        <f t="shared" si="17"/>
        <v/>
      </c>
      <c r="AC78" s="3" t="str">
        <f>IF($A78="","",IF((AND($A78="ADD",OR(AB78="",AB78="Local Authority"))),"17",(_xlfn.XLOOKUP(AB78,ud_sub_organisation[lookupValue],ud_sub_organisation[lookupKey],""))))</f>
        <v/>
      </c>
      <c r="AD78" s="3" t="str">
        <f t="shared" si="18"/>
        <v/>
      </c>
      <c r="AE78" s="3" t="str">
        <f>IF($A78="","",IF((AND($A78="ADD",OR(AD78="",AD78="Vested assets"))),"12",(_xlfn.XLOOKUP(AD78,ud_work_origin[lookupValue],ud_work_origin[lookupKey],""))))</f>
        <v/>
      </c>
      <c r="AF78" s="8"/>
      <c r="AG78" s="2" t="str">
        <f t="shared" si="19"/>
        <v/>
      </c>
      <c r="AH78" s="3" t="str">
        <f t="shared" si="20"/>
        <v/>
      </c>
      <c r="AI78" s="3" t="str">
        <f>IF($A78="","",IF((AND($A78="ADD",OR(AH78="",AH78="Excellent"))),"1",(_xlfn.XLOOKUP(AH78,condition[lookupValue],condition[lookupKey],""))))</f>
        <v/>
      </c>
      <c r="AJ78" s="7" t="str">
        <f t="shared" si="21"/>
        <v/>
      </c>
      <c r="AK78" s="5"/>
    </row>
    <row r="79" spans="2:37" x14ac:dyDescent="0.45">
      <c r="B79" s="4"/>
      <c r="C79" s="3" t="str">
        <f t="shared" si="11"/>
        <v/>
      </c>
      <c r="D79" s="3" t="str">
        <f>IF($A79="","",IF((AND($A79="ADD",OR(C79="",C79="ud_barrier"))),"94",(_xlfn.XLOOKUP(C79,ud_amds_table_list[lookupValue],ud_amds_table_list[lookupKey],""))))</f>
        <v/>
      </c>
      <c r="E79" s="5"/>
      <c r="G79" s="3" t="str">
        <f>IF($A79="ADD",IF(NOT(ISBLANK(F79)),_xlfn.XLOOKUP(F79,roadnames[lookupValue],roadnames[lookupKey],"ERROR"),""), "")</f>
        <v/>
      </c>
      <c r="H79" s="4"/>
      <c r="I79" s="4"/>
      <c r="J79" s="6" t="str">
        <f t="shared" si="12"/>
        <v/>
      </c>
      <c r="K79" s="4"/>
      <c r="M79" s="3" t="str">
        <f>IF($A79="ADD",IF(NOT(ISBLANK(L79)),_xlfn.XLOOKUP(L79,len_adjust_rsn[lookupValue],len_adjust_rsn[lookupKey],"ERROR"),""), "")</f>
        <v/>
      </c>
      <c r="O79" s="3" t="str">
        <f>IF($A79="ADD",IF(NOT(ISBLANK(N79)),_xlfn.XLOOKUP(N79,ud_motorcycle_attachment[lookupValue],ud_motorcycle_attachment[lookupKey],"ERROR"),""), "")</f>
        <v/>
      </c>
      <c r="P79" s="7"/>
      <c r="Q79" s="4" t="str">
        <f t="shared" ca="1" si="13"/>
        <v/>
      </c>
      <c r="R79" s="4"/>
      <c r="S79" s="3" t="str">
        <f t="shared" si="14"/>
        <v/>
      </c>
      <c r="T79" s="3" t="str">
        <f>IF($A79="","",IF((AND($A79="ADD",OR(S79="",S79="In Use"))),"5",(_xlfn.XLOOKUP(S79,ud_asset_status[lookupValue],ud_asset_status[lookupKey],""))))</f>
        <v/>
      </c>
      <c r="U79" s="7"/>
      <c r="W79" s="3" t="str">
        <f>IF($A79="ADD",IF(NOT(ISBLANK(V79)),_xlfn.XLOOKUP(V79,ar_replace_reason[lookupValue],ar_replace_reason[lookupKey],"ERROR"),""), "")</f>
        <v/>
      </c>
      <c r="X79" s="3" t="str">
        <f t="shared" si="15"/>
        <v/>
      </c>
      <c r="Y79" s="3" t="str">
        <f>IF($A79="","",IF((AND($A79="ADD",OR(X79="",X79="Queenstown-Lakes District Council"))),"70",(_xlfn.XLOOKUP(X79,ud_organisation_owner[lookupValue],ud_organisation_owner[lookupKey],""))))</f>
        <v/>
      </c>
      <c r="Z79" s="3" t="str">
        <f t="shared" si="16"/>
        <v/>
      </c>
      <c r="AA79" s="3" t="str">
        <f>IF($A79="","",IF((AND($A79="ADD",OR(Z79="",Z79="Queenstown-Lakes District Council"))),"70",(_xlfn.XLOOKUP(Z79,ud_organisation_owner[lookupValue],ud_organisation_owner[lookupKey],""))))</f>
        <v/>
      </c>
      <c r="AB79" s="3" t="str">
        <f t="shared" si="17"/>
        <v/>
      </c>
      <c r="AC79" s="3" t="str">
        <f>IF($A79="","",IF((AND($A79="ADD",OR(AB79="",AB79="Local Authority"))),"17",(_xlfn.XLOOKUP(AB79,ud_sub_organisation[lookupValue],ud_sub_organisation[lookupKey],""))))</f>
        <v/>
      </c>
      <c r="AD79" s="3" t="str">
        <f t="shared" si="18"/>
        <v/>
      </c>
      <c r="AE79" s="3" t="str">
        <f>IF($A79="","",IF((AND($A79="ADD",OR(AD79="",AD79="Vested assets"))),"12",(_xlfn.XLOOKUP(AD79,ud_work_origin[lookupValue],ud_work_origin[lookupKey],""))))</f>
        <v/>
      </c>
      <c r="AF79" s="8"/>
      <c r="AG79" s="2" t="str">
        <f t="shared" si="19"/>
        <v/>
      </c>
      <c r="AH79" s="3" t="str">
        <f t="shared" si="20"/>
        <v/>
      </c>
      <c r="AI79" s="3" t="str">
        <f>IF($A79="","",IF((AND($A79="ADD",OR(AH79="",AH79="Excellent"))),"1",(_xlfn.XLOOKUP(AH79,condition[lookupValue],condition[lookupKey],""))))</f>
        <v/>
      </c>
      <c r="AJ79" s="7" t="str">
        <f t="shared" si="21"/>
        <v/>
      </c>
      <c r="AK79" s="5"/>
    </row>
    <row r="80" spans="2:37" x14ac:dyDescent="0.45">
      <c r="B80" s="4"/>
      <c r="C80" s="3" t="str">
        <f t="shared" si="11"/>
        <v/>
      </c>
      <c r="D80" s="3" t="str">
        <f>IF($A80="","",IF((AND($A80="ADD",OR(C80="",C80="ud_barrier"))),"94",(_xlfn.XLOOKUP(C80,ud_amds_table_list[lookupValue],ud_amds_table_list[lookupKey],""))))</f>
        <v/>
      </c>
      <c r="E80" s="5"/>
      <c r="G80" s="3" t="str">
        <f>IF($A80="ADD",IF(NOT(ISBLANK(F80)),_xlfn.XLOOKUP(F80,roadnames[lookupValue],roadnames[lookupKey],"ERROR"),""), "")</f>
        <v/>
      </c>
      <c r="H80" s="4"/>
      <c r="I80" s="4"/>
      <c r="J80" s="6" t="str">
        <f t="shared" si="12"/>
        <v/>
      </c>
      <c r="K80" s="4"/>
      <c r="M80" s="3" t="str">
        <f>IF($A80="ADD",IF(NOT(ISBLANK(L80)),_xlfn.XLOOKUP(L80,len_adjust_rsn[lookupValue],len_adjust_rsn[lookupKey],"ERROR"),""), "")</f>
        <v/>
      </c>
      <c r="O80" s="3" t="str">
        <f>IF($A80="ADD",IF(NOT(ISBLANK(N80)),_xlfn.XLOOKUP(N80,ud_motorcycle_attachment[lookupValue],ud_motorcycle_attachment[lookupKey],"ERROR"),""), "")</f>
        <v/>
      </c>
      <c r="P80" s="7"/>
      <c r="Q80" s="4" t="str">
        <f t="shared" ca="1" si="13"/>
        <v/>
      </c>
      <c r="R80" s="4"/>
      <c r="S80" s="3" t="str">
        <f t="shared" si="14"/>
        <v/>
      </c>
      <c r="T80" s="3" t="str">
        <f>IF($A80="","",IF((AND($A80="ADD",OR(S80="",S80="In Use"))),"5",(_xlfn.XLOOKUP(S80,ud_asset_status[lookupValue],ud_asset_status[lookupKey],""))))</f>
        <v/>
      </c>
      <c r="U80" s="7"/>
      <c r="W80" s="3" t="str">
        <f>IF($A80="ADD",IF(NOT(ISBLANK(V80)),_xlfn.XLOOKUP(V80,ar_replace_reason[lookupValue],ar_replace_reason[lookupKey],"ERROR"),""), "")</f>
        <v/>
      </c>
      <c r="X80" s="3" t="str">
        <f t="shared" si="15"/>
        <v/>
      </c>
      <c r="Y80" s="3" t="str">
        <f>IF($A80="","",IF((AND($A80="ADD",OR(X80="",X80="Queenstown-Lakes District Council"))),"70",(_xlfn.XLOOKUP(X80,ud_organisation_owner[lookupValue],ud_organisation_owner[lookupKey],""))))</f>
        <v/>
      </c>
      <c r="Z80" s="3" t="str">
        <f t="shared" si="16"/>
        <v/>
      </c>
      <c r="AA80" s="3" t="str">
        <f>IF($A80="","",IF((AND($A80="ADD",OR(Z80="",Z80="Queenstown-Lakes District Council"))),"70",(_xlfn.XLOOKUP(Z80,ud_organisation_owner[lookupValue],ud_organisation_owner[lookupKey],""))))</f>
        <v/>
      </c>
      <c r="AB80" s="3" t="str">
        <f t="shared" si="17"/>
        <v/>
      </c>
      <c r="AC80" s="3" t="str">
        <f>IF($A80="","",IF((AND($A80="ADD",OR(AB80="",AB80="Local Authority"))),"17",(_xlfn.XLOOKUP(AB80,ud_sub_organisation[lookupValue],ud_sub_organisation[lookupKey],""))))</f>
        <v/>
      </c>
      <c r="AD80" s="3" t="str">
        <f t="shared" si="18"/>
        <v/>
      </c>
      <c r="AE80" s="3" t="str">
        <f>IF($A80="","",IF((AND($A80="ADD",OR(AD80="",AD80="Vested assets"))),"12",(_xlfn.XLOOKUP(AD80,ud_work_origin[lookupValue],ud_work_origin[lookupKey],""))))</f>
        <v/>
      </c>
      <c r="AF80" s="8"/>
      <c r="AG80" s="2" t="str">
        <f t="shared" si="19"/>
        <v/>
      </c>
      <c r="AH80" s="3" t="str">
        <f t="shared" si="20"/>
        <v/>
      </c>
      <c r="AI80" s="3" t="str">
        <f>IF($A80="","",IF((AND($A80="ADD",OR(AH80="",AH80="Excellent"))),"1",(_xlfn.XLOOKUP(AH80,condition[lookupValue],condition[lookupKey],""))))</f>
        <v/>
      </c>
      <c r="AJ80" s="7" t="str">
        <f t="shared" si="21"/>
        <v/>
      </c>
      <c r="AK80" s="5"/>
    </row>
    <row r="81" spans="2:37" x14ac:dyDescent="0.45">
      <c r="B81" s="4"/>
      <c r="C81" s="3" t="str">
        <f t="shared" si="11"/>
        <v/>
      </c>
      <c r="D81" s="3" t="str">
        <f>IF($A81="","",IF((AND($A81="ADD",OR(C81="",C81="ud_barrier"))),"94",(_xlfn.XLOOKUP(C81,ud_amds_table_list[lookupValue],ud_amds_table_list[lookupKey],""))))</f>
        <v/>
      </c>
      <c r="E81" s="5"/>
      <c r="G81" s="3" t="str">
        <f>IF($A81="ADD",IF(NOT(ISBLANK(F81)),_xlfn.XLOOKUP(F81,roadnames[lookupValue],roadnames[lookupKey],"ERROR"),""), "")</f>
        <v/>
      </c>
      <c r="H81" s="4"/>
      <c r="I81" s="4"/>
      <c r="J81" s="6" t="str">
        <f t="shared" si="12"/>
        <v/>
      </c>
      <c r="K81" s="4"/>
      <c r="M81" s="3" t="str">
        <f>IF($A81="ADD",IF(NOT(ISBLANK(L81)),_xlfn.XLOOKUP(L81,len_adjust_rsn[lookupValue],len_adjust_rsn[lookupKey],"ERROR"),""), "")</f>
        <v/>
      </c>
      <c r="O81" s="3" t="str">
        <f>IF($A81="ADD",IF(NOT(ISBLANK(N81)),_xlfn.XLOOKUP(N81,ud_motorcycle_attachment[lookupValue],ud_motorcycle_attachment[lookupKey],"ERROR"),""), "")</f>
        <v/>
      </c>
      <c r="P81" s="7"/>
      <c r="Q81" s="4" t="str">
        <f t="shared" ca="1" si="13"/>
        <v/>
      </c>
      <c r="R81" s="4"/>
      <c r="S81" s="3" t="str">
        <f t="shared" si="14"/>
        <v/>
      </c>
      <c r="T81" s="3" t="str">
        <f>IF($A81="","",IF((AND($A81="ADD",OR(S81="",S81="In Use"))),"5",(_xlfn.XLOOKUP(S81,ud_asset_status[lookupValue],ud_asset_status[lookupKey],""))))</f>
        <v/>
      </c>
      <c r="U81" s="7"/>
      <c r="W81" s="3" t="str">
        <f>IF($A81="ADD",IF(NOT(ISBLANK(V81)),_xlfn.XLOOKUP(V81,ar_replace_reason[lookupValue],ar_replace_reason[lookupKey],"ERROR"),""), "")</f>
        <v/>
      </c>
      <c r="X81" s="3" t="str">
        <f t="shared" si="15"/>
        <v/>
      </c>
      <c r="Y81" s="3" t="str">
        <f>IF($A81="","",IF((AND($A81="ADD",OR(X81="",X81="Queenstown-Lakes District Council"))),"70",(_xlfn.XLOOKUP(X81,ud_organisation_owner[lookupValue],ud_organisation_owner[lookupKey],""))))</f>
        <v/>
      </c>
      <c r="Z81" s="3" t="str">
        <f t="shared" si="16"/>
        <v/>
      </c>
      <c r="AA81" s="3" t="str">
        <f>IF($A81="","",IF((AND($A81="ADD",OR(Z81="",Z81="Queenstown-Lakes District Council"))),"70",(_xlfn.XLOOKUP(Z81,ud_organisation_owner[lookupValue],ud_organisation_owner[lookupKey],""))))</f>
        <v/>
      </c>
      <c r="AB81" s="3" t="str">
        <f t="shared" si="17"/>
        <v/>
      </c>
      <c r="AC81" s="3" t="str">
        <f>IF($A81="","",IF((AND($A81="ADD",OR(AB81="",AB81="Local Authority"))),"17",(_xlfn.XLOOKUP(AB81,ud_sub_organisation[lookupValue],ud_sub_organisation[lookupKey],""))))</f>
        <v/>
      </c>
      <c r="AD81" s="3" t="str">
        <f t="shared" si="18"/>
        <v/>
      </c>
      <c r="AE81" s="3" t="str">
        <f>IF($A81="","",IF((AND($A81="ADD",OR(AD81="",AD81="Vested assets"))),"12",(_xlfn.XLOOKUP(AD81,ud_work_origin[lookupValue],ud_work_origin[lookupKey],""))))</f>
        <v/>
      </c>
      <c r="AF81" s="8"/>
      <c r="AG81" s="2" t="str">
        <f t="shared" si="19"/>
        <v/>
      </c>
      <c r="AH81" s="3" t="str">
        <f t="shared" si="20"/>
        <v/>
      </c>
      <c r="AI81" s="3" t="str">
        <f>IF($A81="","",IF((AND($A81="ADD",OR(AH81="",AH81="Excellent"))),"1",(_xlfn.XLOOKUP(AH81,condition[lookupValue],condition[lookupKey],""))))</f>
        <v/>
      </c>
      <c r="AJ81" s="7" t="str">
        <f t="shared" si="21"/>
        <v/>
      </c>
      <c r="AK81" s="5"/>
    </row>
    <row r="82" spans="2:37" x14ac:dyDescent="0.45">
      <c r="B82" s="4"/>
      <c r="C82" s="3" t="str">
        <f t="shared" si="11"/>
        <v/>
      </c>
      <c r="D82" s="3" t="str">
        <f>IF($A82="","",IF((AND($A82="ADD",OR(C82="",C82="ud_barrier"))),"94",(_xlfn.XLOOKUP(C82,ud_amds_table_list[lookupValue],ud_amds_table_list[lookupKey],""))))</f>
        <v/>
      </c>
      <c r="E82" s="5"/>
      <c r="G82" s="3" t="str">
        <f>IF($A82="ADD",IF(NOT(ISBLANK(F82)),_xlfn.XLOOKUP(F82,roadnames[lookupValue],roadnames[lookupKey],"ERROR"),""), "")</f>
        <v/>
      </c>
      <c r="H82" s="4"/>
      <c r="I82" s="4"/>
      <c r="J82" s="6" t="str">
        <f t="shared" si="12"/>
        <v/>
      </c>
      <c r="K82" s="4"/>
      <c r="M82" s="3" t="str">
        <f>IF($A82="ADD",IF(NOT(ISBLANK(L82)),_xlfn.XLOOKUP(L82,len_adjust_rsn[lookupValue],len_adjust_rsn[lookupKey],"ERROR"),""), "")</f>
        <v/>
      </c>
      <c r="O82" s="3" t="str">
        <f>IF($A82="ADD",IF(NOT(ISBLANK(N82)),_xlfn.XLOOKUP(N82,ud_motorcycle_attachment[lookupValue],ud_motorcycle_attachment[lookupKey],"ERROR"),""), "")</f>
        <v/>
      </c>
      <c r="P82" s="7"/>
      <c r="Q82" s="4" t="str">
        <f t="shared" ca="1" si="13"/>
        <v/>
      </c>
      <c r="R82" s="4"/>
      <c r="S82" s="3" t="str">
        <f t="shared" si="14"/>
        <v/>
      </c>
      <c r="T82" s="3" t="str">
        <f>IF($A82="","",IF((AND($A82="ADD",OR(S82="",S82="In Use"))),"5",(_xlfn.XLOOKUP(S82,ud_asset_status[lookupValue],ud_asset_status[lookupKey],""))))</f>
        <v/>
      </c>
      <c r="U82" s="7"/>
      <c r="W82" s="3" t="str">
        <f>IF($A82="ADD",IF(NOT(ISBLANK(V82)),_xlfn.XLOOKUP(V82,ar_replace_reason[lookupValue],ar_replace_reason[lookupKey],"ERROR"),""), "")</f>
        <v/>
      </c>
      <c r="X82" s="3" t="str">
        <f t="shared" si="15"/>
        <v/>
      </c>
      <c r="Y82" s="3" t="str">
        <f>IF($A82="","",IF((AND($A82="ADD",OR(X82="",X82="Queenstown-Lakes District Council"))),"70",(_xlfn.XLOOKUP(X82,ud_organisation_owner[lookupValue],ud_organisation_owner[lookupKey],""))))</f>
        <v/>
      </c>
      <c r="Z82" s="3" t="str">
        <f t="shared" si="16"/>
        <v/>
      </c>
      <c r="AA82" s="3" t="str">
        <f>IF($A82="","",IF((AND($A82="ADD",OR(Z82="",Z82="Queenstown-Lakes District Council"))),"70",(_xlfn.XLOOKUP(Z82,ud_organisation_owner[lookupValue],ud_organisation_owner[lookupKey],""))))</f>
        <v/>
      </c>
      <c r="AB82" s="3" t="str">
        <f t="shared" si="17"/>
        <v/>
      </c>
      <c r="AC82" s="3" t="str">
        <f>IF($A82="","",IF((AND($A82="ADD",OR(AB82="",AB82="Local Authority"))),"17",(_xlfn.XLOOKUP(AB82,ud_sub_organisation[lookupValue],ud_sub_organisation[lookupKey],""))))</f>
        <v/>
      </c>
      <c r="AD82" s="3" t="str">
        <f t="shared" si="18"/>
        <v/>
      </c>
      <c r="AE82" s="3" t="str">
        <f>IF($A82="","",IF((AND($A82="ADD",OR(AD82="",AD82="Vested assets"))),"12",(_xlfn.XLOOKUP(AD82,ud_work_origin[lookupValue],ud_work_origin[lookupKey],""))))</f>
        <v/>
      </c>
      <c r="AF82" s="8"/>
      <c r="AG82" s="2" t="str">
        <f t="shared" si="19"/>
        <v/>
      </c>
      <c r="AH82" s="3" t="str">
        <f t="shared" si="20"/>
        <v/>
      </c>
      <c r="AI82" s="3" t="str">
        <f>IF($A82="","",IF((AND($A82="ADD",OR(AH82="",AH82="Excellent"))),"1",(_xlfn.XLOOKUP(AH82,condition[lookupValue],condition[lookupKey],""))))</f>
        <v/>
      </c>
      <c r="AJ82" s="7" t="str">
        <f t="shared" si="21"/>
        <v/>
      </c>
      <c r="AK82" s="5"/>
    </row>
    <row r="83" spans="2:37" x14ac:dyDescent="0.45">
      <c r="B83" s="4"/>
      <c r="C83" s="3" t="str">
        <f t="shared" si="11"/>
        <v/>
      </c>
      <c r="D83" s="3" t="str">
        <f>IF($A83="","",IF((AND($A83="ADD",OR(C83="",C83="ud_barrier"))),"94",(_xlfn.XLOOKUP(C83,ud_amds_table_list[lookupValue],ud_amds_table_list[lookupKey],""))))</f>
        <v/>
      </c>
      <c r="E83" s="5"/>
      <c r="G83" s="3" t="str">
        <f>IF($A83="ADD",IF(NOT(ISBLANK(F83)),_xlfn.XLOOKUP(F83,roadnames[lookupValue],roadnames[lookupKey],"ERROR"),""), "")</f>
        <v/>
      </c>
      <c r="H83" s="4"/>
      <c r="I83" s="4"/>
      <c r="J83" s="6" t="str">
        <f t="shared" si="12"/>
        <v/>
      </c>
      <c r="K83" s="4"/>
      <c r="M83" s="3" t="str">
        <f>IF($A83="ADD",IF(NOT(ISBLANK(L83)),_xlfn.XLOOKUP(L83,len_adjust_rsn[lookupValue],len_adjust_rsn[lookupKey],"ERROR"),""), "")</f>
        <v/>
      </c>
      <c r="O83" s="3" t="str">
        <f>IF($A83="ADD",IF(NOT(ISBLANK(N83)),_xlfn.XLOOKUP(N83,ud_motorcycle_attachment[lookupValue],ud_motorcycle_attachment[lookupKey],"ERROR"),""), "")</f>
        <v/>
      </c>
      <c r="P83" s="7"/>
      <c r="Q83" s="4" t="str">
        <f t="shared" ca="1" si="13"/>
        <v/>
      </c>
      <c r="R83" s="4"/>
      <c r="S83" s="3" t="str">
        <f t="shared" si="14"/>
        <v/>
      </c>
      <c r="T83" s="3" t="str">
        <f>IF($A83="","",IF((AND($A83="ADD",OR(S83="",S83="In Use"))),"5",(_xlfn.XLOOKUP(S83,ud_asset_status[lookupValue],ud_asset_status[lookupKey],""))))</f>
        <v/>
      </c>
      <c r="U83" s="7"/>
      <c r="W83" s="3" t="str">
        <f>IF($A83="ADD",IF(NOT(ISBLANK(V83)),_xlfn.XLOOKUP(V83,ar_replace_reason[lookupValue],ar_replace_reason[lookupKey],"ERROR"),""), "")</f>
        <v/>
      </c>
      <c r="X83" s="3" t="str">
        <f t="shared" si="15"/>
        <v/>
      </c>
      <c r="Y83" s="3" t="str">
        <f>IF($A83="","",IF((AND($A83="ADD",OR(X83="",X83="Queenstown-Lakes District Council"))),"70",(_xlfn.XLOOKUP(X83,ud_organisation_owner[lookupValue],ud_organisation_owner[lookupKey],""))))</f>
        <v/>
      </c>
      <c r="Z83" s="3" t="str">
        <f t="shared" si="16"/>
        <v/>
      </c>
      <c r="AA83" s="3" t="str">
        <f>IF($A83="","",IF((AND($A83="ADD",OR(Z83="",Z83="Queenstown-Lakes District Council"))),"70",(_xlfn.XLOOKUP(Z83,ud_organisation_owner[lookupValue],ud_organisation_owner[lookupKey],""))))</f>
        <v/>
      </c>
      <c r="AB83" s="3" t="str">
        <f t="shared" si="17"/>
        <v/>
      </c>
      <c r="AC83" s="3" t="str">
        <f>IF($A83="","",IF((AND($A83="ADD",OR(AB83="",AB83="Local Authority"))),"17",(_xlfn.XLOOKUP(AB83,ud_sub_organisation[lookupValue],ud_sub_organisation[lookupKey],""))))</f>
        <v/>
      </c>
      <c r="AD83" s="3" t="str">
        <f t="shared" si="18"/>
        <v/>
      </c>
      <c r="AE83" s="3" t="str">
        <f>IF($A83="","",IF((AND($A83="ADD",OR(AD83="",AD83="Vested assets"))),"12",(_xlfn.XLOOKUP(AD83,ud_work_origin[lookupValue],ud_work_origin[lookupKey],""))))</f>
        <v/>
      </c>
      <c r="AF83" s="8"/>
      <c r="AG83" s="2" t="str">
        <f t="shared" si="19"/>
        <v/>
      </c>
      <c r="AH83" s="3" t="str">
        <f t="shared" si="20"/>
        <v/>
      </c>
      <c r="AI83" s="3" t="str">
        <f>IF($A83="","",IF((AND($A83="ADD",OR(AH83="",AH83="Excellent"))),"1",(_xlfn.XLOOKUP(AH83,condition[lookupValue],condition[lookupKey],""))))</f>
        <v/>
      </c>
      <c r="AJ83" s="7" t="str">
        <f t="shared" si="21"/>
        <v/>
      </c>
      <c r="AK83" s="5"/>
    </row>
    <row r="84" spans="2:37" x14ac:dyDescent="0.45">
      <c r="B84" s="4"/>
      <c r="C84" s="3" t="str">
        <f t="shared" si="11"/>
        <v/>
      </c>
      <c r="D84" s="3" t="str">
        <f>IF($A84="","",IF((AND($A84="ADD",OR(C84="",C84="ud_barrier"))),"94",(_xlfn.XLOOKUP(C84,ud_amds_table_list[lookupValue],ud_amds_table_list[lookupKey],""))))</f>
        <v/>
      </c>
      <c r="E84" s="5"/>
      <c r="G84" s="3" t="str">
        <f>IF($A84="ADD",IF(NOT(ISBLANK(F84)),_xlfn.XLOOKUP(F84,roadnames[lookupValue],roadnames[lookupKey],"ERROR"),""), "")</f>
        <v/>
      </c>
      <c r="H84" s="4"/>
      <c r="I84" s="4"/>
      <c r="J84" s="6" t="str">
        <f t="shared" si="12"/>
        <v/>
      </c>
      <c r="K84" s="4"/>
      <c r="M84" s="3" t="str">
        <f>IF($A84="ADD",IF(NOT(ISBLANK(L84)),_xlfn.XLOOKUP(L84,len_adjust_rsn[lookupValue],len_adjust_rsn[lookupKey],"ERROR"),""), "")</f>
        <v/>
      </c>
      <c r="O84" s="3" t="str">
        <f>IF($A84="ADD",IF(NOT(ISBLANK(N84)),_xlfn.XLOOKUP(N84,ud_motorcycle_attachment[lookupValue],ud_motorcycle_attachment[lookupKey],"ERROR"),""), "")</f>
        <v/>
      </c>
      <c r="P84" s="7"/>
      <c r="Q84" s="4" t="str">
        <f t="shared" ca="1" si="13"/>
        <v/>
      </c>
      <c r="R84" s="4"/>
      <c r="S84" s="3" t="str">
        <f t="shared" si="14"/>
        <v/>
      </c>
      <c r="T84" s="3" t="str">
        <f>IF($A84="","",IF((AND($A84="ADD",OR(S84="",S84="In Use"))),"5",(_xlfn.XLOOKUP(S84,ud_asset_status[lookupValue],ud_asset_status[lookupKey],""))))</f>
        <v/>
      </c>
      <c r="U84" s="7"/>
      <c r="W84" s="3" t="str">
        <f>IF($A84="ADD",IF(NOT(ISBLANK(V84)),_xlfn.XLOOKUP(V84,ar_replace_reason[lookupValue],ar_replace_reason[lookupKey],"ERROR"),""), "")</f>
        <v/>
      </c>
      <c r="X84" s="3" t="str">
        <f t="shared" si="15"/>
        <v/>
      </c>
      <c r="Y84" s="3" t="str">
        <f>IF($A84="","",IF((AND($A84="ADD",OR(X84="",X84="Queenstown-Lakes District Council"))),"70",(_xlfn.XLOOKUP(X84,ud_organisation_owner[lookupValue],ud_organisation_owner[lookupKey],""))))</f>
        <v/>
      </c>
      <c r="Z84" s="3" t="str">
        <f t="shared" si="16"/>
        <v/>
      </c>
      <c r="AA84" s="3" t="str">
        <f>IF($A84="","",IF((AND($A84="ADD",OR(Z84="",Z84="Queenstown-Lakes District Council"))),"70",(_xlfn.XLOOKUP(Z84,ud_organisation_owner[lookupValue],ud_organisation_owner[lookupKey],""))))</f>
        <v/>
      </c>
      <c r="AB84" s="3" t="str">
        <f t="shared" si="17"/>
        <v/>
      </c>
      <c r="AC84" s="3" t="str">
        <f>IF($A84="","",IF((AND($A84="ADD",OR(AB84="",AB84="Local Authority"))),"17",(_xlfn.XLOOKUP(AB84,ud_sub_organisation[lookupValue],ud_sub_organisation[lookupKey],""))))</f>
        <v/>
      </c>
      <c r="AD84" s="3" t="str">
        <f t="shared" si="18"/>
        <v/>
      </c>
      <c r="AE84" s="3" t="str">
        <f>IF($A84="","",IF((AND($A84="ADD",OR(AD84="",AD84="Vested assets"))),"12",(_xlfn.XLOOKUP(AD84,ud_work_origin[lookupValue],ud_work_origin[lookupKey],""))))</f>
        <v/>
      </c>
      <c r="AF84" s="8"/>
      <c r="AG84" s="2" t="str">
        <f t="shared" si="19"/>
        <v/>
      </c>
      <c r="AH84" s="3" t="str">
        <f t="shared" si="20"/>
        <v/>
      </c>
      <c r="AI84" s="3" t="str">
        <f>IF($A84="","",IF((AND($A84="ADD",OR(AH84="",AH84="Excellent"))),"1",(_xlfn.XLOOKUP(AH84,condition[lookupValue],condition[lookupKey],""))))</f>
        <v/>
      </c>
      <c r="AJ84" s="7" t="str">
        <f t="shared" si="21"/>
        <v/>
      </c>
      <c r="AK84" s="5"/>
    </row>
    <row r="85" spans="2:37" x14ac:dyDescent="0.45">
      <c r="B85" s="4"/>
      <c r="C85" s="3" t="str">
        <f t="shared" si="11"/>
        <v/>
      </c>
      <c r="D85" s="3" t="str">
        <f>IF($A85="","",IF((AND($A85="ADD",OR(C85="",C85="ud_barrier"))),"94",(_xlfn.XLOOKUP(C85,ud_amds_table_list[lookupValue],ud_amds_table_list[lookupKey],""))))</f>
        <v/>
      </c>
      <c r="E85" s="5"/>
      <c r="G85" s="3" t="str">
        <f>IF($A85="ADD",IF(NOT(ISBLANK(F85)),_xlfn.XLOOKUP(F85,roadnames[lookupValue],roadnames[lookupKey],"ERROR"),""), "")</f>
        <v/>
      </c>
      <c r="H85" s="4"/>
      <c r="I85" s="4"/>
      <c r="J85" s="6" t="str">
        <f t="shared" si="12"/>
        <v/>
      </c>
      <c r="K85" s="4"/>
      <c r="M85" s="3" t="str">
        <f>IF($A85="ADD",IF(NOT(ISBLANK(L85)),_xlfn.XLOOKUP(L85,len_adjust_rsn[lookupValue],len_adjust_rsn[lookupKey],"ERROR"),""), "")</f>
        <v/>
      </c>
      <c r="O85" s="3" t="str">
        <f>IF($A85="ADD",IF(NOT(ISBLANK(N85)),_xlfn.XLOOKUP(N85,ud_motorcycle_attachment[lookupValue],ud_motorcycle_attachment[lookupKey],"ERROR"),""), "")</f>
        <v/>
      </c>
      <c r="P85" s="7"/>
      <c r="Q85" s="4" t="str">
        <f t="shared" ca="1" si="13"/>
        <v/>
      </c>
      <c r="R85" s="4"/>
      <c r="S85" s="3" t="str">
        <f t="shared" si="14"/>
        <v/>
      </c>
      <c r="T85" s="3" t="str">
        <f>IF($A85="","",IF((AND($A85="ADD",OR(S85="",S85="In Use"))),"5",(_xlfn.XLOOKUP(S85,ud_asset_status[lookupValue],ud_asset_status[lookupKey],""))))</f>
        <v/>
      </c>
      <c r="U85" s="7"/>
      <c r="W85" s="3" t="str">
        <f>IF($A85="ADD",IF(NOT(ISBLANK(V85)),_xlfn.XLOOKUP(V85,ar_replace_reason[lookupValue],ar_replace_reason[lookupKey],"ERROR"),""), "")</f>
        <v/>
      </c>
      <c r="X85" s="3" t="str">
        <f t="shared" si="15"/>
        <v/>
      </c>
      <c r="Y85" s="3" t="str">
        <f>IF($A85="","",IF((AND($A85="ADD",OR(X85="",X85="Queenstown-Lakes District Council"))),"70",(_xlfn.XLOOKUP(X85,ud_organisation_owner[lookupValue],ud_organisation_owner[lookupKey],""))))</f>
        <v/>
      </c>
      <c r="Z85" s="3" t="str">
        <f t="shared" si="16"/>
        <v/>
      </c>
      <c r="AA85" s="3" t="str">
        <f>IF($A85="","",IF((AND($A85="ADD",OR(Z85="",Z85="Queenstown-Lakes District Council"))),"70",(_xlfn.XLOOKUP(Z85,ud_organisation_owner[lookupValue],ud_organisation_owner[lookupKey],""))))</f>
        <v/>
      </c>
      <c r="AB85" s="3" t="str">
        <f t="shared" si="17"/>
        <v/>
      </c>
      <c r="AC85" s="3" t="str">
        <f>IF($A85="","",IF((AND($A85="ADD",OR(AB85="",AB85="Local Authority"))),"17",(_xlfn.XLOOKUP(AB85,ud_sub_organisation[lookupValue],ud_sub_organisation[lookupKey],""))))</f>
        <v/>
      </c>
      <c r="AD85" s="3" t="str">
        <f t="shared" si="18"/>
        <v/>
      </c>
      <c r="AE85" s="3" t="str">
        <f>IF($A85="","",IF((AND($A85="ADD",OR(AD85="",AD85="Vested assets"))),"12",(_xlfn.XLOOKUP(AD85,ud_work_origin[lookupValue],ud_work_origin[lookupKey],""))))</f>
        <v/>
      </c>
      <c r="AF85" s="8"/>
      <c r="AG85" s="2" t="str">
        <f t="shared" si="19"/>
        <v/>
      </c>
      <c r="AH85" s="3" t="str">
        <f t="shared" si="20"/>
        <v/>
      </c>
      <c r="AI85" s="3" t="str">
        <f>IF($A85="","",IF((AND($A85="ADD",OR(AH85="",AH85="Excellent"))),"1",(_xlfn.XLOOKUP(AH85,condition[lookupValue],condition[lookupKey],""))))</f>
        <v/>
      </c>
      <c r="AJ85" s="7" t="str">
        <f t="shared" si="21"/>
        <v/>
      </c>
      <c r="AK85" s="5"/>
    </row>
    <row r="86" spans="2:37" x14ac:dyDescent="0.45">
      <c r="B86" s="4"/>
      <c r="C86" s="3" t="str">
        <f t="shared" si="11"/>
        <v/>
      </c>
      <c r="D86" s="3" t="str">
        <f>IF($A86="","",IF((AND($A86="ADD",OR(C86="",C86="ud_barrier"))),"94",(_xlfn.XLOOKUP(C86,ud_amds_table_list[lookupValue],ud_amds_table_list[lookupKey],""))))</f>
        <v/>
      </c>
      <c r="E86" s="5"/>
      <c r="G86" s="3" t="str">
        <f>IF($A86="ADD",IF(NOT(ISBLANK(F86)),_xlfn.XLOOKUP(F86,roadnames[lookupValue],roadnames[lookupKey],"ERROR"),""), "")</f>
        <v/>
      </c>
      <c r="H86" s="4"/>
      <c r="I86" s="4"/>
      <c r="J86" s="6" t="str">
        <f t="shared" si="12"/>
        <v/>
      </c>
      <c r="K86" s="4"/>
      <c r="M86" s="3" t="str">
        <f>IF($A86="ADD",IF(NOT(ISBLANK(L86)),_xlfn.XLOOKUP(L86,len_adjust_rsn[lookupValue],len_adjust_rsn[lookupKey],"ERROR"),""), "")</f>
        <v/>
      </c>
      <c r="O86" s="3" t="str">
        <f>IF($A86="ADD",IF(NOT(ISBLANK(N86)),_xlfn.XLOOKUP(N86,ud_motorcycle_attachment[lookupValue],ud_motorcycle_attachment[lookupKey],"ERROR"),""), "")</f>
        <v/>
      </c>
      <c r="P86" s="7"/>
      <c r="Q86" s="4" t="str">
        <f t="shared" ca="1" si="13"/>
        <v/>
      </c>
      <c r="R86" s="4"/>
      <c r="S86" s="3" t="str">
        <f t="shared" si="14"/>
        <v/>
      </c>
      <c r="T86" s="3" t="str">
        <f>IF($A86="","",IF((AND($A86="ADD",OR(S86="",S86="In Use"))),"5",(_xlfn.XLOOKUP(S86,ud_asset_status[lookupValue],ud_asset_status[lookupKey],""))))</f>
        <v/>
      </c>
      <c r="U86" s="7"/>
      <c r="W86" s="3" t="str">
        <f>IF($A86="ADD",IF(NOT(ISBLANK(V86)),_xlfn.XLOOKUP(V86,ar_replace_reason[lookupValue],ar_replace_reason[lookupKey],"ERROR"),""), "")</f>
        <v/>
      </c>
      <c r="X86" s="3" t="str">
        <f t="shared" si="15"/>
        <v/>
      </c>
      <c r="Y86" s="3" t="str">
        <f>IF($A86="","",IF((AND($A86="ADD",OR(X86="",X86="Queenstown-Lakes District Council"))),"70",(_xlfn.XLOOKUP(X86,ud_organisation_owner[lookupValue],ud_organisation_owner[lookupKey],""))))</f>
        <v/>
      </c>
      <c r="Z86" s="3" t="str">
        <f t="shared" si="16"/>
        <v/>
      </c>
      <c r="AA86" s="3" t="str">
        <f>IF($A86="","",IF((AND($A86="ADD",OR(Z86="",Z86="Queenstown-Lakes District Council"))),"70",(_xlfn.XLOOKUP(Z86,ud_organisation_owner[lookupValue],ud_organisation_owner[lookupKey],""))))</f>
        <v/>
      </c>
      <c r="AB86" s="3" t="str">
        <f t="shared" si="17"/>
        <v/>
      </c>
      <c r="AC86" s="3" t="str">
        <f>IF($A86="","",IF((AND($A86="ADD",OR(AB86="",AB86="Local Authority"))),"17",(_xlfn.XLOOKUP(AB86,ud_sub_organisation[lookupValue],ud_sub_organisation[lookupKey],""))))</f>
        <v/>
      </c>
      <c r="AD86" s="3" t="str">
        <f t="shared" si="18"/>
        <v/>
      </c>
      <c r="AE86" s="3" t="str">
        <f>IF($A86="","",IF((AND($A86="ADD",OR(AD86="",AD86="Vested assets"))),"12",(_xlfn.XLOOKUP(AD86,ud_work_origin[lookupValue],ud_work_origin[lookupKey],""))))</f>
        <v/>
      </c>
      <c r="AF86" s="8"/>
      <c r="AG86" s="2" t="str">
        <f t="shared" si="19"/>
        <v/>
      </c>
      <c r="AH86" s="3" t="str">
        <f t="shared" si="20"/>
        <v/>
      </c>
      <c r="AI86" s="3" t="str">
        <f>IF($A86="","",IF((AND($A86="ADD",OR(AH86="",AH86="Excellent"))),"1",(_xlfn.XLOOKUP(AH86,condition[lookupValue],condition[lookupKey],""))))</f>
        <v/>
      </c>
      <c r="AJ86" s="7" t="str">
        <f t="shared" si="21"/>
        <v/>
      </c>
      <c r="AK86" s="5"/>
    </row>
    <row r="87" spans="2:37" x14ac:dyDescent="0.45">
      <c r="B87" s="4"/>
      <c r="C87" s="3" t="str">
        <f t="shared" si="11"/>
        <v/>
      </c>
      <c r="D87" s="3" t="str">
        <f>IF($A87="","",IF((AND($A87="ADD",OR(C87="",C87="ud_barrier"))),"94",(_xlfn.XLOOKUP(C87,ud_amds_table_list[lookupValue],ud_amds_table_list[lookupKey],""))))</f>
        <v/>
      </c>
      <c r="E87" s="5"/>
      <c r="G87" s="3" t="str">
        <f>IF($A87="ADD",IF(NOT(ISBLANK(F87)),_xlfn.XLOOKUP(F87,roadnames[lookupValue],roadnames[lookupKey],"ERROR"),""), "")</f>
        <v/>
      </c>
      <c r="H87" s="4"/>
      <c r="I87" s="4"/>
      <c r="J87" s="6" t="str">
        <f t="shared" si="12"/>
        <v/>
      </c>
      <c r="K87" s="4"/>
      <c r="M87" s="3" t="str">
        <f>IF($A87="ADD",IF(NOT(ISBLANK(L87)),_xlfn.XLOOKUP(L87,len_adjust_rsn[lookupValue],len_adjust_rsn[lookupKey],"ERROR"),""), "")</f>
        <v/>
      </c>
      <c r="O87" s="3" t="str">
        <f>IF($A87="ADD",IF(NOT(ISBLANK(N87)),_xlfn.XLOOKUP(N87,ud_motorcycle_attachment[lookupValue],ud_motorcycle_attachment[lookupKey],"ERROR"),""), "")</f>
        <v/>
      </c>
      <c r="P87" s="7"/>
      <c r="Q87" s="4" t="str">
        <f t="shared" ca="1" si="13"/>
        <v/>
      </c>
      <c r="R87" s="4"/>
      <c r="S87" s="3" t="str">
        <f t="shared" si="14"/>
        <v/>
      </c>
      <c r="T87" s="3" t="str">
        <f>IF($A87="","",IF((AND($A87="ADD",OR(S87="",S87="In Use"))),"5",(_xlfn.XLOOKUP(S87,ud_asset_status[lookupValue],ud_asset_status[lookupKey],""))))</f>
        <v/>
      </c>
      <c r="U87" s="7"/>
      <c r="W87" s="3" t="str">
        <f>IF($A87="ADD",IF(NOT(ISBLANK(V87)),_xlfn.XLOOKUP(V87,ar_replace_reason[lookupValue],ar_replace_reason[lookupKey],"ERROR"),""), "")</f>
        <v/>
      </c>
      <c r="X87" s="3" t="str">
        <f t="shared" si="15"/>
        <v/>
      </c>
      <c r="Y87" s="3" t="str">
        <f>IF($A87="","",IF((AND($A87="ADD",OR(X87="",X87="Queenstown-Lakes District Council"))),"70",(_xlfn.XLOOKUP(X87,ud_organisation_owner[lookupValue],ud_organisation_owner[lookupKey],""))))</f>
        <v/>
      </c>
      <c r="Z87" s="3" t="str">
        <f t="shared" si="16"/>
        <v/>
      </c>
      <c r="AA87" s="3" t="str">
        <f>IF($A87="","",IF((AND($A87="ADD",OR(Z87="",Z87="Queenstown-Lakes District Council"))),"70",(_xlfn.XLOOKUP(Z87,ud_organisation_owner[lookupValue],ud_organisation_owner[lookupKey],""))))</f>
        <v/>
      </c>
      <c r="AB87" s="3" t="str">
        <f t="shared" si="17"/>
        <v/>
      </c>
      <c r="AC87" s="3" t="str">
        <f>IF($A87="","",IF((AND($A87="ADD",OR(AB87="",AB87="Local Authority"))),"17",(_xlfn.XLOOKUP(AB87,ud_sub_organisation[lookupValue],ud_sub_organisation[lookupKey],""))))</f>
        <v/>
      </c>
      <c r="AD87" s="3" t="str">
        <f t="shared" si="18"/>
        <v/>
      </c>
      <c r="AE87" s="3" t="str">
        <f>IF($A87="","",IF((AND($A87="ADD",OR(AD87="",AD87="Vested assets"))),"12",(_xlfn.XLOOKUP(AD87,ud_work_origin[lookupValue],ud_work_origin[lookupKey],""))))</f>
        <v/>
      </c>
      <c r="AF87" s="8"/>
      <c r="AG87" s="2" t="str">
        <f t="shared" si="19"/>
        <v/>
      </c>
      <c r="AH87" s="3" t="str">
        <f t="shared" si="20"/>
        <v/>
      </c>
      <c r="AI87" s="3" t="str">
        <f>IF($A87="","",IF((AND($A87="ADD",OR(AH87="",AH87="Excellent"))),"1",(_xlfn.XLOOKUP(AH87,condition[lookupValue],condition[lookupKey],""))))</f>
        <v/>
      </c>
      <c r="AJ87" s="7" t="str">
        <f t="shared" si="21"/>
        <v/>
      </c>
      <c r="AK87" s="5"/>
    </row>
    <row r="88" spans="2:37" x14ac:dyDescent="0.45">
      <c r="B88" s="4"/>
      <c r="C88" s="3" t="str">
        <f t="shared" si="11"/>
        <v/>
      </c>
      <c r="D88" s="3" t="str">
        <f>IF($A88="","",IF((AND($A88="ADD",OR(C88="",C88="ud_barrier"))),"94",(_xlfn.XLOOKUP(C88,ud_amds_table_list[lookupValue],ud_amds_table_list[lookupKey],""))))</f>
        <v/>
      </c>
      <c r="E88" s="5"/>
      <c r="G88" s="3" t="str">
        <f>IF($A88="ADD",IF(NOT(ISBLANK(F88)),_xlfn.XLOOKUP(F88,roadnames[lookupValue],roadnames[lookupKey],"ERROR"),""), "")</f>
        <v/>
      </c>
      <c r="H88" s="4"/>
      <c r="I88" s="4"/>
      <c r="J88" s="6" t="str">
        <f t="shared" si="12"/>
        <v/>
      </c>
      <c r="K88" s="4"/>
      <c r="M88" s="3" t="str">
        <f>IF($A88="ADD",IF(NOT(ISBLANK(L88)),_xlfn.XLOOKUP(L88,len_adjust_rsn[lookupValue],len_adjust_rsn[lookupKey],"ERROR"),""), "")</f>
        <v/>
      </c>
      <c r="O88" s="3" t="str">
        <f>IF($A88="ADD",IF(NOT(ISBLANK(N88)),_xlfn.XLOOKUP(N88,ud_motorcycle_attachment[lookupValue],ud_motorcycle_attachment[lookupKey],"ERROR"),""), "")</f>
        <v/>
      </c>
      <c r="P88" s="7"/>
      <c r="Q88" s="4" t="str">
        <f t="shared" ca="1" si="13"/>
        <v/>
      </c>
      <c r="R88" s="4"/>
      <c r="S88" s="3" t="str">
        <f t="shared" si="14"/>
        <v/>
      </c>
      <c r="T88" s="3" t="str">
        <f>IF($A88="","",IF((AND($A88="ADD",OR(S88="",S88="In Use"))),"5",(_xlfn.XLOOKUP(S88,ud_asset_status[lookupValue],ud_asset_status[lookupKey],""))))</f>
        <v/>
      </c>
      <c r="U88" s="7"/>
      <c r="W88" s="3" t="str">
        <f>IF($A88="ADD",IF(NOT(ISBLANK(V88)),_xlfn.XLOOKUP(V88,ar_replace_reason[lookupValue],ar_replace_reason[lookupKey],"ERROR"),""), "")</f>
        <v/>
      </c>
      <c r="X88" s="3" t="str">
        <f t="shared" si="15"/>
        <v/>
      </c>
      <c r="Y88" s="3" t="str">
        <f>IF($A88="","",IF((AND($A88="ADD",OR(X88="",X88="Queenstown-Lakes District Council"))),"70",(_xlfn.XLOOKUP(X88,ud_organisation_owner[lookupValue],ud_organisation_owner[lookupKey],""))))</f>
        <v/>
      </c>
      <c r="Z88" s="3" t="str">
        <f t="shared" si="16"/>
        <v/>
      </c>
      <c r="AA88" s="3" t="str">
        <f>IF($A88="","",IF((AND($A88="ADD",OR(Z88="",Z88="Queenstown-Lakes District Council"))),"70",(_xlfn.XLOOKUP(Z88,ud_organisation_owner[lookupValue],ud_organisation_owner[lookupKey],""))))</f>
        <v/>
      </c>
      <c r="AB88" s="3" t="str">
        <f t="shared" si="17"/>
        <v/>
      </c>
      <c r="AC88" s="3" t="str">
        <f>IF($A88="","",IF((AND($A88="ADD",OR(AB88="",AB88="Local Authority"))),"17",(_xlfn.XLOOKUP(AB88,ud_sub_organisation[lookupValue],ud_sub_organisation[lookupKey],""))))</f>
        <v/>
      </c>
      <c r="AD88" s="3" t="str">
        <f t="shared" si="18"/>
        <v/>
      </c>
      <c r="AE88" s="3" t="str">
        <f>IF($A88="","",IF((AND($A88="ADD",OR(AD88="",AD88="Vested assets"))),"12",(_xlfn.XLOOKUP(AD88,ud_work_origin[lookupValue],ud_work_origin[lookupKey],""))))</f>
        <v/>
      </c>
      <c r="AF88" s="8"/>
      <c r="AG88" s="2" t="str">
        <f t="shared" si="19"/>
        <v/>
      </c>
      <c r="AH88" s="3" t="str">
        <f t="shared" si="20"/>
        <v/>
      </c>
      <c r="AI88" s="3" t="str">
        <f>IF($A88="","",IF((AND($A88="ADD",OR(AH88="",AH88="Excellent"))),"1",(_xlfn.XLOOKUP(AH88,condition[lookupValue],condition[lookupKey],""))))</f>
        <v/>
      </c>
      <c r="AJ88" s="7" t="str">
        <f t="shared" si="21"/>
        <v/>
      </c>
      <c r="AK88" s="5"/>
    </row>
    <row r="89" spans="2:37" x14ac:dyDescent="0.45">
      <c r="B89" s="4"/>
      <c r="C89" s="3" t="str">
        <f t="shared" si="11"/>
        <v/>
      </c>
      <c r="D89" s="3" t="str">
        <f>IF($A89="","",IF((AND($A89="ADD",OR(C89="",C89="ud_barrier"))),"94",(_xlfn.XLOOKUP(C89,ud_amds_table_list[lookupValue],ud_amds_table_list[lookupKey],""))))</f>
        <v/>
      </c>
      <c r="E89" s="5"/>
      <c r="G89" s="3" t="str">
        <f>IF($A89="ADD",IF(NOT(ISBLANK(F89)),_xlfn.XLOOKUP(F89,roadnames[lookupValue],roadnames[lookupKey],"ERROR"),""), "")</f>
        <v/>
      </c>
      <c r="H89" s="4"/>
      <c r="I89" s="4"/>
      <c r="J89" s="6" t="str">
        <f t="shared" si="12"/>
        <v/>
      </c>
      <c r="K89" s="4"/>
      <c r="M89" s="3" t="str">
        <f>IF($A89="ADD",IF(NOT(ISBLANK(L89)),_xlfn.XLOOKUP(L89,len_adjust_rsn[lookupValue],len_adjust_rsn[lookupKey],"ERROR"),""), "")</f>
        <v/>
      </c>
      <c r="O89" s="3" t="str">
        <f>IF($A89="ADD",IF(NOT(ISBLANK(N89)),_xlfn.XLOOKUP(N89,ud_motorcycle_attachment[lookupValue],ud_motorcycle_attachment[lookupKey],"ERROR"),""), "")</f>
        <v/>
      </c>
      <c r="P89" s="7"/>
      <c r="Q89" s="4" t="str">
        <f t="shared" ca="1" si="13"/>
        <v/>
      </c>
      <c r="R89" s="4"/>
      <c r="S89" s="3" t="str">
        <f t="shared" si="14"/>
        <v/>
      </c>
      <c r="T89" s="3" t="str">
        <f>IF($A89="","",IF((AND($A89="ADD",OR(S89="",S89="In Use"))),"5",(_xlfn.XLOOKUP(S89,ud_asset_status[lookupValue],ud_asset_status[lookupKey],""))))</f>
        <v/>
      </c>
      <c r="U89" s="7"/>
      <c r="W89" s="3" t="str">
        <f>IF($A89="ADD",IF(NOT(ISBLANK(V89)),_xlfn.XLOOKUP(V89,ar_replace_reason[lookupValue],ar_replace_reason[lookupKey],"ERROR"),""), "")</f>
        <v/>
      </c>
      <c r="X89" s="3" t="str">
        <f t="shared" si="15"/>
        <v/>
      </c>
      <c r="Y89" s="3" t="str">
        <f>IF($A89="","",IF((AND($A89="ADD",OR(X89="",X89="Queenstown-Lakes District Council"))),"70",(_xlfn.XLOOKUP(X89,ud_organisation_owner[lookupValue],ud_organisation_owner[lookupKey],""))))</f>
        <v/>
      </c>
      <c r="Z89" s="3" t="str">
        <f t="shared" si="16"/>
        <v/>
      </c>
      <c r="AA89" s="3" t="str">
        <f>IF($A89="","",IF((AND($A89="ADD",OR(Z89="",Z89="Queenstown-Lakes District Council"))),"70",(_xlfn.XLOOKUP(Z89,ud_organisation_owner[lookupValue],ud_organisation_owner[lookupKey],""))))</f>
        <v/>
      </c>
      <c r="AB89" s="3" t="str">
        <f t="shared" si="17"/>
        <v/>
      </c>
      <c r="AC89" s="3" t="str">
        <f>IF($A89="","",IF((AND($A89="ADD",OR(AB89="",AB89="Local Authority"))),"17",(_xlfn.XLOOKUP(AB89,ud_sub_organisation[lookupValue],ud_sub_organisation[lookupKey],""))))</f>
        <v/>
      </c>
      <c r="AD89" s="3" t="str">
        <f t="shared" si="18"/>
        <v/>
      </c>
      <c r="AE89" s="3" t="str">
        <f>IF($A89="","",IF((AND($A89="ADD",OR(AD89="",AD89="Vested assets"))),"12",(_xlfn.XLOOKUP(AD89,ud_work_origin[lookupValue],ud_work_origin[lookupKey],""))))</f>
        <v/>
      </c>
      <c r="AF89" s="8"/>
      <c r="AG89" s="2" t="str">
        <f t="shared" si="19"/>
        <v/>
      </c>
      <c r="AH89" s="3" t="str">
        <f t="shared" si="20"/>
        <v/>
      </c>
      <c r="AI89" s="3" t="str">
        <f>IF($A89="","",IF((AND($A89="ADD",OR(AH89="",AH89="Excellent"))),"1",(_xlfn.XLOOKUP(AH89,condition[lookupValue],condition[lookupKey],""))))</f>
        <v/>
      </c>
      <c r="AJ89" s="7" t="str">
        <f t="shared" si="21"/>
        <v/>
      </c>
      <c r="AK89" s="5"/>
    </row>
    <row r="90" spans="2:37" x14ac:dyDescent="0.45">
      <c r="B90" s="4"/>
      <c r="C90" s="3" t="str">
        <f t="shared" si="11"/>
        <v/>
      </c>
      <c r="D90" s="3" t="str">
        <f>IF($A90="","",IF((AND($A90="ADD",OR(C90="",C90="ud_barrier"))),"94",(_xlfn.XLOOKUP(C90,ud_amds_table_list[lookupValue],ud_amds_table_list[lookupKey],""))))</f>
        <v/>
      </c>
      <c r="E90" s="5"/>
      <c r="G90" s="3" t="str">
        <f>IF($A90="ADD",IF(NOT(ISBLANK(F90)),_xlfn.XLOOKUP(F90,roadnames[lookupValue],roadnames[lookupKey],"ERROR"),""), "")</f>
        <v/>
      </c>
      <c r="H90" s="4"/>
      <c r="I90" s="4"/>
      <c r="J90" s="6" t="str">
        <f t="shared" si="12"/>
        <v/>
      </c>
      <c r="K90" s="4"/>
      <c r="M90" s="3" t="str">
        <f>IF($A90="ADD",IF(NOT(ISBLANK(L90)),_xlfn.XLOOKUP(L90,len_adjust_rsn[lookupValue],len_adjust_rsn[lookupKey],"ERROR"),""), "")</f>
        <v/>
      </c>
      <c r="O90" s="3" t="str">
        <f>IF($A90="ADD",IF(NOT(ISBLANK(N90)),_xlfn.XLOOKUP(N90,ud_motorcycle_attachment[lookupValue],ud_motorcycle_attachment[lookupKey],"ERROR"),""), "")</f>
        <v/>
      </c>
      <c r="P90" s="7"/>
      <c r="Q90" s="4" t="str">
        <f t="shared" ca="1" si="13"/>
        <v/>
      </c>
      <c r="R90" s="4"/>
      <c r="S90" s="3" t="str">
        <f t="shared" si="14"/>
        <v/>
      </c>
      <c r="T90" s="3" t="str">
        <f>IF($A90="","",IF((AND($A90="ADD",OR(S90="",S90="In Use"))),"5",(_xlfn.XLOOKUP(S90,ud_asset_status[lookupValue],ud_asset_status[lookupKey],""))))</f>
        <v/>
      </c>
      <c r="U90" s="7"/>
      <c r="W90" s="3" t="str">
        <f>IF($A90="ADD",IF(NOT(ISBLANK(V90)),_xlfn.XLOOKUP(V90,ar_replace_reason[lookupValue],ar_replace_reason[lookupKey],"ERROR"),""), "")</f>
        <v/>
      </c>
      <c r="X90" s="3" t="str">
        <f t="shared" si="15"/>
        <v/>
      </c>
      <c r="Y90" s="3" t="str">
        <f>IF($A90="","",IF((AND($A90="ADD",OR(X90="",X90="Queenstown-Lakes District Council"))),"70",(_xlfn.XLOOKUP(X90,ud_organisation_owner[lookupValue],ud_organisation_owner[lookupKey],""))))</f>
        <v/>
      </c>
      <c r="Z90" s="3" t="str">
        <f t="shared" si="16"/>
        <v/>
      </c>
      <c r="AA90" s="3" t="str">
        <f>IF($A90="","",IF((AND($A90="ADD",OR(Z90="",Z90="Queenstown-Lakes District Council"))),"70",(_xlfn.XLOOKUP(Z90,ud_organisation_owner[lookupValue],ud_organisation_owner[lookupKey],""))))</f>
        <v/>
      </c>
      <c r="AB90" s="3" t="str">
        <f t="shared" si="17"/>
        <v/>
      </c>
      <c r="AC90" s="3" t="str">
        <f>IF($A90="","",IF((AND($A90="ADD",OR(AB90="",AB90="Local Authority"))),"17",(_xlfn.XLOOKUP(AB90,ud_sub_organisation[lookupValue],ud_sub_organisation[lookupKey],""))))</f>
        <v/>
      </c>
      <c r="AD90" s="3" t="str">
        <f t="shared" si="18"/>
        <v/>
      </c>
      <c r="AE90" s="3" t="str">
        <f>IF($A90="","",IF((AND($A90="ADD",OR(AD90="",AD90="Vested assets"))),"12",(_xlfn.XLOOKUP(AD90,ud_work_origin[lookupValue],ud_work_origin[lookupKey],""))))</f>
        <v/>
      </c>
      <c r="AF90" s="8"/>
      <c r="AG90" s="2" t="str">
        <f t="shared" si="19"/>
        <v/>
      </c>
      <c r="AH90" s="3" t="str">
        <f t="shared" si="20"/>
        <v/>
      </c>
      <c r="AI90" s="3" t="str">
        <f>IF($A90="","",IF((AND($A90="ADD",OR(AH90="",AH90="Excellent"))),"1",(_xlfn.XLOOKUP(AH90,condition[lookupValue],condition[lookupKey],""))))</f>
        <v/>
      </c>
      <c r="AJ90" s="7" t="str">
        <f t="shared" si="21"/>
        <v/>
      </c>
      <c r="AK90" s="5"/>
    </row>
    <row r="91" spans="2:37" x14ac:dyDescent="0.45">
      <c r="B91" s="4"/>
      <c r="C91" s="3" t="str">
        <f t="shared" si="11"/>
        <v/>
      </c>
      <c r="D91" s="3" t="str">
        <f>IF($A91="","",IF((AND($A91="ADD",OR(C91="",C91="ud_barrier"))),"94",(_xlfn.XLOOKUP(C91,ud_amds_table_list[lookupValue],ud_amds_table_list[lookupKey],""))))</f>
        <v/>
      </c>
      <c r="E91" s="5"/>
      <c r="G91" s="3" t="str">
        <f>IF($A91="ADD",IF(NOT(ISBLANK(F91)),_xlfn.XLOOKUP(F91,roadnames[lookupValue],roadnames[lookupKey],"ERROR"),""), "")</f>
        <v/>
      </c>
      <c r="H91" s="4"/>
      <c r="I91" s="4"/>
      <c r="J91" s="6" t="str">
        <f t="shared" si="12"/>
        <v/>
      </c>
      <c r="K91" s="4"/>
      <c r="M91" s="3" t="str">
        <f>IF($A91="ADD",IF(NOT(ISBLANK(L91)),_xlfn.XLOOKUP(L91,len_adjust_rsn[lookupValue],len_adjust_rsn[lookupKey],"ERROR"),""), "")</f>
        <v/>
      </c>
      <c r="O91" s="3" t="str">
        <f>IF($A91="ADD",IF(NOT(ISBLANK(N91)),_xlfn.XLOOKUP(N91,ud_motorcycle_attachment[lookupValue],ud_motorcycle_attachment[lookupKey],"ERROR"),""), "")</f>
        <v/>
      </c>
      <c r="P91" s="7"/>
      <c r="Q91" s="4" t="str">
        <f t="shared" ca="1" si="13"/>
        <v/>
      </c>
      <c r="R91" s="4"/>
      <c r="S91" s="3" t="str">
        <f t="shared" si="14"/>
        <v/>
      </c>
      <c r="T91" s="3" t="str">
        <f>IF($A91="","",IF((AND($A91="ADD",OR(S91="",S91="In Use"))),"5",(_xlfn.XLOOKUP(S91,ud_asset_status[lookupValue],ud_asset_status[lookupKey],""))))</f>
        <v/>
      </c>
      <c r="U91" s="7"/>
      <c r="W91" s="3" t="str">
        <f>IF($A91="ADD",IF(NOT(ISBLANK(V91)),_xlfn.XLOOKUP(V91,ar_replace_reason[lookupValue],ar_replace_reason[lookupKey],"ERROR"),""), "")</f>
        <v/>
      </c>
      <c r="X91" s="3" t="str">
        <f t="shared" si="15"/>
        <v/>
      </c>
      <c r="Y91" s="3" t="str">
        <f>IF($A91="","",IF((AND($A91="ADD",OR(X91="",X91="Queenstown-Lakes District Council"))),"70",(_xlfn.XLOOKUP(X91,ud_organisation_owner[lookupValue],ud_organisation_owner[lookupKey],""))))</f>
        <v/>
      </c>
      <c r="Z91" s="3" t="str">
        <f t="shared" si="16"/>
        <v/>
      </c>
      <c r="AA91" s="3" t="str">
        <f>IF($A91="","",IF((AND($A91="ADD",OR(Z91="",Z91="Queenstown-Lakes District Council"))),"70",(_xlfn.XLOOKUP(Z91,ud_organisation_owner[lookupValue],ud_organisation_owner[lookupKey],""))))</f>
        <v/>
      </c>
      <c r="AB91" s="3" t="str">
        <f t="shared" si="17"/>
        <v/>
      </c>
      <c r="AC91" s="3" t="str">
        <f>IF($A91="","",IF((AND($A91="ADD",OR(AB91="",AB91="Local Authority"))),"17",(_xlfn.XLOOKUP(AB91,ud_sub_organisation[lookupValue],ud_sub_organisation[lookupKey],""))))</f>
        <v/>
      </c>
      <c r="AD91" s="3" t="str">
        <f t="shared" si="18"/>
        <v/>
      </c>
      <c r="AE91" s="3" t="str">
        <f>IF($A91="","",IF((AND($A91="ADD",OR(AD91="",AD91="Vested assets"))),"12",(_xlfn.XLOOKUP(AD91,ud_work_origin[lookupValue],ud_work_origin[lookupKey],""))))</f>
        <v/>
      </c>
      <c r="AF91" s="8"/>
      <c r="AG91" s="2" t="str">
        <f t="shared" si="19"/>
        <v/>
      </c>
      <c r="AH91" s="3" t="str">
        <f t="shared" si="20"/>
        <v/>
      </c>
      <c r="AI91" s="3" t="str">
        <f>IF($A91="","",IF((AND($A91="ADD",OR(AH91="",AH91="Excellent"))),"1",(_xlfn.XLOOKUP(AH91,condition[lookupValue],condition[lookupKey],""))))</f>
        <v/>
      </c>
      <c r="AJ91" s="7" t="str">
        <f t="shared" si="21"/>
        <v/>
      </c>
      <c r="AK91" s="5"/>
    </row>
    <row r="92" spans="2:37" x14ac:dyDescent="0.45">
      <c r="B92" s="4"/>
      <c r="C92" s="3" t="str">
        <f t="shared" si="11"/>
        <v/>
      </c>
      <c r="D92" s="3" t="str">
        <f>IF($A92="","",IF((AND($A92="ADD",OR(C92="",C92="ud_barrier"))),"94",(_xlfn.XLOOKUP(C92,ud_amds_table_list[lookupValue],ud_amds_table_list[lookupKey],""))))</f>
        <v/>
      </c>
      <c r="E92" s="5"/>
      <c r="G92" s="3" t="str">
        <f>IF($A92="ADD",IF(NOT(ISBLANK(F92)),_xlfn.XLOOKUP(F92,roadnames[lookupValue],roadnames[lookupKey],"ERROR"),""), "")</f>
        <v/>
      </c>
      <c r="H92" s="4"/>
      <c r="I92" s="4"/>
      <c r="J92" s="6" t="str">
        <f t="shared" si="12"/>
        <v/>
      </c>
      <c r="K92" s="4"/>
      <c r="M92" s="3" t="str">
        <f>IF($A92="ADD",IF(NOT(ISBLANK(L92)),_xlfn.XLOOKUP(L92,len_adjust_rsn[lookupValue],len_adjust_rsn[lookupKey],"ERROR"),""), "")</f>
        <v/>
      </c>
      <c r="O92" s="3" t="str">
        <f>IF($A92="ADD",IF(NOT(ISBLANK(N92)),_xlfn.XLOOKUP(N92,ud_motorcycle_attachment[lookupValue],ud_motorcycle_attachment[lookupKey],"ERROR"),""), "")</f>
        <v/>
      </c>
      <c r="P92" s="7"/>
      <c r="Q92" s="4" t="str">
        <f t="shared" ca="1" si="13"/>
        <v/>
      </c>
      <c r="R92" s="4"/>
      <c r="S92" s="3" t="str">
        <f t="shared" si="14"/>
        <v/>
      </c>
      <c r="T92" s="3" t="str">
        <f>IF($A92="","",IF((AND($A92="ADD",OR(S92="",S92="In Use"))),"5",(_xlfn.XLOOKUP(S92,ud_asset_status[lookupValue],ud_asset_status[lookupKey],""))))</f>
        <v/>
      </c>
      <c r="U92" s="7"/>
      <c r="W92" s="3" t="str">
        <f>IF($A92="ADD",IF(NOT(ISBLANK(V92)),_xlfn.XLOOKUP(V92,ar_replace_reason[lookupValue],ar_replace_reason[lookupKey],"ERROR"),""), "")</f>
        <v/>
      </c>
      <c r="X92" s="3" t="str">
        <f t="shared" si="15"/>
        <v/>
      </c>
      <c r="Y92" s="3" t="str">
        <f>IF($A92="","",IF((AND($A92="ADD",OR(X92="",X92="Queenstown-Lakes District Council"))),"70",(_xlfn.XLOOKUP(X92,ud_organisation_owner[lookupValue],ud_organisation_owner[lookupKey],""))))</f>
        <v/>
      </c>
      <c r="Z92" s="3" t="str">
        <f t="shared" si="16"/>
        <v/>
      </c>
      <c r="AA92" s="3" t="str">
        <f>IF($A92="","",IF((AND($A92="ADD",OR(Z92="",Z92="Queenstown-Lakes District Council"))),"70",(_xlfn.XLOOKUP(Z92,ud_organisation_owner[lookupValue],ud_organisation_owner[lookupKey],""))))</f>
        <v/>
      </c>
      <c r="AB92" s="3" t="str">
        <f t="shared" si="17"/>
        <v/>
      </c>
      <c r="AC92" s="3" t="str">
        <f>IF($A92="","",IF((AND($A92="ADD",OR(AB92="",AB92="Local Authority"))),"17",(_xlfn.XLOOKUP(AB92,ud_sub_organisation[lookupValue],ud_sub_organisation[lookupKey],""))))</f>
        <v/>
      </c>
      <c r="AD92" s="3" t="str">
        <f t="shared" si="18"/>
        <v/>
      </c>
      <c r="AE92" s="3" t="str">
        <f>IF($A92="","",IF((AND($A92="ADD",OR(AD92="",AD92="Vested assets"))),"12",(_xlfn.XLOOKUP(AD92,ud_work_origin[lookupValue],ud_work_origin[lookupKey],""))))</f>
        <v/>
      </c>
      <c r="AF92" s="8"/>
      <c r="AG92" s="2" t="str">
        <f t="shared" si="19"/>
        <v/>
      </c>
      <c r="AH92" s="3" t="str">
        <f t="shared" si="20"/>
        <v/>
      </c>
      <c r="AI92" s="3" t="str">
        <f>IF($A92="","",IF((AND($A92="ADD",OR(AH92="",AH92="Excellent"))),"1",(_xlfn.XLOOKUP(AH92,condition[lookupValue],condition[lookupKey],""))))</f>
        <v/>
      </c>
      <c r="AJ92" s="7" t="str">
        <f t="shared" si="21"/>
        <v/>
      </c>
      <c r="AK92" s="5"/>
    </row>
    <row r="93" spans="2:37" x14ac:dyDescent="0.45">
      <c r="B93" s="4"/>
      <c r="C93" s="3" t="str">
        <f t="shared" si="11"/>
        <v/>
      </c>
      <c r="D93" s="3" t="str">
        <f>IF($A93="","",IF((AND($A93="ADD",OR(C93="",C93="ud_barrier"))),"94",(_xlfn.XLOOKUP(C93,ud_amds_table_list[lookupValue],ud_amds_table_list[lookupKey],""))))</f>
        <v/>
      </c>
      <c r="E93" s="5"/>
      <c r="G93" s="3" t="str">
        <f>IF($A93="ADD",IF(NOT(ISBLANK(F93)),_xlfn.XLOOKUP(F93,roadnames[lookupValue],roadnames[lookupKey],"ERROR"),""), "")</f>
        <v/>
      </c>
      <c r="H93" s="4"/>
      <c r="I93" s="4"/>
      <c r="J93" s="6" t="str">
        <f t="shared" si="12"/>
        <v/>
      </c>
      <c r="K93" s="4"/>
      <c r="M93" s="3" t="str">
        <f>IF($A93="ADD",IF(NOT(ISBLANK(L93)),_xlfn.XLOOKUP(L93,len_adjust_rsn[lookupValue],len_adjust_rsn[lookupKey],"ERROR"),""), "")</f>
        <v/>
      </c>
      <c r="O93" s="3" t="str">
        <f>IF($A93="ADD",IF(NOT(ISBLANK(N93)),_xlfn.XLOOKUP(N93,ud_motorcycle_attachment[lookupValue],ud_motorcycle_attachment[lookupKey],"ERROR"),""), "")</f>
        <v/>
      </c>
      <c r="P93" s="7"/>
      <c r="Q93" s="4" t="str">
        <f t="shared" ca="1" si="13"/>
        <v/>
      </c>
      <c r="R93" s="4"/>
      <c r="S93" s="3" t="str">
        <f t="shared" si="14"/>
        <v/>
      </c>
      <c r="T93" s="3" t="str">
        <f>IF($A93="","",IF((AND($A93="ADD",OR(S93="",S93="In Use"))),"5",(_xlfn.XLOOKUP(S93,ud_asset_status[lookupValue],ud_asset_status[lookupKey],""))))</f>
        <v/>
      </c>
      <c r="U93" s="7"/>
      <c r="W93" s="3" t="str">
        <f>IF($A93="ADD",IF(NOT(ISBLANK(V93)),_xlfn.XLOOKUP(V93,ar_replace_reason[lookupValue],ar_replace_reason[lookupKey],"ERROR"),""), "")</f>
        <v/>
      </c>
      <c r="X93" s="3" t="str">
        <f t="shared" si="15"/>
        <v/>
      </c>
      <c r="Y93" s="3" t="str">
        <f>IF($A93="","",IF((AND($A93="ADD",OR(X93="",X93="Queenstown-Lakes District Council"))),"70",(_xlfn.XLOOKUP(X93,ud_organisation_owner[lookupValue],ud_organisation_owner[lookupKey],""))))</f>
        <v/>
      </c>
      <c r="Z93" s="3" t="str">
        <f t="shared" si="16"/>
        <v/>
      </c>
      <c r="AA93" s="3" t="str">
        <f>IF($A93="","",IF((AND($A93="ADD",OR(Z93="",Z93="Queenstown-Lakes District Council"))),"70",(_xlfn.XLOOKUP(Z93,ud_organisation_owner[lookupValue],ud_organisation_owner[lookupKey],""))))</f>
        <v/>
      </c>
      <c r="AB93" s="3" t="str">
        <f t="shared" si="17"/>
        <v/>
      </c>
      <c r="AC93" s="3" t="str">
        <f>IF($A93="","",IF((AND($A93="ADD",OR(AB93="",AB93="Local Authority"))),"17",(_xlfn.XLOOKUP(AB93,ud_sub_organisation[lookupValue],ud_sub_organisation[lookupKey],""))))</f>
        <v/>
      </c>
      <c r="AD93" s="3" t="str">
        <f t="shared" si="18"/>
        <v/>
      </c>
      <c r="AE93" s="3" t="str">
        <f>IF($A93="","",IF((AND($A93="ADD",OR(AD93="",AD93="Vested assets"))),"12",(_xlfn.XLOOKUP(AD93,ud_work_origin[lookupValue],ud_work_origin[lookupKey],""))))</f>
        <v/>
      </c>
      <c r="AF93" s="8"/>
      <c r="AG93" s="2" t="str">
        <f t="shared" si="19"/>
        <v/>
      </c>
      <c r="AH93" s="3" t="str">
        <f t="shared" si="20"/>
        <v/>
      </c>
      <c r="AI93" s="3" t="str">
        <f>IF($A93="","",IF((AND($A93="ADD",OR(AH93="",AH93="Excellent"))),"1",(_xlfn.XLOOKUP(AH93,condition[lookupValue],condition[lookupKey],""))))</f>
        <v/>
      </c>
      <c r="AJ93" s="7" t="str">
        <f t="shared" si="21"/>
        <v/>
      </c>
      <c r="AK93" s="5"/>
    </row>
    <row r="94" spans="2:37" x14ac:dyDescent="0.45">
      <c r="B94" s="4"/>
      <c r="C94" s="3" t="str">
        <f t="shared" si="11"/>
        <v/>
      </c>
      <c r="D94" s="3" t="str">
        <f>IF($A94="","",IF((AND($A94="ADD",OR(C94="",C94="ud_barrier"))),"94",(_xlfn.XLOOKUP(C94,ud_amds_table_list[lookupValue],ud_amds_table_list[lookupKey],""))))</f>
        <v/>
      </c>
      <c r="E94" s="5"/>
      <c r="G94" s="3" t="str">
        <f>IF($A94="ADD",IF(NOT(ISBLANK(F94)),_xlfn.XLOOKUP(F94,roadnames[lookupValue],roadnames[lookupKey],"ERROR"),""), "")</f>
        <v/>
      </c>
      <c r="H94" s="4"/>
      <c r="I94" s="4"/>
      <c r="J94" s="6" t="str">
        <f t="shared" si="12"/>
        <v/>
      </c>
      <c r="K94" s="4"/>
      <c r="M94" s="3" t="str">
        <f>IF($A94="ADD",IF(NOT(ISBLANK(L94)),_xlfn.XLOOKUP(L94,len_adjust_rsn[lookupValue],len_adjust_rsn[lookupKey],"ERROR"),""), "")</f>
        <v/>
      </c>
      <c r="O94" s="3" t="str">
        <f>IF($A94="ADD",IF(NOT(ISBLANK(N94)),_xlfn.XLOOKUP(N94,ud_motorcycle_attachment[lookupValue],ud_motorcycle_attachment[lookupKey],"ERROR"),""), "")</f>
        <v/>
      </c>
      <c r="P94" s="7"/>
      <c r="Q94" s="4" t="str">
        <f t="shared" ca="1" si="13"/>
        <v/>
      </c>
      <c r="R94" s="4"/>
      <c r="S94" s="3" t="str">
        <f t="shared" si="14"/>
        <v/>
      </c>
      <c r="T94" s="3" t="str">
        <f>IF($A94="","",IF((AND($A94="ADD",OR(S94="",S94="In Use"))),"5",(_xlfn.XLOOKUP(S94,ud_asset_status[lookupValue],ud_asset_status[lookupKey],""))))</f>
        <v/>
      </c>
      <c r="U94" s="7"/>
      <c r="W94" s="3" t="str">
        <f>IF($A94="ADD",IF(NOT(ISBLANK(V94)),_xlfn.XLOOKUP(V94,ar_replace_reason[lookupValue],ar_replace_reason[lookupKey],"ERROR"),""), "")</f>
        <v/>
      </c>
      <c r="X94" s="3" t="str">
        <f t="shared" si="15"/>
        <v/>
      </c>
      <c r="Y94" s="3" t="str">
        <f>IF($A94="","",IF((AND($A94="ADD",OR(X94="",X94="Queenstown-Lakes District Council"))),"70",(_xlfn.XLOOKUP(X94,ud_organisation_owner[lookupValue],ud_organisation_owner[lookupKey],""))))</f>
        <v/>
      </c>
      <c r="Z94" s="3" t="str">
        <f t="shared" si="16"/>
        <v/>
      </c>
      <c r="AA94" s="3" t="str">
        <f>IF($A94="","",IF((AND($A94="ADD",OR(Z94="",Z94="Queenstown-Lakes District Council"))),"70",(_xlfn.XLOOKUP(Z94,ud_organisation_owner[lookupValue],ud_organisation_owner[lookupKey],""))))</f>
        <v/>
      </c>
      <c r="AB94" s="3" t="str">
        <f t="shared" si="17"/>
        <v/>
      </c>
      <c r="AC94" s="3" t="str">
        <f>IF($A94="","",IF((AND($A94="ADD",OR(AB94="",AB94="Local Authority"))),"17",(_xlfn.XLOOKUP(AB94,ud_sub_organisation[lookupValue],ud_sub_organisation[lookupKey],""))))</f>
        <v/>
      </c>
      <c r="AD94" s="3" t="str">
        <f t="shared" si="18"/>
        <v/>
      </c>
      <c r="AE94" s="3" t="str">
        <f>IF($A94="","",IF((AND($A94="ADD",OR(AD94="",AD94="Vested assets"))),"12",(_xlfn.XLOOKUP(AD94,ud_work_origin[lookupValue],ud_work_origin[lookupKey],""))))</f>
        <v/>
      </c>
      <c r="AF94" s="8"/>
      <c r="AG94" s="2" t="str">
        <f t="shared" si="19"/>
        <v/>
      </c>
      <c r="AH94" s="3" t="str">
        <f t="shared" si="20"/>
        <v/>
      </c>
      <c r="AI94" s="3" t="str">
        <f>IF($A94="","",IF((AND($A94="ADD",OR(AH94="",AH94="Excellent"))),"1",(_xlfn.XLOOKUP(AH94,condition[lookupValue],condition[lookupKey],""))))</f>
        <v/>
      </c>
      <c r="AJ94" s="7" t="str">
        <f t="shared" si="21"/>
        <v/>
      </c>
      <c r="AK94" s="5"/>
    </row>
    <row r="95" spans="2:37" x14ac:dyDescent="0.45">
      <c r="B95" s="4"/>
      <c r="C95" s="3" t="str">
        <f t="shared" si="11"/>
        <v/>
      </c>
      <c r="D95" s="3" t="str">
        <f>IF($A95="","",IF((AND($A95="ADD",OR(C95="",C95="ud_barrier"))),"94",(_xlfn.XLOOKUP(C95,ud_amds_table_list[lookupValue],ud_amds_table_list[lookupKey],""))))</f>
        <v/>
      </c>
      <c r="E95" s="5"/>
      <c r="G95" s="3" t="str">
        <f>IF($A95="ADD",IF(NOT(ISBLANK(F95)),_xlfn.XLOOKUP(F95,roadnames[lookupValue],roadnames[lookupKey],"ERROR"),""), "")</f>
        <v/>
      </c>
      <c r="H95" s="4"/>
      <c r="I95" s="4"/>
      <c r="J95" s="6" t="str">
        <f t="shared" si="12"/>
        <v/>
      </c>
      <c r="K95" s="4"/>
      <c r="M95" s="3" t="str">
        <f>IF($A95="ADD",IF(NOT(ISBLANK(L95)),_xlfn.XLOOKUP(L95,len_adjust_rsn[lookupValue],len_adjust_rsn[lookupKey],"ERROR"),""), "")</f>
        <v/>
      </c>
      <c r="O95" s="3" t="str">
        <f>IF($A95="ADD",IF(NOT(ISBLANK(N95)),_xlfn.XLOOKUP(N95,ud_motorcycle_attachment[lookupValue],ud_motorcycle_attachment[lookupKey],"ERROR"),""), "")</f>
        <v/>
      </c>
      <c r="P95" s="7"/>
      <c r="Q95" s="4" t="str">
        <f t="shared" ca="1" si="13"/>
        <v/>
      </c>
      <c r="R95" s="4"/>
      <c r="S95" s="3" t="str">
        <f t="shared" si="14"/>
        <v/>
      </c>
      <c r="T95" s="3" t="str">
        <f>IF($A95="","",IF((AND($A95="ADD",OR(S95="",S95="In Use"))),"5",(_xlfn.XLOOKUP(S95,ud_asset_status[lookupValue],ud_asset_status[lookupKey],""))))</f>
        <v/>
      </c>
      <c r="U95" s="7"/>
      <c r="W95" s="3" t="str">
        <f>IF($A95="ADD",IF(NOT(ISBLANK(V95)),_xlfn.XLOOKUP(V95,ar_replace_reason[lookupValue],ar_replace_reason[lookupKey],"ERROR"),""), "")</f>
        <v/>
      </c>
      <c r="X95" s="3" t="str">
        <f t="shared" si="15"/>
        <v/>
      </c>
      <c r="Y95" s="3" t="str">
        <f>IF($A95="","",IF((AND($A95="ADD",OR(X95="",X95="Queenstown-Lakes District Council"))),"70",(_xlfn.XLOOKUP(X95,ud_organisation_owner[lookupValue],ud_organisation_owner[lookupKey],""))))</f>
        <v/>
      </c>
      <c r="Z95" s="3" t="str">
        <f t="shared" si="16"/>
        <v/>
      </c>
      <c r="AA95" s="3" t="str">
        <f>IF($A95="","",IF((AND($A95="ADD",OR(Z95="",Z95="Queenstown-Lakes District Council"))),"70",(_xlfn.XLOOKUP(Z95,ud_organisation_owner[lookupValue],ud_organisation_owner[lookupKey],""))))</f>
        <v/>
      </c>
      <c r="AB95" s="3" t="str">
        <f t="shared" si="17"/>
        <v/>
      </c>
      <c r="AC95" s="3" t="str">
        <f>IF($A95="","",IF((AND($A95="ADD",OR(AB95="",AB95="Local Authority"))),"17",(_xlfn.XLOOKUP(AB95,ud_sub_organisation[lookupValue],ud_sub_organisation[lookupKey],""))))</f>
        <v/>
      </c>
      <c r="AD95" s="3" t="str">
        <f t="shared" si="18"/>
        <v/>
      </c>
      <c r="AE95" s="3" t="str">
        <f>IF($A95="","",IF((AND($A95="ADD",OR(AD95="",AD95="Vested assets"))),"12",(_xlfn.XLOOKUP(AD95,ud_work_origin[lookupValue],ud_work_origin[lookupKey],""))))</f>
        <v/>
      </c>
      <c r="AF95" s="8"/>
      <c r="AG95" s="2" t="str">
        <f t="shared" si="19"/>
        <v/>
      </c>
      <c r="AH95" s="3" t="str">
        <f t="shared" si="20"/>
        <v/>
      </c>
      <c r="AI95" s="3" t="str">
        <f>IF($A95="","",IF((AND($A95="ADD",OR(AH95="",AH95="Excellent"))),"1",(_xlfn.XLOOKUP(AH95,condition[lookupValue],condition[lookupKey],""))))</f>
        <v/>
      </c>
      <c r="AJ95" s="7" t="str">
        <f t="shared" si="21"/>
        <v/>
      </c>
      <c r="AK95" s="5"/>
    </row>
    <row r="96" spans="2:37" x14ac:dyDescent="0.45">
      <c r="B96" s="4"/>
      <c r="C96" s="3" t="str">
        <f t="shared" si="11"/>
        <v/>
      </c>
      <c r="D96" s="3" t="str">
        <f>IF($A96="","",IF((AND($A96="ADD",OR(C96="",C96="ud_barrier"))),"94",(_xlfn.XLOOKUP(C96,ud_amds_table_list[lookupValue],ud_amds_table_list[lookupKey],""))))</f>
        <v/>
      </c>
      <c r="E96" s="5"/>
      <c r="G96" s="3" t="str">
        <f>IF($A96="ADD",IF(NOT(ISBLANK(F96)),_xlfn.XLOOKUP(F96,roadnames[lookupValue],roadnames[lookupKey],"ERROR"),""), "")</f>
        <v/>
      </c>
      <c r="H96" s="4"/>
      <c r="I96" s="4"/>
      <c r="J96" s="6" t="str">
        <f t="shared" si="12"/>
        <v/>
      </c>
      <c r="K96" s="4"/>
      <c r="M96" s="3" t="str">
        <f>IF($A96="ADD",IF(NOT(ISBLANK(L96)),_xlfn.XLOOKUP(L96,len_adjust_rsn[lookupValue],len_adjust_rsn[lookupKey],"ERROR"),""), "")</f>
        <v/>
      </c>
      <c r="O96" s="3" t="str">
        <f>IF($A96="ADD",IF(NOT(ISBLANK(N96)),_xlfn.XLOOKUP(N96,ud_motorcycle_attachment[lookupValue],ud_motorcycle_attachment[lookupKey],"ERROR"),""), "")</f>
        <v/>
      </c>
      <c r="P96" s="7"/>
      <c r="Q96" s="4" t="str">
        <f t="shared" ca="1" si="13"/>
        <v/>
      </c>
      <c r="R96" s="4"/>
      <c r="S96" s="3" t="str">
        <f t="shared" si="14"/>
        <v/>
      </c>
      <c r="T96" s="3" t="str">
        <f>IF($A96="","",IF((AND($A96="ADD",OR(S96="",S96="In Use"))),"5",(_xlfn.XLOOKUP(S96,ud_asset_status[lookupValue],ud_asset_status[lookupKey],""))))</f>
        <v/>
      </c>
      <c r="U96" s="7"/>
      <c r="W96" s="3" t="str">
        <f>IF($A96="ADD",IF(NOT(ISBLANK(V96)),_xlfn.XLOOKUP(V96,ar_replace_reason[lookupValue],ar_replace_reason[lookupKey],"ERROR"),""), "")</f>
        <v/>
      </c>
      <c r="X96" s="3" t="str">
        <f t="shared" si="15"/>
        <v/>
      </c>
      <c r="Y96" s="3" t="str">
        <f>IF($A96="","",IF((AND($A96="ADD",OR(X96="",X96="Queenstown-Lakes District Council"))),"70",(_xlfn.XLOOKUP(X96,ud_organisation_owner[lookupValue],ud_organisation_owner[lookupKey],""))))</f>
        <v/>
      </c>
      <c r="Z96" s="3" t="str">
        <f t="shared" si="16"/>
        <v/>
      </c>
      <c r="AA96" s="3" t="str">
        <f>IF($A96="","",IF((AND($A96="ADD",OR(Z96="",Z96="Queenstown-Lakes District Council"))),"70",(_xlfn.XLOOKUP(Z96,ud_organisation_owner[lookupValue],ud_organisation_owner[lookupKey],""))))</f>
        <v/>
      </c>
      <c r="AB96" s="3" t="str">
        <f t="shared" si="17"/>
        <v/>
      </c>
      <c r="AC96" s="3" t="str">
        <f>IF($A96="","",IF((AND($A96="ADD",OR(AB96="",AB96="Local Authority"))),"17",(_xlfn.XLOOKUP(AB96,ud_sub_organisation[lookupValue],ud_sub_organisation[lookupKey],""))))</f>
        <v/>
      </c>
      <c r="AD96" s="3" t="str">
        <f t="shared" si="18"/>
        <v/>
      </c>
      <c r="AE96" s="3" t="str">
        <f>IF($A96="","",IF((AND($A96="ADD",OR(AD96="",AD96="Vested assets"))),"12",(_xlfn.XLOOKUP(AD96,ud_work_origin[lookupValue],ud_work_origin[lookupKey],""))))</f>
        <v/>
      </c>
      <c r="AF96" s="8"/>
      <c r="AG96" s="2" t="str">
        <f t="shared" si="19"/>
        <v/>
      </c>
      <c r="AH96" s="3" t="str">
        <f t="shared" si="20"/>
        <v/>
      </c>
      <c r="AI96" s="3" t="str">
        <f>IF($A96="","",IF((AND($A96="ADD",OR(AH96="",AH96="Excellent"))),"1",(_xlfn.XLOOKUP(AH96,condition[lookupValue],condition[lookupKey],""))))</f>
        <v/>
      </c>
      <c r="AJ96" s="7" t="str">
        <f t="shared" si="21"/>
        <v/>
      </c>
      <c r="AK96" s="5"/>
    </row>
    <row r="97" spans="2:37" x14ac:dyDescent="0.45">
      <c r="B97" s="4"/>
      <c r="C97" s="3" t="str">
        <f t="shared" si="11"/>
        <v/>
      </c>
      <c r="D97" s="3" t="str">
        <f>IF($A97="","",IF((AND($A97="ADD",OR(C97="",C97="ud_barrier"))),"94",(_xlfn.XLOOKUP(C97,ud_amds_table_list[lookupValue],ud_amds_table_list[lookupKey],""))))</f>
        <v/>
      </c>
      <c r="E97" s="5"/>
      <c r="G97" s="3" t="str">
        <f>IF($A97="ADD",IF(NOT(ISBLANK(F97)),_xlfn.XLOOKUP(F97,roadnames[lookupValue],roadnames[lookupKey],"ERROR"),""), "")</f>
        <v/>
      </c>
      <c r="H97" s="4"/>
      <c r="I97" s="4"/>
      <c r="J97" s="6" t="str">
        <f t="shared" si="12"/>
        <v/>
      </c>
      <c r="K97" s="4"/>
      <c r="M97" s="3" t="str">
        <f>IF($A97="ADD",IF(NOT(ISBLANK(L97)),_xlfn.XLOOKUP(L97,len_adjust_rsn[lookupValue],len_adjust_rsn[lookupKey],"ERROR"),""), "")</f>
        <v/>
      </c>
      <c r="O97" s="3" t="str">
        <f>IF($A97="ADD",IF(NOT(ISBLANK(N97)),_xlfn.XLOOKUP(N97,ud_motorcycle_attachment[lookupValue],ud_motorcycle_attachment[lookupKey],"ERROR"),""), "")</f>
        <v/>
      </c>
      <c r="P97" s="7"/>
      <c r="Q97" s="4" t="str">
        <f t="shared" ca="1" si="13"/>
        <v/>
      </c>
      <c r="R97" s="4"/>
      <c r="S97" s="3" t="str">
        <f t="shared" si="14"/>
        <v/>
      </c>
      <c r="T97" s="3" t="str">
        <f>IF($A97="","",IF((AND($A97="ADD",OR(S97="",S97="In Use"))),"5",(_xlfn.XLOOKUP(S97,ud_asset_status[lookupValue],ud_asset_status[lookupKey],""))))</f>
        <v/>
      </c>
      <c r="U97" s="7"/>
      <c r="W97" s="3" t="str">
        <f>IF($A97="ADD",IF(NOT(ISBLANK(V97)),_xlfn.XLOOKUP(V97,ar_replace_reason[lookupValue],ar_replace_reason[lookupKey],"ERROR"),""), "")</f>
        <v/>
      </c>
      <c r="X97" s="3" t="str">
        <f t="shared" si="15"/>
        <v/>
      </c>
      <c r="Y97" s="3" t="str">
        <f>IF($A97="","",IF((AND($A97="ADD",OR(X97="",X97="Queenstown-Lakes District Council"))),"70",(_xlfn.XLOOKUP(X97,ud_organisation_owner[lookupValue],ud_organisation_owner[lookupKey],""))))</f>
        <v/>
      </c>
      <c r="Z97" s="3" t="str">
        <f t="shared" si="16"/>
        <v/>
      </c>
      <c r="AA97" s="3" t="str">
        <f>IF($A97="","",IF((AND($A97="ADD",OR(Z97="",Z97="Queenstown-Lakes District Council"))),"70",(_xlfn.XLOOKUP(Z97,ud_organisation_owner[lookupValue],ud_organisation_owner[lookupKey],""))))</f>
        <v/>
      </c>
      <c r="AB97" s="3" t="str">
        <f t="shared" si="17"/>
        <v/>
      </c>
      <c r="AC97" s="3" t="str">
        <f>IF($A97="","",IF((AND($A97="ADD",OR(AB97="",AB97="Local Authority"))),"17",(_xlfn.XLOOKUP(AB97,ud_sub_organisation[lookupValue],ud_sub_organisation[lookupKey],""))))</f>
        <v/>
      </c>
      <c r="AD97" s="3" t="str">
        <f t="shared" si="18"/>
        <v/>
      </c>
      <c r="AE97" s="3" t="str">
        <f>IF($A97="","",IF((AND($A97="ADD",OR(AD97="",AD97="Vested assets"))),"12",(_xlfn.XLOOKUP(AD97,ud_work_origin[lookupValue],ud_work_origin[lookupKey],""))))</f>
        <v/>
      </c>
      <c r="AF97" s="8"/>
      <c r="AG97" s="2" t="str">
        <f t="shared" si="19"/>
        <v/>
      </c>
      <c r="AH97" s="3" t="str">
        <f t="shared" si="20"/>
        <v/>
      </c>
      <c r="AI97" s="3" t="str">
        <f>IF($A97="","",IF((AND($A97="ADD",OR(AH97="",AH97="Excellent"))),"1",(_xlfn.XLOOKUP(AH97,condition[lookupValue],condition[lookupKey],""))))</f>
        <v/>
      </c>
      <c r="AJ97" s="7" t="str">
        <f t="shared" si="21"/>
        <v/>
      </c>
      <c r="AK97" s="5"/>
    </row>
    <row r="98" spans="2:37" x14ac:dyDescent="0.45">
      <c r="B98" s="4"/>
      <c r="C98" s="3" t="str">
        <f t="shared" si="11"/>
        <v/>
      </c>
      <c r="D98" s="3" t="str">
        <f>IF($A98="","",IF((AND($A98="ADD",OR(C98="",C98="ud_barrier"))),"94",(_xlfn.XLOOKUP(C98,ud_amds_table_list[lookupValue],ud_amds_table_list[lookupKey],""))))</f>
        <v/>
      </c>
      <c r="E98" s="5"/>
      <c r="G98" s="3" t="str">
        <f>IF($A98="ADD",IF(NOT(ISBLANK(F98)),_xlfn.XLOOKUP(F98,roadnames[lookupValue],roadnames[lookupKey],"ERROR"),""), "")</f>
        <v/>
      </c>
      <c r="H98" s="4"/>
      <c r="I98" s="4"/>
      <c r="J98" s="6" t="str">
        <f t="shared" si="12"/>
        <v/>
      </c>
      <c r="K98" s="4"/>
      <c r="M98" s="3" t="str">
        <f>IF($A98="ADD",IF(NOT(ISBLANK(L98)),_xlfn.XLOOKUP(L98,len_adjust_rsn[lookupValue],len_adjust_rsn[lookupKey],"ERROR"),""), "")</f>
        <v/>
      </c>
      <c r="O98" s="3" t="str">
        <f>IF($A98="ADD",IF(NOT(ISBLANK(N98)),_xlfn.XLOOKUP(N98,ud_motorcycle_attachment[lookupValue],ud_motorcycle_attachment[lookupKey],"ERROR"),""), "")</f>
        <v/>
      </c>
      <c r="P98" s="7"/>
      <c r="Q98" s="4" t="str">
        <f t="shared" ca="1" si="13"/>
        <v/>
      </c>
      <c r="R98" s="4"/>
      <c r="S98" s="3" t="str">
        <f t="shared" si="14"/>
        <v/>
      </c>
      <c r="T98" s="3" t="str">
        <f>IF($A98="","",IF((AND($A98="ADD",OR(S98="",S98="In Use"))),"5",(_xlfn.XLOOKUP(S98,ud_asset_status[lookupValue],ud_asset_status[lookupKey],""))))</f>
        <v/>
      </c>
      <c r="U98" s="7"/>
      <c r="W98" s="3" t="str">
        <f>IF($A98="ADD",IF(NOT(ISBLANK(V98)),_xlfn.XLOOKUP(V98,ar_replace_reason[lookupValue],ar_replace_reason[lookupKey],"ERROR"),""), "")</f>
        <v/>
      </c>
      <c r="X98" s="3" t="str">
        <f t="shared" si="15"/>
        <v/>
      </c>
      <c r="Y98" s="3" t="str">
        <f>IF($A98="","",IF((AND($A98="ADD",OR(X98="",X98="Queenstown-Lakes District Council"))),"70",(_xlfn.XLOOKUP(X98,ud_organisation_owner[lookupValue],ud_organisation_owner[lookupKey],""))))</f>
        <v/>
      </c>
      <c r="Z98" s="3" t="str">
        <f t="shared" si="16"/>
        <v/>
      </c>
      <c r="AA98" s="3" t="str">
        <f>IF($A98="","",IF((AND($A98="ADD",OR(Z98="",Z98="Queenstown-Lakes District Council"))),"70",(_xlfn.XLOOKUP(Z98,ud_organisation_owner[lookupValue],ud_organisation_owner[lookupKey],""))))</f>
        <v/>
      </c>
      <c r="AB98" s="3" t="str">
        <f t="shared" si="17"/>
        <v/>
      </c>
      <c r="AC98" s="3" t="str">
        <f>IF($A98="","",IF((AND($A98="ADD",OR(AB98="",AB98="Local Authority"))),"17",(_xlfn.XLOOKUP(AB98,ud_sub_organisation[lookupValue],ud_sub_organisation[lookupKey],""))))</f>
        <v/>
      </c>
      <c r="AD98" s="3" t="str">
        <f t="shared" si="18"/>
        <v/>
      </c>
      <c r="AE98" s="3" t="str">
        <f>IF($A98="","",IF((AND($A98="ADD",OR(AD98="",AD98="Vested assets"))),"12",(_xlfn.XLOOKUP(AD98,ud_work_origin[lookupValue],ud_work_origin[lookupKey],""))))</f>
        <v/>
      </c>
      <c r="AF98" s="8"/>
      <c r="AG98" s="2" t="str">
        <f t="shared" si="19"/>
        <v/>
      </c>
      <c r="AH98" s="3" t="str">
        <f t="shared" si="20"/>
        <v/>
      </c>
      <c r="AI98" s="3" t="str">
        <f>IF($A98="","",IF((AND($A98="ADD",OR(AH98="",AH98="Excellent"))),"1",(_xlfn.XLOOKUP(AH98,condition[lookupValue],condition[lookupKey],""))))</f>
        <v/>
      </c>
      <c r="AJ98" s="7" t="str">
        <f t="shared" si="21"/>
        <v/>
      </c>
      <c r="AK98" s="5"/>
    </row>
    <row r="99" spans="2:37" x14ac:dyDescent="0.45">
      <c r="B99" s="4"/>
      <c r="C99" s="3" t="str">
        <f t="shared" si="11"/>
        <v/>
      </c>
      <c r="D99" s="3" t="str">
        <f>IF($A99="","",IF((AND($A99="ADD",OR(C99="",C99="ud_barrier"))),"94",(_xlfn.XLOOKUP(C99,ud_amds_table_list[lookupValue],ud_amds_table_list[lookupKey],""))))</f>
        <v/>
      </c>
      <c r="E99" s="5"/>
      <c r="G99" s="3" t="str">
        <f>IF($A99="ADD",IF(NOT(ISBLANK(F99)),_xlfn.XLOOKUP(F99,roadnames[lookupValue],roadnames[lookupKey],"ERROR"),""), "")</f>
        <v/>
      </c>
      <c r="H99" s="4"/>
      <c r="I99" s="4"/>
      <c r="J99" s="6" t="str">
        <f t="shared" si="12"/>
        <v/>
      </c>
      <c r="K99" s="4"/>
      <c r="M99" s="3" t="str">
        <f>IF($A99="ADD",IF(NOT(ISBLANK(L99)),_xlfn.XLOOKUP(L99,len_adjust_rsn[lookupValue],len_adjust_rsn[lookupKey],"ERROR"),""), "")</f>
        <v/>
      </c>
      <c r="O99" s="3" t="str">
        <f>IF($A99="ADD",IF(NOT(ISBLANK(N99)),_xlfn.XLOOKUP(N99,ud_motorcycle_attachment[lookupValue],ud_motorcycle_attachment[lookupKey],"ERROR"),""), "")</f>
        <v/>
      </c>
      <c r="P99" s="7"/>
      <c r="Q99" s="4" t="str">
        <f t="shared" ca="1" si="13"/>
        <v/>
      </c>
      <c r="R99" s="4"/>
      <c r="S99" s="3" t="str">
        <f t="shared" si="14"/>
        <v/>
      </c>
      <c r="T99" s="3" t="str">
        <f>IF($A99="","",IF((AND($A99="ADD",OR(S99="",S99="In Use"))),"5",(_xlfn.XLOOKUP(S99,ud_asset_status[lookupValue],ud_asset_status[lookupKey],""))))</f>
        <v/>
      </c>
      <c r="U99" s="7"/>
      <c r="W99" s="3" t="str">
        <f>IF($A99="ADD",IF(NOT(ISBLANK(V99)),_xlfn.XLOOKUP(V99,ar_replace_reason[lookupValue],ar_replace_reason[lookupKey],"ERROR"),""), "")</f>
        <v/>
      </c>
      <c r="X99" s="3" t="str">
        <f t="shared" si="15"/>
        <v/>
      </c>
      <c r="Y99" s="3" t="str">
        <f>IF($A99="","",IF((AND($A99="ADD",OR(X99="",X99="Queenstown-Lakes District Council"))),"70",(_xlfn.XLOOKUP(X99,ud_organisation_owner[lookupValue],ud_organisation_owner[lookupKey],""))))</f>
        <v/>
      </c>
      <c r="Z99" s="3" t="str">
        <f t="shared" si="16"/>
        <v/>
      </c>
      <c r="AA99" s="3" t="str">
        <f>IF($A99="","",IF((AND($A99="ADD",OR(Z99="",Z99="Queenstown-Lakes District Council"))),"70",(_xlfn.XLOOKUP(Z99,ud_organisation_owner[lookupValue],ud_organisation_owner[lookupKey],""))))</f>
        <v/>
      </c>
      <c r="AB99" s="3" t="str">
        <f t="shared" si="17"/>
        <v/>
      </c>
      <c r="AC99" s="3" t="str">
        <f>IF($A99="","",IF((AND($A99="ADD",OR(AB99="",AB99="Local Authority"))),"17",(_xlfn.XLOOKUP(AB99,ud_sub_organisation[lookupValue],ud_sub_organisation[lookupKey],""))))</f>
        <v/>
      </c>
      <c r="AD99" s="3" t="str">
        <f t="shared" si="18"/>
        <v/>
      </c>
      <c r="AE99" s="3" t="str">
        <f>IF($A99="","",IF((AND($A99="ADD",OR(AD99="",AD99="Vested assets"))),"12",(_xlfn.XLOOKUP(AD99,ud_work_origin[lookupValue],ud_work_origin[lookupKey],""))))</f>
        <v/>
      </c>
      <c r="AF99" s="8"/>
      <c r="AG99" s="2" t="str">
        <f t="shared" si="19"/>
        <v/>
      </c>
      <c r="AH99" s="3" t="str">
        <f t="shared" si="20"/>
        <v/>
      </c>
      <c r="AI99" s="3" t="str">
        <f>IF($A99="","",IF((AND($A99="ADD",OR(AH99="",AH99="Excellent"))),"1",(_xlfn.XLOOKUP(AH99,condition[lookupValue],condition[lookupKey],""))))</f>
        <v/>
      </c>
      <c r="AJ99" s="7" t="str">
        <f t="shared" si="21"/>
        <v/>
      </c>
      <c r="AK99" s="5"/>
    </row>
    <row r="100" spans="2:37" x14ac:dyDescent="0.45">
      <c r="B100" s="4"/>
      <c r="C100" s="3" t="str">
        <f t="shared" si="11"/>
        <v/>
      </c>
      <c r="D100" s="3" t="str">
        <f>IF($A100="","",IF((AND($A100="ADD",OR(C100="",C100="ud_barrier"))),"94",(_xlfn.XLOOKUP(C100,ud_amds_table_list[lookupValue],ud_amds_table_list[lookupKey],""))))</f>
        <v/>
      </c>
      <c r="E100" s="5"/>
      <c r="G100" s="3" t="str">
        <f>IF($A100="ADD",IF(NOT(ISBLANK(F100)),_xlfn.XLOOKUP(F100,roadnames[lookupValue],roadnames[lookupKey],"ERROR"),""), "")</f>
        <v/>
      </c>
      <c r="H100" s="4"/>
      <c r="I100" s="4"/>
      <c r="J100" s="6" t="str">
        <f t="shared" si="12"/>
        <v/>
      </c>
      <c r="K100" s="4"/>
      <c r="M100" s="3" t="str">
        <f>IF($A100="ADD",IF(NOT(ISBLANK(L100)),_xlfn.XLOOKUP(L100,len_adjust_rsn[lookupValue],len_adjust_rsn[lookupKey],"ERROR"),""), "")</f>
        <v/>
      </c>
      <c r="O100" s="3" t="str">
        <f>IF($A100="ADD",IF(NOT(ISBLANK(N100)),_xlfn.XLOOKUP(N100,ud_motorcycle_attachment[lookupValue],ud_motorcycle_attachment[lookupKey],"ERROR"),""), "")</f>
        <v/>
      </c>
      <c r="P100" s="7"/>
      <c r="Q100" s="4" t="str">
        <f t="shared" ca="1" si="13"/>
        <v/>
      </c>
      <c r="R100" s="4"/>
      <c r="S100" s="3" t="str">
        <f t="shared" si="14"/>
        <v/>
      </c>
      <c r="T100" s="3" t="str">
        <f>IF($A100="","",IF((AND($A100="ADD",OR(S100="",S100="In Use"))),"5",(_xlfn.XLOOKUP(S100,ud_asset_status[lookupValue],ud_asset_status[lookupKey],""))))</f>
        <v/>
      </c>
      <c r="U100" s="7"/>
      <c r="W100" s="3" t="str">
        <f>IF($A100="ADD",IF(NOT(ISBLANK(V100)),_xlfn.XLOOKUP(V100,ar_replace_reason[lookupValue],ar_replace_reason[lookupKey],"ERROR"),""), "")</f>
        <v/>
      </c>
      <c r="X100" s="3" t="str">
        <f t="shared" si="15"/>
        <v/>
      </c>
      <c r="Y100" s="3" t="str">
        <f>IF($A100="","",IF((AND($A100="ADD",OR(X100="",X100="Queenstown-Lakes District Council"))),"70",(_xlfn.XLOOKUP(X100,ud_organisation_owner[lookupValue],ud_organisation_owner[lookupKey],""))))</f>
        <v/>
      </c>
      <c r="Z100" s="3" t="str">
        <f t="shared" si="16"/>
        <v/>
      </c>
      <c r="AA100" s="3" t="str">
        <f>IF($A100="","",IF((AND($A100="ADD",OR(Z100="",Z100="Queenstown-Lakes District Council"))),"70",(_xlfn.XLOOKUP(Z100,ud_organisation_owner[lookupValue],ud_organisation_owner[lookupKey],""))))</f>
        <v/>
      </c>
      <c r="AB100" s="3" t="str">
        <f t="shared" si="17"/>
        <v/>
      </c>
      <c r="AC100" s="3" t="str">
        <f>IF($A100="","",IF((AND($A100="ADD",OR(AB100="",AB100="Local Authority"))),"17",(_xlfn.XLOOKUP(AB100,ud_sub_organisation[lookupValue],ud_sub_organisation[lookupKey],""))))</f>
        <v/>
      </c>
      <c r="AD100" s="3" t="str">
        <f t="shared" si="18"/>
        <v/>
      </c>
      <c r="AE100" s="3" t="str">
        <f>IF($A100="","",IF((AND($A100="ADD",OR(AD100="",AD100="Vested assets"))),"12",(_xlfn.XLOOKUP(AD100,ud_work_origin[lookupValue],ud_work_origin[lookupKey],""))))</f>
        <v/>
      </c>
      <c r="AF100" s="8"/>
      <c r="AG100" s="2" t="str">
        <f t="shared" si="19"/>
        <v/>
      </c>
      <c r="AH100" s="3" t="str">
        <f t="shared" si="20"/>
        <v/>
      </c>
      <c r="AI100" s="3" t="str">
        <f>IF($A100="","",IF((AND($A100="ADD",OR(AH100="",AH100="Excellent"))),"1",(_xlfn.XLOOKUP(AH100,condition[lookupValue],condition[lookupKey],""))))</f>
        <v/>
      </c>
      <c r="AJ100" s="7" t="str">
        <f t="shared" si="21"/>
        <v/>
      </c>
      <c r="AK100" s="5"/>
    </row>
  </sheetData>
  <sheetProtection algorithmName="SHA-512" hashValue="ZrhMNhp9JPAB8/xw+U8awmNwUwrB7mHscx7oLFpfciUORyqaY3QLi2Q3KO5kKPxklUE8l6hJjJlCxqBhNzbzJQ==" saltValue="ive4nbIpW8EFZnEa7QRd3w==" spinCount="100000" sheet="1" scenarios="1" selectLockedCells="1"/>
  <conditionalFormatting sqref="A2:XFD2">
    <cfRule type="cellIs" dxfId="238" priority="2" operator="equal">
      <formula>"ERROR"</formula>
    </cfRule>
  </conditionalFormatting>
  <conditionalFormatting sqref="A1:XFD1">
    <cfRule type="expression" dxfId="237" priority="1">
      <formula>A$2="ERROR"</formula>
    </cfRule>
  </conditionalFormatting>
  <conditionalFormatting sqref="A10:XFD100">
    <cfRule type="expression" dxfId="236" priority="312">
      <formula>MATCH("ERROR",$A10:$EM10,0)</formula>
    </cfRule>
    <cfRule type="expression" dxfId="235" priority="313">
      <formula>AND($A10="ADD",A$6=TRUE,A10="")</formula>
    </cfRule>
    <cfRule type="expression" dxfId="234" priority="314">
      <formula>OR(AND($A10="DELETE",A$1="Asset ID",A10=""),AND($A10="DELETE",A$1="Removal Date",A10=""),AND($A10="DELETE",A$1="Removal Reason",A10=""))</formula>
    </cfRule>
    <cfRule type="expression" dxfId="233" priority="315">
      <formula>AND($A10="EDIT",A$1="Asset ID",A10="")</formula>
    </cfRule>
    <cfRule type="expression" dxfId="232" priority="316">
      <formula>AND($A10="ADD",A$5=TRUE,A10="")</formula>
    </cfRule>
  </conditionalFormatting>
  <dataValidations count="26">
    <dataValidation type="list" allowBlank="1" showInputMessage="1" showErrorMessage="1" promptTitle="WARNING" prompt="Only change this If incorrect" sqref="C10:C100" xr:uid="{5A545989-50E0-4017-9052-558847B3ACE2}">
      <formula1>ud_amds_table_list_lookup</formula1>
    </dataValidation>
    <dataValidation type="list" allowBlank="1" showInputMessage="1" showErrorMessage="1" sqref="F10:F100" xr:uid="{F4250DB3-14FD-4E22-889B-E48B5ECD134D}">
      <formula1>roadnames_lookup</formula1>
    </dataValidation>
    <dataValidation type="list" allowBlank="1" showInputMessage="1" showErrorMessage="1" sqref="L10:L100" xr:uid="{63FD29E5-CC75-49E1-AAF5-0D8F12BF4379}">
      <formula1>len_adjust_rsn_lookup</formula1>
    </dataValidation>
    <dataValidation type="list" allowBlank="1" showInputMessage="1" showErrorMessage="1" sqref="N10:N100" xr:uid="{CC672CF0-AD18-4C0A-86C1-F113EE209FF6}">
      <formula1>ud_motorcycle_attachment_lookup</formula1>
    </dataValidation>
    <dataValidation type="list" allowBlank="1" showInputMessage="1" showErrorMessage="1" promptTitle="WARNING" prompt="Only change If ammending existing asset" sqref="S10:S100" xr:uid="{BC88A538-4E51-4471-A4BA-351F7EE75FA3}">
      <formula1>ud_asset_status_lookup</formula1>
    </dataValidation>
    <dataValidation type="list" allowBlank="1" showInputMessage="1" showErrorMessage="1" sqref="V10:V100" xr:uid="{FCDA3AAA-0724-4887-B7A8-186AEA3734A2}">
      <formula1>ar_replace_reason_lookup</formula1>
    </dataValidation>
    <dataValidation type="list" allowBlank="1" showInputMessage="1" showErrorMessage="1" promptTitle="WARNING" prompt="Only change this If Not QLDC asset" sqref="Z10:Z100" xr:uid="{436531F7-0522-45F0-B28C-9BF0CC660993}">
      <formula1>ud_organisation_owner_lookup</formula1>
    </dataValidation>
    <dataValidation type="list" allowBlank="1" showInputMessage="1" showErrorMessage="1" promptTitle="WARNING" prompt="Only change this If Not QLDC Roading asset" sqref="AB10:AB100" xr:uid="{59F2F631-D7C1-413B-95E4-9D396814893B}">
      <formula1>ud_sub_organisation_lookup</formula1>
    </dataValidation>
    <dataValidation type="list" allowBlank="1" showInputMessage="1" showErrorMessage="1" promptTitle="WARNING" prompt="Only change this field If undertaking maintenance Or CAPEX works" sqref="AD10:AD100" xr:uid="{24FAA517-A817-4C2A-B287-12830DC47246}">
      <formula1>ud_work_origin_lookup</formula1>
    </dataValidation>
    <dataValidation type="list" allowBlank="1" showInputMessage="1" showErrorMessage="1" promptTitle="WARNING" prompt="Only change this If incorrect" sqref="AH10:AH100" xr:uid="{832687B6-CE67-4608-A6CE-B048E5D6DAB4}">
      <formula1>condition_lookup</formula1>
    </dataValidation>
    <dataValidation type="list" allowBlank="1" showInputMessage="1" showErrorMessage="1" promptTitle="WARNING" prompt="Only change this If NZTA Or Parks And Reserves asset" sqref="AG10:AG100" xr:uid="{2CD4BBBE-1615-4511-BE7A-7D1A866C41A8}">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82B56E89-7612-4FB9-974C-B43B8BA01217}">
      <formula1>"ADD,EDIT,DELETE"</formula1>
    </dataValidation>
    <dataValidation type="list" allowBlank="1" showInputMessage="1" showErrorMessage="1" promptTitle="WARNING" prompt="Only change this If Not QLDC asset" sqref="X10:X100" xr:uid="{90C715B6-CC13-4AC6-99E5-D0062D3D0C13}">
      <formula1>ud_organisation_owner_lookup</formula1>
    </dataValidation>
    <dataValidation type="whole" allowBlank="1" showInputMessage="1" showErrorMessage="1" error="Please Enter Whole Number Between 1 And 999" promptTitle="ERROR" sqref="Q10:Q100" xr:uid="{EDCE0B36-A21F-4B21-9F67-F802353C618A}">
      <formula1>1</formula1>
      <formula2>999</formula2>
    </dataValidation>
    <dataValidation type="whole" allowBlank="1" showInputMessage="1" showErrorMessage="1" error="Please Enter Whole Number Between 1 And 2147483647" promptTitle="ERROR" sqref="B10:B100" xr:uid="{878E8944-9F91-41CC-A5D8-0267A9562B84}">
      <formula1>1</formula1>
      <formula2>2147483647</formula2>
    </dataValidation>
    <dataValidation type="whole" allowBlank="1" showInputMessage="1" showErrorMessage="1" error="Please Enter Whole Number Between 1 And 9999999999" promptTitle="ERROR" sqref="R10:R100" xr:uid="{4BD25BF7-0B66-4C35-B647-A575696E2A83}">
      <formula1>1</formula1>
      <formula2>9999999999</formula2>
    </dataValidation>
    <dataValidation type="whole" allowBlank="1" showInputMessage="1" showErrorMessage="1" error="Please Enter Whole Number Between 1 And 999999" promptTitle="ERROR" sqref="I10:I100" xr:uid="{7C84513B-155A-4492-B7F7-D4724564DBCD}">
      <formula1>1</formula1>
      <formula2>999999</formula2>
    </dataValidation>
    <dataValidation type="whole" allowBlank="1" showInputMessage="1" showErrorMessage="1" error="Please Enter Whole Number Between 0 And 999999" promptTitle="ERROR" sqref="H10:H100" xr:uid="{CC8121BF-30FD-4CC0-9079-8CB0D3C3E745}">
      <formula1>0</formula1>
      <formula2>999999</formula2>
    </dataValidation>
    <dataValidation type="whole" allowBlank="1" showInputMessage="1" showErrorMessage="1" error="Please Enter Whole Number Between 1 And 99999" promptTitle="ERROR" sqref="K10:K100" xr:uid="{7D51F994-8379-4497-8140-15D697D5E1B4}">
      <formula1>1</formula1>
      <formula2>99999</formula2>
    </dataValidation>
    <dataValidation type="decimal" allowBlank="1" showInputMessage="1" showErrorMessage="1" error="Please Enter Decimal Between 0.1 And 999999.9" promptTitle="ERROR" sqref="J10:J100" xr:uid="{1EC2886A-0725-4F61-9856-C76B48A3765E}">
      <formula1>0.1</formula1>
      <formula2>999999.9</formula2>
    </dataValidation>
    <dataValidation type="decimal" allowBlank="1" showInputMessage="1" showErrorMessage="1" error="Please Enter Decimal Between 0.01 And 9999999999.99" promptTitle="ERROR" sqref="AF10:AF100" xr:uid="{14C01718-EAB8-4D5A-B565-1EE4AA90BC35}">
      <formula1>0.01</formula1>
      <formula2>9999999999.99</formula2>
    </dataValidation>
    <dataValidation type="textLength" allowBlank="1" showInputMessage="1" showErrorMessage="1" error="Please Dont Enter More Than 255 Characters" promptTitle="ERROR" sqref="AK10:AK100" xr:uid="{41E68933-B6EA-4F17-AE38-FBFE43FA63DA}">
      <formula1>0</formula1>
      <formula2>255</formula2>
    </dataValidation>
    <dataValidation type="textLength" allowBlank="1" showInputMessage="1" showErrorMessage="1" error="Please Dont Enter More Than 30 Characters" promptTitle="ERROR" sqref="E10:E100" xr:uid="{E60A1671-50C7-4349-A4CA-DB3AF8857E43}">
      <formula1>0</formula1>
      <formula2>30</formula2>
    </dataValidation>
    <dataValidation type="date" allowBlank="1" showInputMessage="1" showErrorMessage="1" error="Please Enter Valid Date eg 31/01/2023" promptTitle="ERROR" sqref="P10:P100" xr:uid="{A38F2F18-2FE1-4CC4-9679-7A5EBE73BA69}">
      <formula1>43831</formula1>
      <formula2>48580</formula2>
    </dataValidation>
    <dataValidation type="date" allowBlank="1" showInputMessage="1" showErrorMessage="1" error="Please Enter Valid Date eg 31/01/2023" promptTitle="ERROR" sqref="U10:U100" xr:uid="{2CEBF2E6-C948-4200-B22C-8C2E99817FD7}">
      <formula1>43831</formula1>
      <formula2>48580</formula2>
    </dataValidation>
    <dataValidation type="date" allowBlank="1" showInputMessage="1" showErrorMessage="1" error="Please Enter Valid Date eg 31/01/2023" promptTitle="ERROR" sqref="AJ10:AJ100" xr:uid="{CFD288D8-CF1C-4702-8AE5-8EA74DD9C3DC}">
      <formula1>43831</formula1>
      <formula2>48580</formula2>
    </dataValidation>
  </dataValidations>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FAE2-DEAE-4C24-A32C-0A86CAB14019}">
  <dimension ref="A1:E10"/>
  <sheetViews>
    <sheetView workbookViewId="0">
      <selection activeCell="A2" sqref="A2:E10"/>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9</v>
      </c>
      <c r="B2" t="s">
        <v>5040</v>
      </c>
      <c r="E2" t="b">
        <v>1</v>
      </c>
    </row>
    <row r="3" spans="1:5" x14ac:dyDescent="0.45">
      <c r="A3">
        <v>11</v>
      </c>
      <c r="B3" t="s">
        <v>5043</v>
      </c>
      <c r="E3" t="b">
        <v>1</v>
      </c>
    </row>
    <row r="4" spans="1:5" x14ac:dyDescent="0.45">
      <c r="A4">
        <v>16</v>
      </c>
      <c r="B4" t="s">
        <v>5058</v>
      </c>
      <c r="E4" t="b">
        <v>1</v>
      </c>
    </row>
    <row r="5" spans="1:5" x14ac:dyDescent="0.45">
      <c r="A5">
        <v>19</v>
      </c>
      <c r="B5" t="s">
        <v>5062</v>
      </c>
      <c r="E5" t="b">
        <v>1</v>
      </c>
    </row>
    <row r="6" spans="1:5" x14ac:dyDescent="0.45">
      <c r="A6">
        <v>32</v>
      </c>
      <c r="B6" t="s">
        <v>5090</v>
      </c>
      <c r="E6" t="b">
        <v>1</v>
      </c>
    </row>
    <row r="7" spans="1:5" x14ac:dyDescent="0.45">
      <c r="A7">
        <v>34</v>
      </c>
      <c r="B7" t="s">
        <v>5094</v>
      </c>
      <c r="E7" t="b">
        <v>1</v>
      </c>
    </row>
    <row r="8" spans="1:5" x14ac:dyDescent="0.45">
      <c r="A8">
        <v>39</v>
      </c>
      <c r="B8" t="s">
        <v>5110</v>
      </c>
      <c r="E8" t="b">
        <v>1</v>
      </c>
    </row>
    <row r="9" spans="1:5" x14ac:dyDescent="0.45">
      <c r="A9">
        <v>40</v>
      </c>
      <c r="B9" t="s">
        <v>5111</v>
      </c>
      <c r="E9" t="b">
        <v>1</v>
      </c>
    </row>
    <row r="10" spans="1:5" x14ac:dyDescent="0.45">
      <c r="A10">
        <v>41</v>
      </c>
      <c r="B10" t="s">
        <v>5112</v>
      </c>
      <c r="E10"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ADDAD-2D41-4DD6-8F06-2024728AC254}">
  <dimension ref="A1:E14"/>
  <sheetViews>
    <sheetView workbookViewId="0">
      <selection activeCell="A2" sqref="A2:E14"/>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2</v>
      </c>
      <c r="B2" t="s">
        <v>5028</v>
      </c>
      <c r="E2" t="b">
        <v>1</v>
      </c>
    </row>
    <row r="3" spans="1:5" x14ac:dyDescent="0.45">
      <c r="A3">
        <v>5</v>
      </c>
      <c r="B3" t="s">
        <v>5035</v>
      </c>
      <c r="E3" t="b">
        <v>1</v>
      </c>
    </row>
    <row r="4" spans="1:5" x14ac:dyDescent="0.45">
      <c r="A4">
        <v>11</v>
      </c>
      <c r="B4" t="s">
        <v>5043</v>
      </c>
      <c r="E4" t="b">
        <v>1</v>
      </c>
    </row>
    <row r="5" spans="1:5" x14ac:dyDescent="0.45">
      <c r="A5">
        <v>13</v>
      </c>
      <c r="B5" t="s">
        <v>5045</v>
      </c>
      <c r="E5" t="b">
        <v>1</v>
      </c>
    </row>
    <row r="6" spans="1:5" x14ac:dyDescent="0.45">
      <c r="A6">
        <v>16</v>
      </c>
      <c r="B6" t="s">
        <v>5058</v>
      </c>
      <c r="E6" t="b">
        <v>1</v>
      </c>
    </row>
    <row r="7" spans="1:5" x14ac:dyDescent="0.45">
      <c r="A7">
        <v>17</v>
      </c>
      <c r="B7" t="s">
        <v>5060</v>
      </c>
      <c r="E7" t="b">
        <v>1</v>
      </c>
    </row>
    <row r="8" spans="1:5" x14ac:dyDescent="0.45">
      <c r="A8">
        <v>19</v>
      </c>
      <c r="B8" t="s">
        <v>5062</v>
      </c>
      <c r="E8" t="b">
        <v>1</v>
      </c>
    </row>
    <row r="9" spans="1:5" x14ac:dyDescent="0.45">
      <c r="A9">
        <v>32</v>
      </c>
      <c r="B9" t="s">
        <v>5090</v>
      </c>
      <c r="E9" t="b">
        <v>1</v>
      </c>
    </row>
    <row r="10" spans="1:5" x14ac:dyDescent="0.45">
      <c r="A10">
        <v>33</v>
      </c>
      <c r="B10" t="s">
        <v>5092</v>
      </c>
      <c r="E10" t="b">
        <v>1</v>
      </c>
    </row>
    <row r="11" spans="1:5" x14ac:dyDescent="0.45">
      <c r="A11">
        <v>34</v>
      </c>
      <c r="B11" t="s">
        <v>5094</v>
      </c>
      <c r="E11" t="b">
        <v>1</v>
      </c>
    </row>
    <row r="12" spans="1:5" x14ac:dyDescent="0.45">
      <c r="A12">
        <v>39</v>
      </c>
      <c r="B12" t="s">
        <v>5110</v>
      </c>
      <c r="E12" t="b">
        <v>1</v>
      </c>
    </row>
    <row r="13" spans="1:5" x14ac:dyDescent="0.45">
      <c r="A13">
        <v>40</v>
      </c>
      <c r="B13" t="s">
        <v>5111</v>
      </c>
      <c r="E13" t="b">
        <v>1</v>
      </c>
    </row>
    <row r="14" spans="1:5" x14ac:dyDescent="0.45">
      <c r="A14">
        <v>41</v>
      </c>
      <c r="B14" t="s">
        <v>5112</v>
      </c>
      <c r="E14"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E32F-0A5F-4FF0-B823-1E623678B831}">
  <dimension ref="A1:E8"/>
  <sheetViews>
    <sheetView workbookViewId="0">
      <selection activeCell="A2" sqref="A2:E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13</v>
      </c>
      <c r="B2" t="s">
        <v>5045</v>
      </c>
      <c r="E2" t="b">
        <v>1</v>
      </c>
    </row>
    <row r="3" spans="1:5" x14ac:dyDescent="0.45">
      <c r="A3">
        <v>21</v>
      </c>
      <c r="B3" t="s">
        <v>5064</v>
      </c>
      <c r="E3" t="b">
        <v>1</v>
      </c>
    </row>
    <row r="4" spans="1:5" x14ac:dyDescent="0.45">
      <c r="A4">
        <v>35</v>
      </c>
      <c r="B4" t="s">
        <v>5102</v>
      </c>
      <c r="E4" t="b">
        <v>1</v>
      </c>
    </row>
    <row r="5" spans="1:5" x14ac:dyDescent="0.45">
      <c r="A5">
        <v>37</v>
      </c>
      <c r="B5" t="s">
        <v>5107</v>
      </c>
      <c r="E5" t="b">
        <v>1</v>
      </c>
    </row>
    <row r="6" spans="1:5" x14ac:dyDescent="0.45">
      <c r="A6">
        <v>40</v>
      </c>
      <c r="B6" t="s">
        <v>5111</v>
      </c>
      <c r="E6" t="b">
        <v>1</v>
      </c>
    </row>
    <row r="7" spans="1:5" x14ac:dyDescent="0.45">
      <c r="A7">
        <v>41</v>
      </c>
      <c r="B7" t="s">
        <v>5112</v>
      </c>
      <c r="E7" t="b">
        <v>1</v>
      </c>
    </row>
    <row r="8" spans="1:5" x14ac:dyDescent="0.45">
      <c r="A8">
        <v>45</v>
      </c>
      <c r="B8" t="s">
        <v>5121</v>
      </c>
      <c r="E8" t="b">
        <v>1</v>
      </c>
    </row>
  </sheetData>
  <pageMargins left="0.75" right="0.75" top="1" bottom="1" header="0.5" footer="0.5"/>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2DF3E-7BCA-4FB5-8B71-6AFB4298B8B8}">
  <dimension ref="A1:E6"/>
  <sheetViews>
    <sheetView workbookViewId="0">
      <selection activeCell="A2" sqref="A2:E6"/>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3</v>
      </c>
      <c r="B2" t="s">
        <v>5029</v>
      </c>
      <c r="E2" t="b">
        <v>1</v>
      </c>
    </row>
    <row r="3" spans="1:5" x14ac:dyDescent="0.45">
      <c r="A3">
        <v>22</v>
      </c>
      <c r="B3" t="s">
        <v>5067</v>
      </c>
      <c r="E3" t="b">
        <v>1</v>
      </c>
    </row>
    <row r="4" spans="1:5" x14ac:dyDescent="0.45">
      <c r="A4">
        <v>38</v>
      </c>
      <c r="B4" t="s">
        <v>5109</v>
      </c>
      <c r="E4" t="b">
        <v>1</v>
      </c>
    </row>
    <row r="5" spans="1:5" x14ac:dyDescent="0.45">
      <c r="A5">
        <v>40</v>
      </c>
      <c r="B5" t="s">
        <v>5111</v>
      </c>
      <c r="E5" t="b">
        <v>1</v>
      </c>
    </row>
    <row r="6" spans="1:5" x14ac:dyDescent="0.45">
      <c r="A6">
        <v>41</v>
      </c>
      <c r="B6" t="s">
        <v>5112</v>
      </c>
      <c r="E6" t="b">
        <v>1</v>
      </c>
    </row>
  </sheetData>
  <pageMargins left="0.75" right="0.75" top="1" bottom="1" header="0.5" footer="0.5"/>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4B6E-3C13-48F6-A237-38D618E96F6D}">
  <dimension ref="A1:E9"/>
  <sheetViews>
    <sheetView workbookViewId="0">
      <selection activeCell="A2" sqref="A2:E9"/>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3</v>
      </c>
      <c r="B2" t="s">
        <v>5029</v>
      </c>
      <c r="E2" t="b">
        <v>1</v>
      </c>
    </row>
    <row r="3" spans="1:5" x14ac:dyDescent="0.45">
      <c r="A3">
        <v>12</v>
      </c>
      <c r="B3" t="s">
        <v>5044</v>
      </c>
      <c r="E3" t="b">
        <v>1</v>
      </c>
    </row>
    <row r="4" spans="1:5" x14ac:dyDescent="0.45">
      <c r="A4">
        <v>13</v>
      </c>
      <c r="B4" t="s">
        <v>5045</v>
      </c>
      <c r="E4" t="b">
        <v>1</v>
      </c>
    </row>
    <row r="5" spans="1:5" x14ac:dyDescent="0.45">
      <c r="A5">
        <v>35</v>
      </c>
      <c r="B5" t="s">
        <v>5102</v>
      </c>
      <c r="E5" t="b">
        <v>1</v>
      </c>
    </row>
    <row r="6" spans="1:5" x14ac:dyDescent="0.45">
      <c r="A6">
        <v>38</v>
      </c>
      <c r="B6" t="s">
        <v>5109</v>
      </c>
      <c r="E6" t="b">
        <v>1</v>
      </c>
    </row>
    <row r="7" spans="1:5" x14ac:dyDescent="0.45">
      <c r="A7">
        <v>40</v>
      </c>
      <c r="B7" t="s">
        <v>5111</v>
      </c>
      <c r="E7" t="b">
        <v>1</v>
      </c>
    </row>
    <row r="8" spans="1:5" x14ac:dyDescent="0.45">
      <c r="A8">
        <v>41</v>
      </c>
      <c r="B8" t="s">
        <v>5112</v>
      </c>
      <c r="E8" t="b">
        <v>1</v>
      </c>
    </row>
    <row r="9" spans="1:5" x14ac:dyDescent="0.45">
      <c r="A9">
        <v>45</v>
      </c>
      <c r="B9" t="s">
        <v>5121</v>
      </c>
      <c r="E9" t="b">
        <v>1</v>
      </c>
    </row>
  </sheetData>
  <pageMargins left="0.75" right="0.75" top="1" bottom="1" header="0.5" footer="0.5"/>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771E-61D5-4ADF-BBA5-BF0F3FFE28B3}">
  <dimension ref="A1:E11"/>
  <sheetViews>
    <sheetView workbookViewId="0">
      <selection activeCell="A2" sqref="A2:E11"/>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10</v>
      </c>
      <c r="B3" t="s">
        <v>5041</v>
      </c>
      <c r="E3" t="b">
        <v>1</v>
      </c>
    </row>
    <row r="4" spans="1:5" x14ac:dyDescent="0.45">
      <c r="A4">
        <v>13</v>
      </c>
      <c r="B4" t="s">
        <v>5045</v>
      </c>
      <c r="E4" t="b">
        <v>1</v>
      </c>
    </row>
    <row r="5" spans="1:5" x14ac:dyDescent="0.45">
      <c r="A5">
        <v>19</v>
      </c>
      <c r="B5" t="s">
        <v>5062</v>
      </c>
      <c r="E5" t="b">
        <v>1</v>
      </c>
    </row>
    <row r="6" spans="1:5" x14ac:dyDescent="0.45">
      <c r="A6">
        <v>32</v>
      </c>
      <c r="B6" t="s">
        <v>5090</v>
      </c>
      <c r="E6" t="b">
        <v>1</v>
      </c>
    </row>
    <row r="7" spans="1:5" x14ac:dyDescent="0.45">
      <c r="A7">
        <v>33</v>
      </c>
      <c r="B7" t="s">
        <v>5092</v>
      </c>
      <c r="E7" t="b">
        <v>1</v>
      </c>
    </row>
    <row r="8" spans="1:5" x14ac:dyDescent="0.45">
      <c r="A8">
        <v>34</v>
      </c>
      <c r="B8" t="s">
        <v>5094</v>
      </c>
      <c r="E8" t="b">
        <v>1</v>
      </c>
    </row>
    <row r="9" spans="1:5" x14ac:dyDescent="0.45">
      <c r="A9">
        <v>35</v>
      </c>
      <c r="B9" t="s">
        <v>5102</v>
      </c>
      <c r="E9" t="b">
        <v>1</v>
      </c>
    </row>
    <row r="10" spans="1:5" x14ac:dyDescent="0.45">
      <c r="A10">
        <v>40</v>
      </c>
      <c r="B10" t="s">
        <v>5111</v>
      </c>
      <c r="E10" t="b">
        <v>1</v>
      </c>
    </row>
    <row r="11" spans="1:5" x14ac:dyDescent="0.45">
      <c r="A11">
        <v>41</v>
      </c>
      <c r="B11" t="s">
        <v>5112</v>
      </c>
      <c r="E11" t="b">
        <v>1</v>
      </c>
    </row>
  </sheetData>
  <pageMargins left="0.75" right="0.75" top="1" bottom="1" header="0.5" footer="0.5"/>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4FE93-C994-431C-B013-973F004752B7}">
  <dimension ref="A1:E10"/>
  <sheetViews>
    <sheetView workbookViewId="0">
      <selection activeCell="A2" sqref="A2:E10"/>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11</v>
      </c>
      <c r="B3" t="s">
        <v>5043</v>
      </c>
      <c r="E3" t="b">
        <v>1</v>
      </c>
    </row>
    <row r="4" spans="1:5" x14ac:dyDescent="0.45">
      <c r="A4">
        <v>13</v>
      </c>
      <c r="B4" t="s">
        <v>5045</v>
      </c>
      <c r="E4" t="b">
        <v>1</v>
      </c>
    </row>
    <row r="5" spans="1:5" x14ac:dyDescent="0.45">
      <c r="A5">
        <v>16</v>
      </c>
      <c r="B5" t="s">
        <v>5058</v>
      </c>
      <c r="E5" t="b">
        <v>1</v>
      </c>
    </row>
    <row r="6" spans="1:5" x14ac:dyDescent="0.45">
      <c r="A6">
        <v>19</v>
      </c>
      <c r="B6" t="s">
        <v>5062</v>
      </c>
      <c r="E6" t="b">
        <v>1</v>
      </c>
    </row>
    <row r="7" spans="1:5" x14ac:dyDescent="0.45">
      <c r="A7">
        <v>32</v>
      </c>
      <c r="B7" t="s">
        <v>5090</v>
      </c>
      <c r="E7" t="b">
        <v>1</v>
      </c>
    </row>
    <row r="8" spans="1:5" x14ac:dyDescent="0.45">
      <c r="A8">
        <v>39</v>
      </c>
      <c r="B8" t="s">
        <v>5110</v>
      </c>
      <c r="E8" t="b">
        <v>1</v>
      </c>
    </row>
    <row r="9" spans="1:5" x14ac:dyDescent="0.45">
      <c r="A9">
        <v>40</v>
      </c>
      <c r="B9" t="s">
        <v>5111</v>
      </c>
      <c r="E9" t="b">
        <v>1</v>
      </c>
    </row>
    <row r="10" spans="1:5" x14ac:dyDescent="0.45">
      <c r="A10">
        <v>41</v>
      </c>
      <c r="B10" t="s">
        <v>5112</v>
      </c>
      <c r="E10" t="b">
        <v>1</v>
      </c>
    </row>
  </sheetData>
  <pageMargins left="0.75" right="0.75" top="1" bottom="1" header="0.5" footer="0.5"/>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36E5-52A6-4749-9A17-F5EA0CD03D52}">
  <dimension ref="A1:E11"/>
  <sheetViews>
    <sheetView workbookViewId="0">
      <selection activeCell="A2" sqref="A2:E11"/>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6</v>
      </c>
      <c r="B2" t="s">
        <v>5036</v>
      </c>
      <c r="E2" t="b">
        <v>1</v>
      </c>
    </row>
    <row r="3" spans="1:5" x14ac:dyDescent="0.45">
      <c r="A3">
        <v>8</v>
      </c>
      <c r="B3" t="s">
        <v>5039</v>
      </c>
      <c r="E3" t="b">
        <v>1</v>
      </c>
    </row>
    <row r="4" spans="1:5" x14ac:dyDescent="0.45">
      <c r="A4">
        <v>12</v>
      </c>
      <c r="B4" t="s">
        <v>5044</v>
      </c>
      <c r="E4" t="b">
        <v>1</v>
      </c>
    </row>
    <row r="5" spans="1:5" x14ac:dyDescent="0.45">
      <c r="A5">
        <v>13</v>
      </c>
      <c r="B5" t="s">
        <v>5045</v>
      </c>
      <c r="E5" t="b">
        <v>1</v>
      </c>
    </row>
    <row r="6" spans="1:5" x14ac:dyDescent="0.45">
      <c r="A6">
        <v>29</v>
      </c>
      <c r="B6" t="s">
        <v>5084</v>
      </c>
      <c r="E6" t="b">
        <v>1</v>
      </c>
    </row>
    <row r="7" spans="1:5" x14ac:dyDescent="0.45">
      <c r="A7">
        <v>35</v>
      </c>
      <c r="B7" t="s">
        <v>5102</v>
      </c>
      <c r="E7" t="b">
        <v>1</v>
      </c>
    </row>
    <row r="8" spans="1:5" x14ac:dyDescent="0.45">
      <c r="A8">
        <v>38</v>
      </c>
      <c r="B8" t="s">
        <v>5109</v>
      </c>
      <c r="E8" t="b">
        <v>1</v>
      </c>
    </row>
    <row r="9" spans="1:5" x14ac:dyDescent="0.45">
      <c r="A9">
        <v>40</v>
      </c>
      <c r="B9" t="s">
        <v>5111</v>
      </c>
      <c r="E9" t="b">
        <v>1</v>
      </c>
    </row>
    <row r="10" spans="1:5" x14ac:dyDescent="0.45">
      <c r="A10">
        <v>41</v>
      </c>
      <c r="B10" t="s">
        <v>5112</v>
      </c>
      <c r="E10" t="b">
        <v>1</v>
      </c>
    </row>
    <row r="11" spans="1:5" x14ac:dyDescent="0.45">
      <c r="A11">
        <v>45</v>
      </c>
      <c r="B11" t="s">
        <v>5121</v>
      </c>
      <c r="E11" t="b">
        <v>1</v>
      </c>
    </row>
  </sheetData>
  <pageMargins left="0.75" right="0.75" top="1" bottom="1" header="0.5" footer="0.5"/>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AE98-0A8C-4B11-B031-F9F3F8A29C71}">
  <dimension ref="A1:E11"/>
  <sheetViews>
    <sheetView workbookViewId="0">
      <selection activeCell="A2" sqref="A2:E11"/>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10</v>
      </c>
      <c r="B3" t="s">
        <v>5041</v>
      </c>
      <c r="E3" t="b">
        <v>1</v>
      </c>
    </row>
    <row r="4" spans="1:5" x14ac:dyDescent="0.45">
      <c r="A4">
        <v>13</v>
      </c>
      <c r="B4" t="s">
        <v>5045</v>
      </c>
      <c r="E4" t="b">
        <v>1</v>
      </c>
    </row>
    <row r="5" spans="1:5" x14ac:dyDescent="0.45">
      <c r="A5">
        <v>19</v>
      </c>
      <c r="B5" t="s">
        <v>5062</v>
      </c>
      <c r="E5" t="b">
        <v>1</v>
      </c>
    </row>
    <row r="6" spans="1:5" x14ac:dyDescent="0.45">
      <c r="A6">
        <v>25</v>
      </c>
      <c r="B6" t="s">
        <v>5073</v>
      </c>
      <c r="E6" t="b">
        <v>1</v>
      </c>
    </row>
    <row r="7" spans="1:5" x14ac:dyDescent="0.45">
      <c r="A7">
        <v>32</v>
      </c>
      <c r="B7" t="s">
        <v>5090</v>
      </c>
      <c r="E7" t="b">
        <v>1</v>
      </c>
    </row>
    <row r="8" spans="1:5" x14ac:dyDescent="0.45">
      <c r="A8">
        <v>34</v>
      </c>
      <c r="B8" t="s">
        <v>5094</v>
      </c>
      <c r="E8" t="b">
        <v>1</v>
      </c>
    </row>
    <row r="9" spans="1:5" x14ac:dyDescent="0.45">
      <c r="A9">
        <v>40</v>
      </c>
      <c r="B9" t="s">
        <v>5111</v>
      </c>
      <c r="E9" t="b">
        <v>1</v>
      </c>
    </row>
    <row r="10" spans="1:5" x14ac:dyDescent="0.45">
      <c r="A10">
        <v>41</v>
      </c>
      <c r="B10" t="s">
        <v>5112</v>
      </c>
      <c r="E10" t="b">
        <v>1</v>
      </c>
    </row>
    <row r="11" spans="1:5" x14ac:dyDescent="0.45">
      <c r="A11">
        <v>45</v>
      </c>
      <c r="B11" t="s">
        <v>5121</v>
      </c>
      <c r="E11" t="b">
        <v>1</v>
      </c>
    </row>
  </sheetData>
  <pageMargins left="0.75" right="0.75" top="1" bottom="1" header="0.5" footer="0.5"/>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6F78-2D1D-4ECE-9E57-E65B1B44A04B}">
  <dimension ref="A1:E9"/>
  <sheetViews>
    <sheetView workbookViewId="0">
      <selection activeCell="A2" sqref="A2:E9"/>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3</v>
      </c>
      <c r="B2" t="s">
        <v>5029</v>
      </c>
      <c r="E2" t="b">
        <v>1</v>
      </c>
    </row>
    <row r="3" spans="1:5" x14ac:dyDescent="0.45">
      <c r="A3">
        <v>12</v>
      </c>
      <c r="B3" t="s">
        <v>5044</v>
      </c>
      <c r="E3" t="b">
        <v>1</v>
      </c>
    </row>
    <row r="4" spans="1:5" x14ac:dyDescent="0.45">
      <c r="A4">
        <v>13</v>
      </c>
      <c r="B4" t="s">
        <v>5045</v>
      </c>
      <c r="E4" t="b">
        <v>1</v>
      </c>
    </row>
    <row r="5" spans="1:5" x14ac:dyDescent="0.45">
      <c r="A5">
        <v>29</v>
      </c>
      <c r="B5" t="s">
        <v>5084</v>
      </c>
      <c r="E5" t="b">
        <v>1</v>
      </c>
    </row>
    <row r="6" spans="1:5" x14ac:dyDescent="0.45">
      <c r="A6">
        <v>35</v>
      </c>
      <c r="B6" t="s">
        <v>5102</v>
      </c>
      <c r="E6" t="b">
        <v>1</v>
      </c>
    </row>
    <row r="7" spans="1:5" x14ac:dyDescent="0.45">
      <c r="A7">
        <v>38</v>
      </c>
      <c r="B7" t="s">
        <v>5109</v>
      </c>
      <c r="E7" t="b">
        <v>1</v>
      </c>
    </row>
    <row r="8" spans="1:5" x14ac:dyDescent="0.45">
      <c r="A8">
        <v>40</v>
      </c>
      <c r="B8" t="s">
        <v>5111</v>
      </c>
      <c r="E8" t="b">
        <v>1</v>
      </c>
    </row>
    <row r="9" spans="1:5" x14ac:dyDescent="0.45">
      <c r="A9">
        <v>41</v>
      </c>
      <c r="B9" t="s">
        <v>5112</v>
      </c>
      <c r="E9"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4.25" outlineLevelRow="1" outlineLevelCol="1" x14ac:dyDescent="0.45"/>
  <cols>
    <col min="1" max="1" width="11.59765625" style="3" bestFit="1" customWidth="1"/>
    <col min="2" max="2" width="8.59765625" style="3" bestFit="1" customWidth="1"/>
    <col min="3" max="3" width="9.46484375" style="3" bestFit="1" customWidth="1"/>
    <col min="4" max="4" width="9.46484375" style="3" hidden="1" customWidth="1" outlineLevel="1"/>
    <col min="5" max="5" width="8.53125" style="3" bestFit="1" customWidth="1" collapsed="1"/>
    <col min="6" max="6" width="8.53125" style="3" bestFit="1" customWidth="1"/>
    <col min="7" max="8" width="10.53125" style="3" bestFit="1" customWidth="1"/>
    <col min="9" max="9" width="6.33203125" style="3" bestFit="1" customWidth="1"/>
    <col min="10" max="10" width="6.33203125" style="3" hidden="1" customWidth="1" outlineLevel="1"/>
    <col min="11" max="11" width="14.33203125" style="3" bestFit="1" customWidth="1" collapsed="1"/>
    <col min="12" max="12" width="14.33203125" style="3" hidden="1" customWidth="1" outlineLevel="1"/>
    <col min="13" max="13" width="17.3984375" style="3" bestFit="1" customWidth="1" collapsed="1"/>
    <col min="14" max="14" width="17.86328125" style="3" bestFit="1" customWidth="1"/>
    <col min="15" max="15" width="11.9296875" style="3" bestFit="1" customWidth="1"/>
    <col min="16" max="16" width="11.9296875" style="3" hidden="1" customWidth="1" outlineLevel="1"/>
    <col min="17" max="17" width="19.265625" style="3" bestFit="1" customWidth="1" collapsed="1"/>
    <col min="18" max="18" width="19.265625" style="3" hidden="1" customWidth="1" outlineLevel="1"/>
    <col min="19" max="19" width="9.9296875" style="3" bestFit="1" customWidth="1" collapsed="1"/>
    <col min="20" max="20" width="9.19921875" style="3" bestFit="1" customWidth="1"/>
    <col min="21" max="21" width="14.53125" style="3" bestFit="1" customWidth="1"/>
    <col min="22" max="22" width="13.3984375" style="3" bestFit="1" customWidth="1"/>
    <col min="23" max="23" width="13.3984375" style="3" hidden="1" customWidth="1" outlineLevel="1"/>
    <col min="24" max="24" width="12.06640625" style="3" bestFit="1" customWidth="1" collapsed="1"/>
    <col min="25" max="25" width="16.265625" style="3" bestFit="1" customWidth="1"/>
    <col min="26" max="26" width="16.265625" style="3" hidden="1" customWidth="1" outlineLevel="1"/>
    <col min="27" max="27" width="19.53125" style="3" bestFit="1" customWidth="1" collapsed="1"/>
    <col min="28" max="28" width="19.53125" style="3" hidden="1" customWidth="1" outlineLevel="1"/>
    <col min="29" max="29" width="19.53125" style="3" bestFit="1" customWidth="1" collapsed="1"/>
    <col min="30" max="30" width="19.53125" style="3" hidden="1" customWidth="1" outlineLevel="1"/>
    <col min="31" max="31" width="17.265625" style="3" bestFit="1" customWidth="1" collapsed="1"/>
    <col min="32" max="32" width="17.265625" style="3" hidden="1" customWidth="1" outlineLevel="1"/>
    <col min="33" max="33" width="13.1328125" style="3" bestFit="1" customWidth="1" collapsed="1"/>
    <col min="34" max="34" width="13.1328125" style="3" hidden="1" customWidth="1" outlineLevel="1"/>
    <col min="35" max="35" width="11.06640625" style="3" bestFit="1" customWidth="1" collapsed="1"/>
    <col min="36" max="36" width="12.19921875" style="3" bestFit="1" customWidth="1"/>
    <col min="37" max="37" width="8.6640625" style="3" bestFit="1" customWidth="1"/>
    <col min="38" max="38" width="8.6640625" style="3" hidden="1" customWidth="1" outlineLevel="1"/>
    <col min="39" max="39" width="13" style="3" bestFit="1" customWidth="1" collapsed="1"/>
    <col min="40" max="40" width="10.796875" style="3" bestFit="1" customWidth="1"/>
    <col min="41" max="41" width="28.53125" style="3" bestFit="1" customWidth="1"/>
    <col min="42" max="132" width="9.06640625" style="21"/>
    <col min="133" max="16384" width="9.06640625" style="3"/>
  </cols>
  <sheetData>
    <row r="1" spans="1:132" s="12" customFormat="1" x14ac:dyDescent="0.45">
      <c r="A1" s="9"/>
      <c r="B1" s="10" t="s">
        <v>0</v>
      </c>
      <c r="C1" s="11" t="s">
        <v>3</v>
      </c>
      <c r="D1" s="11"/>
      <c r="E1" s="11" t="s">
        <v>6</v>
      </c>
      <c r="F1" s="11" t="s">
        <v>7</v>
      </c>
      <c r="G1" s="11" t="s">
        <v>8</v>
      </c>
      <c r="H1" s="11" t="s">
        <v>9</v>
      </c>
      <c r="I1" s="11" t="s">
        <v>10</v>
      </c>
      <c r="J1" s="11"/>
      <c r="K1" s="11" t="s">
        <v>11</v>
      </c>
      <c r="L1" s="11"/>
      <c r="M1" s="11" t="s">
        <v>159</v>
      </c>
      <c r="N1" s="11" t="s">
        <v>13</v>
      </c>
      <c r="O1" s="11" t="s">
        <v>16</v>
      </c>
      <c r="P1" s="11"/>
      <c r="Q1" s="11" t="s">
        <v>160</v>
      </c>
      <c r="R1" s="11"/>
      <c r="S1" s="11" t="s">
        <v>32</v>
      </c>
      <c r="T1" s="11" t="s">
        <v>33</v>
      </c>
      <c r="U1" s="11" t="s">
        <v>34</v>
      </c>
      <c r="V1" s="11" t="s">
        <v>35</v>
      </c>
      <c r="W1" s="11"/>
      <c r="X1" s="11" t="s">
        <v>36</v>
      </c>
      <c r="Y1" s="11" t="s">
        <v>37</v>
      </c>
      <c r="Z1" s="11"/>
      <c r="AA1" s="11" t="s">
        <v>38</v>
      </c>
      <c r="AB1" s="11"/>
      <c r="AC1" s="11" t="s">
        <v>39</v>
      </c>
      <c r="AD1" s="11"/>
      <c r="AE1" s="11" t="s">
        <v>40</v>
      </c>
      <c r="AF1" s="11"/>
      <c r="AG1" s="11" t="s">
        <v>41</v>
      </c>
      <c r="AH1" s="11"/>
      <c r="AI1" s="11" t="s">
        <v>42</v>
      </c>
      <c r="AJ1" s="11" t="s">
        <v>43</v>
      </c>
      <c r="AK1" s="11" t="s">
        <v>44</v>
      </c>
      <c r="AL1" s="11"/>
      <c r="AM1" s="11" t="s">
        <v>45</v>
      </c>
      <c r="AN1" s="11" t="s">
        <v>46</v>
      </c>
      <c r="AO1" s="11" t="s">
        <v>48</v>
      </c>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x14ac:dyDescent="0.45">
      <c r="A2" s="13" t="s">
        <v>49</v>
      </c>
      <c r="B2" s="14" t="s">
        <v>50</v>
      </c>
      <c r="C2" s="14" t="str">
        <f>_xlfn.IFNA(IF(MATCH("ERROR",D10:D110,0),"ERROR"),"")</f>
        <v/>
      </c>
      <c r="D2" s="14" t="s">
        <v>53</v>
      </c>
      <c r="E2" s="14" t="s">
        <v>56</v>
      </c>
      <c r="F2" s="14" t="s">
        <v>57</v>
      </c>
      <c r="G2" s="14" t="s">
        <v>58</v>
      </c>
      <c r="H2" s="14" t="s">
        <v>59</v>
      </c>
      <c r="I2" s="14" t="str">
        <f>_xlfn.IFNA(IF(MATCH("ERROR",J10:J110,0),"ERROR"),"")</f>
        <v/>
      </c>
      <c r="J2" s="14" t="s">
        <v>60</v>
      </c>
      <c r="K2" s="14" t="str">
        <f>_xlfn.IFNA(IF(MATCH("ERROR",L10:L110,0),"ERROR"),"")</f>
        <v/>
      </c>
      <c r="L2" s="14" t="s">
        <v>61</v>
      </c>
      <c r="M2" s="14" t="s">
        <v>161</v>
      </c>
      <c r="N2" s="14" t="s">
        <v>162</v>
      </c>
      <c r="O2" s="14" t="str">
        <f>_xlfn.IFNA(IF(MATCH("ERROR",P10:P110,0),"ERROR"),"")</f>
        <v/>
      </c>
      <c r="P2" s="14" t="s">
        <v>66</v>
      </c>
      <c r="Q2" s="14" t="str">
        <f>_xlfn.IFNA(IF(MATCH("ERROR",R10:R110,0),"ERROR"),"")</f>
        <v/>
      </c>
      <c r="R2" s="14" t="s">
        <v>163</v>
      </c>
      <c r="S2" s="14" t="s">
        <v>82</v>
      </c>
      <c r="T2" s="14" t="s">
        <v>83</v>
      </c>
      <c r="U2" s="14" t="s">
        <v>84</v>
      </c>
      <c r="V2" s="14" t="str">
        <f>_xlfn.IFNA(IF(MATCH("ERROR",W10:W110,0),"ERROR"),"")</f>
        <v/>
      </c>
      <c r="W2" s="14" t="s">
        <v>85</v>
      </c>
      <c r="X2" s="14" t="s">
        <v>86</v>
      </c>
      <c r="Y2" s="14" t="str">
        <f>_xlfn.IFNA(IF(MATCH("ERROR",Z10:Z110,0),"ERROR"),"")</f>
        <v/>
      </c>
      <c r="Z2" s="14" t="s">
        <v>87</v>
      </c>
      <c r="AA2" s="14" t="str">
        <f>_xlfn.IFNA(IF(MATCH("ERROR",AB10:AB110,0),"ERROR"),"")</f>
        <v/>
      </c>
      <c r="AB2" s="14" t="s">
        <v>88</v>
      </c>
      <c r="AC2" s="14" t="str">
        <f>_xlfn.IFNA(IF(MATCH("ERROR",AD10:AD110,0),"ERROR"),"")</f>
        <v/>
      </c>
      <c r="AD2" s="14" t="s">
        <v>89</v>
      </c>
      <c r="AE2" s="14" t="str">
        <f>_xlfn.IFNA(IF(MATCH("ERROR",AF10:AF110,0),"ERROR"),"")</f>
        <v/>
      </c>
      <c r="AF2" s="14" t="s">
        <v>90</v>
      </c>
      <c r="AG2" s="14" t="str">
        <f>_xlfn.IFNA(IF(MATCH("ERROR",AH10:AH110,0),"ERROR"),"")</f>
        <v/>
      </c>
      <c r="AH2" s="14" t="s">
        <v>91</v>
      </c>
      <c r="AI2" s="14" t="s">
        <v>92</v>
      </c>
      <c r="AJ2" s="14" t="s">
        <v>93</v>
      </c>
      <c r="AK2" s="14" t="str">
        <f>_xlfn.IFNA(IF(MATCH("ERROR",AL10:AL110,0),"ERROR"),"")</f>
        <v/>
      </c>
      <c r="AL2" s="14" t="s">
        <v>94</v>
      </c>
      <c r="AM2" s="14" t="s">
        <v>95</v>
      </c>
      <c r="AN2" s="14" t="s">
        <v>96</v>
      </c>
      <c r="AO2" s="14" t="s">
        <v>98</v>
      </c>
      <c r="AP2" s="19" t="str">
        <f>_xlfn.IFNA(IF(MATCH("ERROR",AQ10:AQ110,0),"ERROR"),"")</f>
        <v/>
      </c>
      <c r="AQ2" s="19" t="str">
        <f>_xlfn.IFNA(IF(MATCH("ERROR",AR10:AR110,0),"ERROR"),"")</f>
        <v/>
      </c>
      <c r="AR2" s="19" t="str">
        <f>_xlfn.IFNA(IF(MATCH("ERROR",AS10:AS110,0),"ERROR"),"")</f>
        <v/>
      </c>
      <c r="AS2" s="19" t="str">
        <f>_xlfn.IFNA(IF(MATCH("ERROR",AT10:AT110,0),"ERROR"),"")</f>
        <v/>
      </c>
      <c r="AT2" s="19" t="str">
        <f>_xlfn.IFNA(IF(MATCH("ERROR",AU10:AU110,0),"ERROR"),"")</f>
        <v/>
      </c>
      <c r="AU2" s="19" t="str">
        <f>_xlfn.IFNA(IF(MATCH("ERROR",AV10:AV110,0),"ERROR"),"")</f>
        <v/>
      </c>
      <c r="AV2" s="19" t="str">
        <f>_xlfn.IFNA(IF(MATCH("ERROR",AW10:AW110,0),"ERROR"),"")</f>
        <v/>
      </c>
      <c r="AW2" s="19" t="str">
        <f>_xlfn.IFNA(IF(MATCH("ERROR",AX10:AX110,0),"ERROR"),"")</f>
        <v/>
      </c>
      <c r="AX2" s="19" t="str">
        <f>_xlfn.IFNA(IF(MATCH("ERROR",AY10:AY110,0),"ERROR"),"")</f>
        <v/>
      </c>
      <c r="AY2" s="19" t="str">
        <f>_xlfn.IFNA(IF(MATCH("ERROR",AZ10:AZ110,0),"ERROR"),"")</f>
        <v/>
      </c>
      <c r="AZ2" s="19" t="str">
        <f>_xlfn.IFNA(IF(MATCH("ERROR",BA10:BA110,0),"ERROR"),"")</f>
        <v/>
      </c>
      <c r="BA2" s="19" t="str">
        <f>_xlfn.IFNA(IF(MATCH("ERROR",BB10:BB110,0),"ERROR"),"")</f>
        <v/>
      </c>
      <c r="BB2" s="19" t="str">
        <f>_xlfn.IFNA(IF(MATCH("ERROR",BC10:BC110,0),"ERROR"),"")</f>
        <v/>
      </c>
      <c r="BC2" s="19" t="str">
        <f>_xlfn.IFNA(IF(MATCH("ERROR",BD10:BD110,0),"ERROR"),"")</f>
        <v/>
      </c>
      <c r="BD2" s="19" t="str">
        <f>_xlfn.IFNA(IF(MATCH("ERROR",BE10:BE110,0),"ERROR"),"")</f>
        <v/>
      </c>
      <c r="BE2" s="19" t="str">
        <f>_xlfn.IFNA(IF(MATCH("ERROR",BF10:BF110,0),"ERROR"),"")</f>
        <v/>
      </c>
      <c r="BF2" s="19" t="str">
        <f>_xlfn.IFNA(IF(MATCH("ERROR",BG10:BG110,0),"ERROR"),"")</f>
        <v/>
      </c>
      <c r="BG2" s="19" t="str">
        <f>_xlfn.IFNA(IF(MATCH("ERROR",BH10:BH110,0),"ERROR"),"")</f>
        <v/>
      </c>
      <c r="BH2" s="19" t="str">
        <f>_xlfn.IFNA(IF(MATCH("ERROR",BI10:BI110,0),"ERROR"),"")</f>
        <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x14ac:dyDescent="0.45">
      <c r="A3" s="15" t="s">
        <v>99</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x14ac:dyDescent="0.45">
      <c r="A4" s="13" t="s">
        <v>100</v>
      </c>
      <c r="B4" s="12" t="s">
        <v>101</v>
      </c>
      <c r="C4" s="12" t="s">
        <v>104</v>
      </c>
      <c r="E4" s="12" t="s">
        <v>104</v>
      </c>
      <c r="F4" s="12" t="s">
        <v>104</v>
      </c>
      <c r="G4" s="12" t="s">
        <v>106</v>
      </c>
      <c r="H4" s="12" t="s">
        <v>106</v>
      </c>
      <c r="I4" s="12" t="s">
        <v>107</v>
      </c>
      <c r="K4" s="12" t="s">
        <v>102</v>
      </c>
      <c r="M4" s="12" t="s">
        <v>164</v>
      </c>
      <c r="N4" s="12" t="s">
        <v>165</v>
      </c>
      <c r="O4" s="12" t="s">
        <v>102</v>
      </c>
      <c r="Q4" s="12" t="s">
        <v>102</v>
      </c>
      <c r="S4" s="12" t="s">
        <v>114</v>
      </c>
      <c r="T4" s="12" t="s">
        <v>115</v>
      </c>
      <c r="U4" s="12" t="s">
        <v>116</v>
      </c>
      <c r="V4" s="12" t="s">
        <v>102</v>
      </c>
      <c r="X4" s="12" t="s">
        <v>114</v>
      </c>
      <c r="Y4" s="12" t="s">
        <v>110</v>
      </c>
      <c r="AA4" s="12" t="s">
        <v>102</v>
      </c>
      <c r="AC4" s="12" t="s">
        <v>102</v>
      </c>
      <c r="AE4" s="12" t="s">
        <v>102</v>
      </c>
      <c r="AG4" s="12" t="s">
        <v>102</v>
      </c>
      <c r="AI4" s="12" t="s">
        <v>117</v>
      </c>
      <c r="AJ4" s="12" t="s">
        <v>111</v>
      </c>
      <c r="AK4" s="12" t="s">
        <v>107</v>
      </c>
      <c r="AM4" s="12" t="s">
        <v>114</v>
      </c>
      <c r="AN4" s="12" t="s">
        <v>113</v>
      </c>
      <c r="AO4" s="12" t="s">
        <v>118</v>
      </c>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x14ac:dyDescent="0.45">
      <c r="A5" s="13" t="s">
        <v>119</v>
      </c>
      <c r="B5" s="12" t="b">
        <v>0</v>
      </c>
      <c r="C5" s="12" t="b">
        <v>1</v>
      </c>
      <c r="E5" s="12" t="b">
        <v>1</v>
      </c>
      <c r="F5" s="12" t="b">
        <v>1</v>
      </c>
      <c r="G5" s="12" t="b">
        <v>1</v>
      </c>
      <c r="H5" s="12" t="b">
        <v>0</v>
      </c>
      <c r="I5" s="12" t="b">
        <v>1</v>
      </c>
      <c r="K5" s="12" t="b">
        <v>1</v>
      </c>
      <c r="M5" s="12" t="b">
        <v>1</v>
      </c>
      <c r="N5" s="12" t="b">
        <v>1</v>
      </c>
      <c r="O5" s="12" t="b">
        <v>1</v>
      </c>
      <c r="Q5" s="12" t="b">
        <v>1</v>
      </c>
      <c r="S5" s="12" t="b">
        <v>1</v>
      </c>
      <c r="T5" s="12" t="b">
        <v>0</v>
      </c>
      <c r="U5" s="12" t="b">
        <v>0</v>
      </c>
      <c r="V5" s="12" t="b">
        <v>0</v>
      </c>
      <c r="X5" s="12" t="b">
        <v>0</v>
      </c>
      <c r="Y5" s="12" t="b">
        <v>0</v>
      </c>
      <c r="AA5" s="12" t="b">
        <v>1</v>
      </c>
      <c r="AC5" s="12" t="b">
        <v>1</v>
      </c>
      <c r="AE5" s="12" t="b">
        <v>0</v>
      </c>
      <c r="AG5" s="12" t="b">
        <v>0</v>
      </c>
      <c r="AI5" s="12" t="b">
        <v>0</v>
      </c>
      <c r="AJ5" s="12" t="b">
        <v>1</v>
      </c>
      <c r="AK5" s="12" t="b">
        <v>1</v>
      </c>
      <c r="AM5" s="12" t="b">
        <v>1</v>
      </c>
      <c r="AN5" s="12" t="b">
        <v>0</v>
      </c>
      <c r="AO5" s="12" t="b">
        <v>0</v>
      </c>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x14ac:dyDescent="0.45">
      <c r="A6" s="13" t="s">
        <v>120</v>
      </c>
      <c r="B6" s="12" t="b">
        <v>0</v>
      </c>
      <c r="C6" s="12" t="b">
        <v>0</v>
      </c>
      <c r="E6" s="12" t="b">
        <v>0</v>
      </c>
      <c r="F6" s="12" t="b">
        <v>0</v>
      </c>
      <c r="G6" s="12" t="b">
        <v>0</v>
      </c>
      <c r="H6" s="12" t="b">
        <v>0</v>
      </c>
      <c r="I6" s="12" t="b">
        <v>0</v>
      </c>
      <c r="K6" s="12" t="b">
        <v>0</v>
      </c>
      <c r="M6" s="12" t="b">
        <v>0</v>
      </c>
      <c r="N6" s="12" t="b">
        <v>1</v>
      </c>
      <c r="O6" s="12" t="b">
        <v>0</v>
      </c>
      <c r="Q6" s="12" t="b">
        <v>0</v>
      </c>
      <c r="S6" s="12" t="b">
        <v>0</v>
      </c>
      <c r="T6" s="12" t="b">
        <v>1</v>
      </c>
      <c r="U6" s="12" t="b">
        <v>0</v>
      </c>
      <c r="V6" s="12" t="b">
        <v>0</v>
      </c>
      <c r="X6" s="12" t="b">
        <v>0</v>
      </c>
      <c r="Y6" s="12" t="b">
        <v>0</v>
      </c>
      <c r="AA6" s="12" t="b">
        <v>0</v>
      </c>
      <c r="AC6" s="12" t="b">
        <v>0</v>
      </c>
      <c r="AE6" s="12" t="b">
        <v>0</v>
      </c>
      <c r="AG6" s="12" t="b">
        <v>0</v>
      </c>
      <c r="AI6" s="12" t="b">
        <v>0</v>
      </c>
      <c r="AJ6" s="12" t="b">
        <v>0</v>
      </c>
      <c r="AK6" s="12" t="b">
        <v>0</v>
      </c>
      <c r="AM6" s="12" t="b">
        <v>0</v>
      </c>
      <c r="AN6" s="12" t="b">
        <v>0</v>
      </c>
      <c r="AO6" s="12" t="b">
        <v>0</v>
      </c>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x14ac:dyDescent="0.45">
      <c r="A7" s="13" t="s">
        <v>121</v>
      </c>
      <c r="B7" s="12" t="b">
        <v>0</v>
      </c>
      <c r="C7" s="12" t="b">
        <v>1</v>
      </c>
      <c r="E7" s="12" t="b">
        <v>0</v>
      </c>
      <c r="F7" s="12" t="b">
        <v>0</v>
      </c>
      <c r="G7" s="12" t="b">
        <v>0</v>
      </c>
      <c r="H7" s="12" t="b">
        <v>0</v>
      </c>
      <c r="I7" s="12" t="b">
        <v>1</v>
      </c>
      <c r="K7" s="12" t="b">
        <v>1</v>
      </c>
      <c r="M7" s="12" t="b">
        <v>0</v>
      </c>
      <c r="N7" s="12" t="b">
        <v>0</v>
      </c>
      <c r="O7" s="12" t="b">
        <v>1</v>
      </c>
      <c r="Q7" s="12" t="b">
        <v>1</v>
      </c>
      <c r="S7" s="12" t="b">
        <v>0</v>
      </c>
      <c r="T7" s="12" t="b">
        <v>0</v>
      </c>
      <c r="U7" s="12" t="b">
        <v>0</v>
      </c>
      <c r="V7" s="12" t="b">
        <v>1</v>
      </c>
      <c r="X7" s="12" t="b">
        <v>0</v>
      </c>
      <c r="Y7" s="12" t="b">
        <v>1</v>
      </c>
      <c r="AA7" s="12" t="b">
        <v>1</v>
      </c>
      <c r="AC7" s="12" t="b">
        <v>1</v>
      </c>
      <c r="AE7" s="12" t="b">
        <v>1</v>
      </c>
      <c r="AG7" s="12" t="b">
        <v>1</v>
      </c>
      <c r="AI7" s="12" t="b">
        <v>0</v>
      </c>
      <c r="AJ7" s="12" t="b">
        <v>0</v>
      </c>
      <c r="AK7" s="12" t="b">
        <v>1</v>
      </c>
      <c r="AM7" s="12" t="b">
        <v>0</v>
      </c>
      <c r="AN7" s="12" t="b">
        <v>0</v>
      </c>
      <c r="AO7" s="12" t="b">
        <v>0</v>
      </c>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x14ac:dyDescent="0.45">
      <c r="A8" s="13" t="s">
        <v>122</v>
      </c>
      <c r="C8" s="12" t="s">
        <v>124</v>
      </c>
      <c r="I8" s="12" t="s">
        <v>60</v>
      </c>
      <c r="K8" s="12" t="s">
        <v>125</v>
      </c>
      <c r="O8" s="12" t="s">
        <v>126</v>
      </c>
      <c r="Q8" s="12" t="s">
        <v>166</v>
      </c>
      <c r="V8" s="12" t="s">
        <v>133</v>
      </c>
      <c r="Y8" s="12" t="s">
        <v>134</v>
      </c>
      <c r="AA8" s="12" t="s">
        <v>135</v>
      </c>
      <c r="AC8" s="12" t="s">
        <v>135</v>
      </c>
      <c r="AE8" s="12" t="s">
        <v>136</v>
      </c>
      <c r="AG8" s="12" t="s">
        <v>137</v>
      </c>
      <c r="AK8" s="12" t="s">
        <v>94</v>
      </c>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x14ac:dyDescent="0.45">
      <c r="A9" s="13" t="s">
        <v>138</v>
      </c>
      <c r="B9" s="18"/>
      <c r="C9" s="18"/>
      <c r="D9" s="18"/>
      <c r="E9" s="18" t="s">
        <v>139</v>
      </c>
      <c r="F9" s="18" t="s">
        <v>139</v>
      </c>
      <c r="G9" s="18" t="s">
        <v>139</v>
      </c>
      <c r="H9" s="18" t="s">
        <v>139</v>
      </c>
      <c r="I9" s="18"/>
      <c r="J9" s="18"/>
      <c r="K9" s="18"/>
      <c r="L9" s="18"/>
      <c r="M9" s="18" t="s">
        <v>139</v>
      </c>
      <c r="N9" s="18" t="s">
        <v>139</v>
      </c>
      <c r="O9" s="18"/>
      <c r="P9" s="18"/>
      <c r="Q9" s="18"/>
      <c r="R9" s="18"/>
      <c r="S9" s="18"/>
      <c r="T9" s="18" t="s">
        <v>140</v>
      </c>
      <c r="U9" s="18" t="s">
        <v>141</v>
      </c>
      <c r="V9" s="18"/>
      <c r="W9" s="18"/>
      <c r="X9" s="18"/>
      <c r="Y9" s="18"/>
      <c r="Z9" s="18"/>
      <c r="AA9" s="18"/>
      <c r="AB9" s="18"/>
      <c r="AC9" s="18"/>
      <c r="AD9" s="18"/>
      <c r="AE9" s="18"/>
      <c r="AF9" s="18"/>
      <c r="AG9" s="18"/>
      <c r="AH9" s="18"/>
      <c r="AI9" s="18"/>
      <c r="AJ9" s="18"/>
      <c r="AK9" s="18"/>
      <c r="AL9" s="18"/>
      <c r="AM9" s="18"/>
      <c r="AN9" s="18"/>
      <c r="AO9" s="18"/>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x14ac:dyDescent="0.45">
      <c r="B10" s="4"/>
      <c r="D10" s="3" t="str">
        <f>IF($A10="ADD",IF(NOT(ISBLANK(C10)),_xlfn.XLOOKUP(C10,roadnames[lookupValue],roadnames[lookupKey],"ERROR"),""), "")</f>
        <v/>
      </c>
      <c r="E10" s="4"/>
      <c r="F10" s="4"/>
      <c r="G10" s="6"/>
      <c r="H10" s="6"/>
      <c r="J10" s="3" t="str">
        <f>IF($A10="ADD",IF(NOT(ISBLANK(I10)),_xlfn.XLOOKUP(I10,side[lookupValue],side[lookupKey],"ERROR"),""), "")</f>
        <v/>
      </c>
      <c r="L10" s="3" t="str">
        <f>IF($A10="ADD",IF(NOT(ISBLANK(K10)),_xlfn.XLOOKUP(K10,ud_lane_location[lookupValue],ud_lane_location[lookupKey],"ERROR"),""), "")</f>
        <v/>
      </c>
      <c r="N10" s="8" t="str">
        <f>IF(F10&lt;&gt;"",F10-E10,"")</f>
        <v/>
      </c>
      <c r="P10" s="3" t="str">
        <f>IF($A10="ADD",IF(NOT(ISBLANK(O10)),_xlfn.XLOOKUP(O10,ud_placement[lookupValue],ud_placement[lookupKey],"ERROR"),""), "")</f>
        <v/>
      </c>
      <c r="R10" s="3" t="str">
        <f>IF($A10="ADD",IF(NOT(ISBLANK(Q10)),_xlfn.XLOOKUP(Q10,ud_crash_cushion_type[lookupValue],ud_crash_cushion_type[lookupKey],"ERROR"),""), "")</f>
        <v/>
      </c>
      <c r="S10" s="7"/>
      <c r="T10" s="4" t="str">
        <f ca="1">IF(S10&lt;&gt;"", DATEDIF(S10, TODAY(),"Y"),"")</f>
        <v/>
      </c>
      <c r="U10" s="4"/>
      <c r="V10" s="3" t="str">
        <f>IF($A10="ADD","In Use","")</f>
        <v/>
      </c>
      <c r="W10" s="3" t="str">
        <f>IF($A10="","",IF((AND($A10="ADD",OR(V10="",V10="In Use"))),"5",(_xlfn.XLOOKUP(V10,ud_asset_status[lookupValue],ud_asset_status[lookupKey],""))))</f>
        <v/>
      </c>
      <c r="X10" s="7"/>
      <c r="Z10" s="3" t="str">
        <f>IF($A10="ADD",IF(NOT(ISBLANK(Y10)),_xlfn.XLOOKUP(Y10,ar_replace_reason[lookupValue],ar_replace_reason[lookupKey],"ERROR"),""), "")</f>
        <v/>
      </c>
      <c r="AA10" s="3" t="str">
        <f>IF($A10="ADD","Queenstown-Lakes District Council","")</f>
        <v/>
      </c>
      <c r="AB10" s="3" t="str">
        <f>IF($A10="","",IF((AND($A10="ADD",OR(AA10="",AA10="Queenstown-Lakes District Council"))),"70",(_xlfn.XLOOKUP(AA10,ud_organisation_owner[lookupValue],ud_organisation_owner[lookupKey],""))))</f>
        <v/>
      </c>
      <c r="AC10" s="3" t="str">
        <f>IF($A10="ADD","Queenstown-Lakes District Council","")</f>
        <v/>
      </c>
      <c r="AD10" s="3" t="str">
        <f>IF($A10="","",IF((AND($A10="ADD",OR(AC10="",AC10="Queenstown-Lakes District Council"))),"70",(_xlfn.XLOOKUP(AC10,ud_organisation_owner[lookupValue],ud_organisation_owner[lookupKey],""))))</f>
        <v/>
      </c>
      <c r="AE10" s="3" t="str">
        <f>IF($A10="ADD","Local Authority","")</f>
        <v/>
      </c>
      <c r="AF10" s="3" t="str">
        <f>IF($A10="","",IF((AND($A10="ADD",OR(AE10="",AE10="Local Authority"))),"17",(_xlfn.XLOOKUP(AE10,ud_sub_organisation[lookupValue],ud_sub_organisation[lookupKey],""))))</f>
        <v/>
      </c>
      <c r="AG10" s="3" t="str">
        <f>IF($A10="ADD","Vested assets","")</f>
        <v/>
      </c>
      <c r="AH10" s="3" t="str">
        <f>IF($A10="","",IF((AND($A10="ADD",OR(AG10="",AG10="Vested assets"))),"12",(_xlfn.XLOOKUP(AG10,ud_work_origin[lookupValue],ud_work_origin[lookupKey],""))))</f>
        <v/>
      </c>
      <c r="AI10" s="8"/>
      <c r="AJ10" s="2" t="str">
        <f>IF($A10="ADD","TRUE","")</f>
        <v/>
      </c>
      <c r="AK10" s="3" t="str">
        <f>IF($A10="ADD","Excellent","")</f>
        <v/>
      </c>
      <c r="AL10" s="3" t="str">
        <f>IF($A10="","",IF((AND($A10="ADD",OR(AK10="",AK10="Excellent"))),"1",(_xlfn.XLOOKUP(AK10,condition[lookupValue],condition[lookupKey],""))))</f>
        <v/>
      </c>
      <c r="AM10" s="7" t="str">
        <f>IF(S10&lt;&gt;"",S10,"")</f>
        <v/>
      </c>
      <c r="AN10" s="5"/>
    </row>
    <row r="11" spans="1:132" x14ac:dyDescent="0.45">
      <c r="B11" s="4"/>
      <c r="D11" s="3" t="str">
        <f>IF($A11="ADD",IF(NOT(ISBLANK(C11)),_xlfn.XLOOKUP(C11,roadnames[lookupValue],roadnames[lookupKey],"ERROR"),""), "")</f>
        <v/>
      </c>
      <c r="E11" s="4"/>
      <c r="F11" s="4"/>
      <c r="G11" s="6"/>
      <c r="H11" s="6"/>
      <c r="J11" s="3" t="str">
        <f>IF($A11="ADD",IF(NOT(ISBLANK(I11)),_xlfn.XLOOKUP(I11,side[lookupValue],side[lookupKey],"ERROR"),""), "")</f>
        <v/>
      </c>
      <c r="L11" s="3" t="str">
        <f>IF($A11="ADD",IF(NOT(ISBLANK(K11)),_xlfn.XLOOKUP(K11,ud_lane_location[lookupValue],ud_lane_location[lookupKey],"ERROR"),""), "")</f>
        <v/>
      </c>
      <c r="N11" s="8" t="str">
        <f t="shared" ref="N11:N74" si="0">IF(F11&lt;&gt;"",F11-E11,"")</f>
        <v/>
      </c>
      <c r="P11" s="3" t="str">
        <f>IF($A11="ADD",IF(NOT(ISBLANK(O11)),_xlfn.XLOOKUP(O11,ud_placement[lookupValue],ud_placement[lookupKey],"ERROR"),""), "")</f>
        <v/>
      </c>
      <c r="R11" s="3" t="str">
        <f>IF($A11="ADD",IF(NOT(ISBLANK(Q11)),_xlfn.XLOOKUP(Q11,ud_crash_cushion_type[lookupValue],ud_crash_cushion_type[lookupKey],"ERROR"),""), "")</f>
        <v/>
      </c>
      <c r="S11" s="7"/>
      <c r="T11" s="4" t="str">
        <f t="shared" ref="T11:T74" ca="1" si="1">IF(S11&lt;&gt;"", DATEDIF(S11, TODAY(),"Y"),"")</f>
        <v/>
      </c>
      <c r="U11" s="4"/>
      <c r="V11" s="3" t="str">
        <f t="shared" ref="V11:V74" si="2">IF($A11="ADD","In Use","")</f>
        <v/>
      </c>
      <c r="W11" s="3" t="str">
        <f>IF($A11="","",IF((AND($A11="ADD",OR(V11="",V11="In Use"))),"5",(_xlfn.XLOOKUP(V11,ud_asset_status[lookupValue],ud_asset_status[lookupKey],""))))</f>
        <v/>
      </c>
      <c r="X11" s="7"/>
      <c r="Z11" s="3" t="str">
        <f>IF($A11="ADD",IF(NOT(ISBLANK(Y11)),_xlfn.XLOOKUP(Y11,ar_replace_reason[lookupValue],ar_replace_reason[lookupKey],"ERROR"),""), "")</f>
        <v/>
      </c>
      <c r="AA11" s="3" t="str">
        <f t="shared" ref="AA11:AA74" si="3">IF($A11="ADD","Queenstown-Lakes District Council","")</f>
        <v/>
      </c>
      <c r="AB11" s="3" t="str">
        <f>IF($A11="","",IF((AND($A11="ADD",OR(AA11="",AA11="Queenstown-Lakes District Council"))),"70",(_xlfn.XLOOKUP(AA11,ud_organisation_owner[lookupValue],ud_organisation_owner[lookupKey],""))))</f>
        <v/>
      </c>
      <c r="AC11" s="3" t="str">
        <f t="shared" ref="AC11:AC74" si="4">IF($A11="ADD","Queenstown-Lakes District Council","")</f>
        <v/>
      </c>
      <c r="AD11" s="3" t="str">
        <f>IF($A11="","",IF((AND($A11="ADD",OR(AC11="",AC11="Queenstown-Lakes District Council"))),"70",(_xlfn.XLOOKUP(AC11,ud_organisation_owner[lookupValue],ud_organisation_owner[lookupKey],""))))</f>
        <v/>
      </c>
      <c r="AE11" s="3" t="str">
        <f t="shared" ref="AE11:AE74" si="5">IF($A11="ADD","Local Authority","")</f>
        <v/>
      </c>
      <c r="AF11" s="3" t="str">
        <f>IF($A11="","",IF((AND($A11="ADD",OR(AE11="",AE11="Local Authority"))),"17",(_xlfn.XLOOKUP(AE11,ud_sub_organisation[lookupValue],ud_sub_organisation[lookupKey],""))))</f>
        <v/>
      </c>
      <c r="AG11" s="3" t="str">
        <f t="shared" ref="AG11:AG74" si="6">IF($A11="ADD","Vested assets","")</f>
        <v/>
      </c>
      <c r="AH11" s="3" t="str">
        <f>IF($A11="","",IF((AND($A11="ADD",OR(AG11="",AG11="Vested assets"))),"12",(_xlfn.XLOOKUP(AG11,ud_work_origin[lookupValue],ud_work_origin[lookupKey],""))))</f>
        <v/>
      </c>
      <c r="AI11" s="8"/>
      <c r="AJ11" s="2" t="str">
        <f t="shared" ref="AJ11:AJ74" si="7">IF($A11="ADD","TRUE","")</f>
        <v/>
      </c>
      <c r="AK11" s="3" t="str">
        <f t="shared" ref="AK11:AK74" si="8">IF($A11="ADD","Excellent","")</f>
        <v/>
      </c>
      <c r="AL11" s="3" t="str">
        <f>IF($A11="","",IF((AND($A11="ADD",OR(AK11="",AK11="Excellent"))),"1",(_xlfn.XLOOKUP(AK11,condition[lookupValue],condition[lookupKey],""))))</f>
        <v/>
      </c>
      <c r="AM11" s="7" t="str">
        <f t="shared" ref="AM11:AM74" si="9">IF(S11&lt;&gt;"",S11,"")</f>
        <v/>
      </c>
      <c r="AN11" s="5"/>
    </row>
    <row r="12" spans="1:132" x14ac:dyDescent="0.45">
      <c r="B12" s="4"/>
      <c r="D12" s="3" t="str">
        <f>IF($A12="ADD",IF(NOT(ISBLANK(C12)),_xlfn.XLOOKUP(C12,roadnames[lookupValue],roadnames[lookupKey],"ERROR"),""), "")</f>
        <v/>
      </c>
      <c r="E12" s="4"/>
      <c r="F12" s="4"/>
      <c r="G12" s="6"/>
      <c r="H12" s="6"/>
      <c r="J12" s="3" t="str">
        <f>IF($A12="ADD",IF(NOT(ISBLANK(I12)),_xlfn.XLOOKUP(I12,side[lookupValue],side[lookupKey],"ERROR"),""), "")</f>
        <v/>
      </c>
      <c r="L12" s="3" t="str">
        <f>IF($A12="ADD",IF(NOT(ISBLANK(K12)),_xlfn.XLOOKUP(K12,ud_lane_location[lookupValue],ud_lane_location[lookupKey],"ERROR"),""), "")</f>
        <v/>
      </c>
      <c r="N12" s="8" t="str">
        <f t="shared" si="0"/>
        <v/>
      </c>
      <c r="P12" s="3" t="str">
        <f>IF($A12="ADD",IF(NOT(ISBLANK(O12)),_xlfn.XLOOKUP(O12,ud_placement[lookupValue],ud_placement[lookupKey],"ERROR"),""), "")</f>
        <v/>
      </c>
      <c r="R12" s="3" t="str">
        <f>IF($A12="ADD",IF(NOT(ISBLANK(Q12)),_xlfn.XLOOKUP(Q12,ud_crash_cushion_type[lookupValue],ud_crash_cushion_type[lookupKey],"ERROR"),""), "")</f>
        <v/>
      </c>
      <c r="S12" s="7"/>
      <c r="T12" s="4" t="str">
        <f t="shared" ca="1" si="1"/>
        <v/>
      </c>
      <c r="U12" s="4"/>
      <c r="V12" s="3" t="str">
        <f t="shared" si="2"/>
        <v/>
      </c>
      <c r="W12" s="3" t="str">
        <f>IF($A12="","",IF((AND($A12="ADD",OR(V12="",V12="In Use"))),"5",(_xlfn.XLOOKUP(V12,ud_asset_status[lookupValue],ud_asset_status[lookupKey],""))))</f>
        <v/>
      </c>
      <c r="X12" s="7"/>
      <c r="Z12" s="3" t="str">
        <f>IF($A12="ADD",IF(NOT(ISBLANK(Y12)),_xlfn.XLOOKUP(Y12,ar_replace_reason[lookupValue],ar_replace_reason[lookupKey],"ERROR"),""), "")</f>
        <v/>
      </c>
      <c r="AA12" s="3" t="str">
        <f t="shared" si="3"/>
        <v/>
      </c>
      <c r="AB12" s="3" t="str">
        <f>IF($A12="","",IF((AND($A12="ADD",OR(AA12="",AA12="Queenstown-Lakes District Council"))),"70",(_xlfn.XLOOKUP(AA12,ud_organisation_owner[lookupValue],ud_organisation_owner[lookupKey],""))))</f>
        <v/>
      </c>
      <c r="AC12" s="3" t="str">
        <f t="shared" si="4"/>
        <v/>
      </c>
      <c r="AD12" s="3" t="str">
        <f>IF($A12="","",IF((AND($A12="ADD",OR(AC12="",AC12="Queenstown-Lakes District Council"))),"70",(_xlfn.XLOOKUP(AC12,ud_organisation_owner[lookupValue],ud_organisation_owner[lookupKey],""))))</f>
        <v/>
      </c>
      <c r="AE12" s="3" t="str">
        <f t="shared" si="5"/>
        <v/>
      </c>
      <c r="AF12" s="3" t="str">
        <f>IF($A12="","",IF((AND($A12="ADD",OR(AE12="",AE12="Local Authority"))),"17",(_xlfn.XLOOKUP(AE12,ud_sub_organisation[lookupValue],ud_sub_organisation[lookupKey],""))))</f>
        <v/>
      </c>
      <c r="AG12" s="3" t="str">
        <f t="shared" si="6"/>
        <v/>
      </c>
      <c r="AH12" s="3" t="str">
        <f>IF($A12="","",IF((AND($A12="ADD",OR(AG12="",AG12="Vested assets"))),"12",(_xlfn.XLOOKUP(AG12,ud_work_origin[lookupValue],ud_work_origin[lookupKey],""))))</f>
        <v/>
      </c>
      <c r="AI12" s="8"/>
      <c r="AJ12" s="2" t="str">
        <f t="shared" si="7"/>
        <v/>
      </c>
      <c r="AK12" s="3" t="str">
        <f t="shared" si="8"/>
        <v/>
      </c>
      <c r="AL12" s="3" t="str">
        <f>IF($A12="","",IF((AND($A12="ADD",OR(AK12="",AK12="Excellent"))),"1",(_xlfn.XLOOKUP(AK12,condition[lookupValue],condition[lookupKey],""))))</f>
        <v/>
      </c>
      <c r="AM12" s="7" t="str">
        <f t="shared" si="9"/>
        <v/>
      </c>
      <c r="AN12" s="5"/>
    </row>
    <row r="13" spans="1:132" x14ac:dyDescent="0.45">
      <c r="B13" s="4"/>
      <c r="D13" s="3" t="str">
        <f>IF($A13="ADD",IF(NOT(ISBLANK(C13)),_xlfn.XLOOKUP(C13,roadnames[lookupValue],roadnames[lookupKey],"ERROR"),""), "")</f>
        <v/>
      </c>
      <c r="E13" s="4"/>
      <c r="F13" s="4"/>
      <c r="G13" s="6"/>
      <c r="H13" s="6"/>
      <c r="J13" s="3" t="str">
        <f>IF($A13="ADD",IF(NOT(ISBLANK(I13)),_xlfn.XLOOKUP(I13,side[lookupValue],side[lookupKey],"ERROR"),""), "")</f>
        <v/>
      </c>
      <c r="L13" s="3" t="str">
        <f>IF($A13="ADD",IF(NOT(ISBLANK(K13)),_xlfn.XLOOKUP(K13,ud_lane_location[lookupValue],ud_lane_location[lookupKey],"ERROR"),""), "")</f>
        <v/>
      </c>
      <c r="N13" s="8" t="str">
        <f t="shared" si="0"/>
        <v/>
      </c>
      <c r="P13" s="3" t="str">
        <f>IF($A13="ADD",IF(NOT(ISBLANK(O13)),_xlfn.XLOOKUP(O13,ud_placement[lookupValue],ud_placement[lookupKey],"ERROR"),""), "")</f>
        <v/>
      </c>
      <c r="R13" s="3" t="str">
        <f>IF($A13="ADD",IF(NOT(ISBLANK(Q13)),_xlfn.XLOOKUP(Q13,ud_crash_cushion_type[lookupValue],ud_crash_cushion_type[lookupKey],"ERROR"),""), "")</f>
        <v/>
      </c>
      <c r="S13" s="7"/>
      <c r="T13" s="4" t="str">
        <f t="shared" ca="1" si="1"/>
        <v/>
      </c>
      <c r="U13" s="4"/>
      <c r="V13" s="3" t="str">
        <f t="shared" si="2"/>
        <v/>
      </c>
      <c r="W13" s="3" t="str">
        <f>IF($A13="","",IF((AND($A13="ADD",OR(V13="",V13="In Use"))),"5",(_xlfn.XLOOKUP(V13,ud_asset_status[lookupValue],ud_asset_status[lookupKey],""))))</f>
        <v/>
      </c>
      <c r="X13" s="7"/>
      <c r="Z13" s="3" t="str">
        <f>IF($A13="ADD",IF(NOT(ISBLANK(Y13)),_xlfn.XLOOKUP(Y13,ar_replace_reason[lookupValue],ar_replace_reason[lookupKey],"ERROR"),""), "")</f>
        <v/>
      </c>
      <c r="AA13" s="3" t="str">
        <f t="shared" si="3"/>
        <v/>
      </c>
      <c r="AB13" s="3" t="str">
        <f>IF($A13="","",IF((AND($A13="ADD",OR(AA13="",AA13="Queenstown-Lakes District Council"))),"70",(_xlfn.XLOOKUP(AA13,ud_organisation_owner[lookupValue],ud_organisation_owner[lookupKey],""))))</f>
        <v/>
      </c>
      <c r="AC13" s="3" t="str">
        <f t="shared" si="4"/>
        <v/>
      </c>
      <c r="AD13" s="3" t="str">
        <f>IF($A13="","",IF((AND($A13="ADD",OR(AC13="",AC13="Queenstown-Lakes District Council"))),"70",(_xlfn.XLOOKUP(AC13,ud_organisation_owner[lookupValue],ud_organisation_owner[lookupKey],""))))</f>
        <v/>
      </c>
      <c r="AE13" s="3" t="str">
        <f t="shared" si="5"/>
        <v/>
      </c>
      <c r="AF13" s="3" t="str">
        <f>IF($A13="","",IF((AND($A13="ADD",OR(AE13="",AE13="Local Authority"))),"17",(_xlfn.XLOOKUP(AE13,ud_sub_organisation[lookupValue],ud_sub_organisation[lookupKey],""))))</f>
        <v/>
      </c>
      <c r="AG13" s="3" t="str">
        <f t="shared" si="6"/>
        <v/>
      </c>
      <c r="AH13" s="3" t="str">
        <f>IF($A13="","",IF((AND($A13="ADD",OR(AG13="",AG13="Vested assets"))),"12",(_xlfn.XLOOKUP(AG13,ud_work_origin[lookupValue],ud_work_origin[lookupKey],""))))</f>
        <v/>
      </c>
      <c r="AI13" s="8"/>
      <c r="AJ13" s="2" t="str">
        <f t="shared" si="7"/>
        <v/>
      </c>
      <c r="AK13" s="3" t="str">
        <f t="shared" si="8"/>
        <v/>
      </c>
      <c r="AL13" s="3" t="str">
        <f>IF($A13="","",IF((AND($A13="ADD",OR(AK13="",AK13="Excellent"))),"1",(_xlfn.XLOOKUP(AK13,condition[lookupValue],condition[lookupKey],""))))</f>
        <v/>
      </c>
      <c r="AM13" s="7" t="str">
        <f t="shared" si="9"/>
        <v/>
      </c>
      <c r="AN13" s="5"/>
    </row>
    <row r="14" spans="1:132" x14ac:dyDescent="0.45">
      <c r="B14" s="4"/>
      <c r="D14" s="3" t="str">
        <f>IF($A14="ADD",IF(NOT(ISBLANK(C14)),_xlfn.XLOOKUP(C14,roadnames[lookupValue],roadnames[lookupKey],"ERROR"),""), "")</f>
        <v/>
      </c>
      <c r="E14" s="4"/>
      <c r="F14" s="4"/>
      <c r="G14" s="6"/>
      <c r="H14" s="6"/>
      <c r="J14" s="3" t="str">
        <f>IF($A14="ADD",IF(NOT(ISBLANK(I14)),_xlfn.XLOOKUP(I14,side[lookupValue],side[lookupKey],"ERROR"),""), "")</f>
        <v/>
      </c>
      <c r="L14" s="3" t="str">
        <f>IF($A14="ADD",IF(NOT(ISBLANK(K14)),_xlfn.XLOOKUP(K14,ud_lane_location[lookupValue],ud_lane_location[lookupKey],"ERROR"),""), "")</f>
        <v/>
      </c>
      <c r="N14" s="8" t="str">
        <f t="shared" si="0"/>
        <v/>
      </c>
      <c r="P14" s="3" t="str">
        <f>IF($A14="ADD",IF(NOT(ISBLANK(O14)),_xlfn.XLOOKUP(O14,ud_placement[lookupValue],ud_placement[lookupKey],"ERROR"),""), "")</f>
        <v/>
      </c>
      <c r="R14" s="3" t="str">
        <f>IF($A14="ADD",IF(NOT(ISBLANK(Q14)),_xlfn.XLOOKUP(Q14,ud_crash_cushion_type[lookupValue],ud_crash_cushion_type[lookupKey],"ERROR"),""), "")</f>
        <v/>
      </c>
      <c r="S14" s="7"/>
      <c r="T14" s="4" t="str">
        <f t="shared" ca="1" si="1"/>
        <v/>
      </c>
      <c r="U14" s="4"/>
      <c r="V14" s="3" t="str">
        <f t="shared" si="2"/>
        <v/>
      </c>
      <c r="W14" s="3" t="str">
        <f>IF($A14="","",IF((AND($A14="ADD",OR(V14="",V14="In Use"))),"5",(_xlfn.XLOOKUP(V14,ud_asset_status[lookupValue],ud_asset_status[lookupKey],""))))</f>
        <v/>
      </c>
      <c r="X14" s="7"/>
      <c r="Z14" s="3" t="str">
        <f>IF($A14="ADD",IF(NOT(ISBLANK(Y14)),_xlfn.XLOOKUP(Y14,ar_replace_reason[lookupValue],ar_replace_reason[lookupKey],"ERROR"),""), "")</f>
        <v/>
      </c>
      <c r="AA14" s="3" t="str">
        <f t="shared" si="3"/>
        <v/>
      </c>
      <c r="AB14" s="3" t="str">
        <f>IF($A14="","",IF((AND($A14="ADD",OR(AA14="",AA14="Queenstown-Lakes District Council"))),"70",(_xlfn.XLOOKUP(AA14,ud_organisation_owner[lookupValue],ud_organisation_owner[lookupKey],""))))</f>
        <v/>
      </c>
      <c r="AC14" s="3" t="str">
        <f t="shared" si="4"/>
        <v/>
      </c>
      <c r="AD14" s="3" t="str">
        <f>IF($A14="","",IF((AND($A14="ADD",OR(AC14="",AC14="Queenstown-Lakes District Council"))),"70",(_xlfn.XLOOKUP(AC14,ud_organisation_owner[lookupValue],ud_organisation_owner[lookupKey],""))))</f>
        <v/>
      </c>
      <c r="AE14" s="3" t="str">
        <f t="shared" si="5"/>
        <v/>
      </c>
      <c r="AF14" s="3" t="str">
        <f>IF($A14="","",IF((AND($A14="ADD",OR(AE14="",AE14="Local Authority"))),"17",(_xlfn.XLOOKUP(AE14,ud_sub_organisation[lookupValue],ud_sub_organisation[lookupKey],""))))</f>
        <v/>
      </c>
      <c r="AG14" s="3" t="str">
        <f t="shared" si="6"/>
        <v/>
      </c>
      <c r="AH14" s="3" t="str">
        <f>IF($A14="","",IF((AND($A14="ADD",OR(AG14="",AG14="Vested assets"))),"12",(_xlfn.XLOOKUP(AG14,ud_work_origin[lookupValue],ud_work_origin[lookupKey],""))))</f>
        <v/>
      </c>
      <c r="AI14" s="8"/>
      <c r="AJ14" s="2" t="str">
        <f t="shared" si="7"/>
        <v/>
      </c>
      <c r="AK14" s="3" t="str">
        <f t="shared" si="8"/>
        <v/>
      </c>
      <c r="AL14" s="3" t="str">
        <f>IF($A14="","",IF((AND($A14="ADD",OR(AK14="",AK14="Excellent"))),"1",(_xlfn.XLOOKUP(AK14,condition[lookupValue],condition[lookupKey],""))))</f>
        <v/>
      </c>
      <c r="AM14" s="7" t="str">
        <f t="shared" si="9"/>
        <v/>
      </c>
      <c r="AN14" s="5"/>
    </row>
    <row r="15" spans="1:132" x14ac:dyDescent="0.45">
      <c r="B15" s="4"/>
      <c r="D15" s="3" t="str">
        <f>IF($A15="ADD",IF(NOT(ISBLANK(C15)),_xlfn.XLOOKUP(C15,roadnames[lookupValue],roadnames[lookupKey],"ERROR"),""), "")</f>
        <v/>
      </c>
      <c r="E15" s="4"/>
      <c r="F15" s="4"/>
      <c r="G15" s="6"/>
      <c r="H15" s="6"/>
      <c r="J15" s="3" t="str">
        <f>IF($A15="ADD",IF(NOT(ISBLANK(I15)),_xlfn.XLOOKUP(I15,side[lookupValue],side[lookupKey],"ERROR"),""), "")</f>
        <v/>
      </c>
      <c r="L15" s="3" t="str">
        <f>IF($A15="ADD",IF(NOT(ISBLANK(K15)),_xlfn.XLOOKUP(K15,ud_lane_location[lookupValue],ud_lane_location[lookupKey],"ERROR"),""), "")</f>
        <v/>
      </c>
      <c r="N15" s="8" t="str">
        <f t="shared" si="0"/>
        <v/>
      </c>
      <c r="P15" s="3" t="str">
        <f>IF($A15="ADD",IF(NOT(ISBLANK(O15)),_xlfn.XLOOKUP(O15,ud_placement[lookupValue],ud_placement[lookupKey],"ERROR"),""), "")</f>
        <v/>
      </c>
      <c r="R15" s="3" t="str">
        <f>IF($A15="ADD",IF(NOT(ISBLANK(Q15)),_xlfn.XLOOKUP(Q15,ud_crash_cushion_type[lookupValue],ud_crash_cushion_type[lookupKey],"ERROR"),""), "")</f>
        <v/>
      </c>
      <c r="S15" s="7"/>
      <c r="T15" s="4" t="str">
        <f t="shared" ca="1" si="1"/>
        <v/>
      </c>
      <c r="U15" s="4"/>
      <c r="V15" s="3" t="str">
        <f t="shared" si="2"/>
        <v/>
      </c>
      <c r="W15" s="3" t="str">
        <f>IF($A15="","",IF((AND($A15="ADD",OR(V15="",V15="In Use"))),"5",(_xlfn.XLOOKUP(V15,ud_asset_status[lookupValue],ud_asset_status[lookupKey],""))))</f>
        <v/>
      </c>
      <c r="X15" s="7"/>
      <c r="Z15" s="3" t="str">
        <f>IF($A15="ADD",IF(NOT(ISBLANK(Y15)),_xlfn.XLOOKUP(Y15,ar_replace_reason[lookupValue],ar_replace_reason[lookupKey],"ERROR"),""), "")</f>
        <v/>
      </c>
      <c r="AA15" s="3" t="str">
        <f t="shared" si="3"/>
        <v/>
      </c>
      <c r="AB15" s="3" t="str">
        <f>IF($A15="","",IF((AND($A15="ADD",OR(AA15="",AA15="Queenstown-Lakes District Council"))),"70",(_xlfn.XLOOKUP(AA15,ud_organisation_owner[lookupValue],ud_organisation_owner[lookupKey],""))))</f>
        <v/>
      </c>
      <c r="AC15" s="3" t="str">
        <f t="shared" si="4"/>
        <v/>
      </c>
      <c r="AD15" s="3" t="str">
        <f>IF($A15="","",IF((AND($A15="ADD",OR(AC15="",AC15="Queenstown-Lakes District Council"))),"70",(_xlfn.XLOOKUP(AC15,ud_organisation_owner[lookupValue],ud_organisation_owner[lookupKey],""))))</f>
        <v/>
      </c>
      <c r="AE15" s="3" t="str">
        <f t="shared" si="5"/>
        <v/>
      </c>
      <c r="AF15" s="3" t="str">
        <f>IF($A15="","",IF((AND($A15="ADD",OR(AE15="",AE15="Local Authority"))),"17",(_xlfn.XLOOKUP(AE15,ud_sub_organisation[lookupValue],ud_sub_organisation[lookupKey],""))))</f>
        <v/>
      </c>
      <c r="AG15" s="3" t="str">
        <f t="shared" si="6"/>
        <v/>
      </c>
      <c r="AH15" s="3" t="str">
        <f>IF($A15="","",IF((AND($A15="ADD",OR(AG15="",AG15="Vested assets"))),"12",(_xlfn.XLOOKUP(AG15,ud_work_origin[lookupValue],ud_work_origin[lookupKey],""))))</f>
        <v/>
      </c>
      <c r="AI15" s="8"/>
      <c r="AJ15" s="2" t="str">
        <f t="shared" si="7"/>
        <v/>
      </c>
      <c r="AK15" s="3" t="str">
        <f t="shared" si="8"/>
        <v/>
      </c>
      <c r="AL15" s="3" t="str">
        <f>IF($A15="","",IF((AND($A15="ADD",OR(AK15="",AK15="Excellent"))),"1",(_xlfn.XLOOKUP(AK15,condition[lookupValue],condition[lookupKey],""))))</f>
        <v/>
      </c>
      <c r="AM15" s="7" t="str">
        <f t="shared" si="9"/>
        <v/>
      </c>
      <c r="AN15" s="5"/>
    </row>
    <row r="16" spans="1:132" x14ac:dyDescent="0.45">
      <c r="B16" s="4"/>
      <c r="D16" s="3" t="str">
        <f>IF($A16="ADD",IF(NOT(ISBLANK(C16)),_xlfn.XLOOKUP(C16,roadnames[lookupValue],roadnames[lookupKey],"ERROR"),""), "")</f>
        <v/>
      </c>
      <c r="E16" s="4"/>
      <c r="F16" s="4"/>
      <c r="G16" s="6"/>
      <c r="H16" s="6"/>
      <c r="J16" s="3" t="str">
        <f>IF($A16="ADD",IF(NOT(ISBLANK(I16)),_xlfn.XLOOKUP(I16,side[lookupValue],side[lookupKey],"ERROR"),""), "")</f>
        <v/>
      </c>
      <c r="L16" s="3" t="str">
        <f>IF($A16="ADD",IF(NOT(ISBLANK(K16)),_xlfn.XLOOKUP(K16,ud_lane_location[lookupValue],ud_lane_location[lookupKey],"ERROR"),""), "")</f>
        <v/>
      </c>
      <c r="N16" s="8" t="str">
        <f t="shared" si="0"/>
        <v/>
      </c>
      <c r="P16" s="3" t="str">
        <f>IF($A16="ADD",IF(NOT(ISBLANK(O16)),_xlfn.XLOOKUP(O16,ud_placement[lookupValue],ud_placement[lookupKey],"ERROR"),""), "")</f>
        <v/>
      </c>
      <c r="R16" s="3" t="str">
        <f>IF($A16="ADD",IF(NOT(ISBLANK(Q16)),_xlfn.XLOOKUP(Q16,ud_crash_cushion_type[lookupValue],ud_crash_cushion_type[lookupKey],"ERROR"),""), "")</f>
        <v/>
      </c>
      <c r="S16" s="7"/>
      <c r="T16" s="4" t="str">
        <f t="shared" ca="1" si="1"/>
        <v/>
      </c>
      <c r="U16" s="4"/>
      <c r="V16" s="3" t="str">
        <f t="shared" si="2"/>
        <v/>
      </c>
      <c r="W16" s="3" t="str">
        <f>IF($A16="","",IF((AND($A16="ADD",OR(V16="",V16="In Use"))),"5",(_xlfn.XLOOKUP(V16,ud_asset_status[lookupValue],ud_asset_status[lookupKey],""))))</f>
        <v/>
      </c>
      <c r="X16" s="7"/>
      <c r="Z16" s="3" t="str">
        <f>IF($A16="ADD",IF(NOT(ISBLANK(Y16)),_xlfn.XLOOKUP(Y16,ar_replace_reason[lookupValue],ar_replace_reason[lookupKey],"ERROR"),""), "")</f>
        <v/>
      </c>
      <c r="AA16" s="3" t="str">
        <f t="shared" si="3"/>
        <v/>
      </c>
      <c r="AB16" s="3" t="str">
        <f>IF($A16="","",IF((AND($A16="ADD",OR(AA16="",AA16="Queenstown-Lakes District Council"))),"70",(_xlfn.XLOOKUP(AA16,ud_organisation_owner[lookupValue],ud_organisation_owner[lookupKey],""))))</f>
        <v/>
      </c>
      <c r="AC16" s="3" t="str">
        <f t="shared" si="4"/>
        <v/>
      </c>
      <c r="AD16" s="3" t="str">
        <f>IF($A16="","",IF((AND($A16="ADD",OR(AC16="",AC16="Queenstown-Lakes District Council"))),"70",(_xlfn.XLOOKUP(AC16,ud_organisation_owner[lookupValue],ud_organisation_owner[lookupKey],""))))</f>
        <v/>
      </c>
      <c r="AE16" s="3" t="str">
        <f t="shared" si="5"/>
        <v/>
      </c>
      <c r="AF16" s="3" t="str">
        <f>IF($A16="","",IF((AND($A16="ADD",OR(AE16="",AE16="Local Authority"))),"17",(_xlfn.XLOOKUP(AE16,ud_sub_organisation[lookupValue],ud_sub_organisation[lookupKey],""))))</f>
        <v/>
      </c>
      <c r="AG16" s="3" t="str">
        <f t="shared" si="6"/>
        <v/>
      </c>
      <c r="AH16" s="3" t="str">
        <f>IF($A16="","",IF((AND($A16="ADD",OR(AG16="",AG16="Vested assets"))),"12",(_xlfn.XLOOKUP(AG16,ud_work_origin[lookupValue],ud_work_origin[lookupKey],""))))</f>
        <v/>
      </c>
      <c r="AI16" s="8"/>
      <c r="AJ16" s="2" t="str">
        <f t="shared" si="7"/>
        <v/>
      </c>
      <c r="AK16" s="3" t="str">
        <f t="shared" si="8"/>
        <v/>
      </c>
      <c r="AL16" s="3" t="str">
        <f>IF($A16="","",IF((AND($A16="ADD",OR(AK16="",AK16="Excellent"))),"1",(_xlfn.XLOOKUP(AK16,condition[lookupValue],condition[lookupKey],""))))</f>
        <v/>
      </c>
      <c r="AM16" s="7" t="str">
        <f t="shared" si="9"/>
        <v/>
      </c>
      <c r="AN16" s="5"/>
    </row>
    <row r="17" spans="2:40" x14ac:dyDescent="0.45">
      <c r="B17" s="4"/>
      <c r="D17" s="3" t="str">
        <f>IF($A17="ADD",IF(NOT(ISBLANK(C17)),_xlfn.XLOOKUP(C17,roadnames[lookupValue],roadnames[lookupKey],"ERROR"),""), "")</f>
        <v/>
      </c>
      <c r="E17" s="4"/>
      <c r="F17" s="4"/>
      <c r="G17" s="6"/>
      <c r="H17" s="6"/>
      <c r="J17" s="3" t="str">
        <f>IF($A17="ADD",IF(NOT(ISBLANK(I17)),_xlfn.XLOOKUP(I17,side[lookupValue],side[lookupKey],"ERROR"),""), "")</f>
        <v/>
      </c>
      <c r="L17" s="3" t="str">
        <f>IF($A17="ADD",IF(NOT(ISBLANK(K17)),_xlfn.XLOOKUP(K17,ud_lane_location[lookupValue],ud_lane_location[lookupKey],"ERROR"),""), "")</f>
        <v/>
      </c>
      <c r="N17" s="8" t="str">
        <f t="shared" si="0"/>
        <v/>
      </c>
      <c r="P17" s="3" t="str">
        <f>IF($A17="ADD",IF(NOT(ISBLANK(O17)),_xlfn.XLOOKUP(O17,ud_placement[lookupValue],ud_placement[lookupKey],"ERROR"),""), "")</f>
        <v/>
      </c>
      <c r="R17" s="3" t="str">
        <f>IF($A17="ADD",IF(NOT(ISBLANK(Q17)),_xlfn.XLOOKUP(Q17,ud_crash_cushion_type[lookupValue],ud_crash_cushion_type[lookupKey],"ERROR"),""), "")</f>
        <v/>
      </c>
      <c r="S17" s="7"/>
      <c r="T17" s="4" t="str">
        <f t="shared" ca="1" si="1"/>
        <v/>
      </c>
      <c r="U17" s="4"/>
      <c r="V17" s="3" t="str">
        <f t="shared" si="2"/>
        <v/>
      </c>
      <c r="W17" s="3" t="str">
        <f>IF($A17="","",IF((AND($A17="ADD",OR(V17="",V17="In Use"))),"5",(_xlfn.XLOOKUP(V17,ud_asset_status[lookupValue],ud_asset_status[lookupKey],""))))</f>
        <v/>
      </c>
      <c r="X17" s="7"/>
      <c r="Z17" s="3" t="str">
        <f>IF($A17="ADD",IF(NOT(ISBLANK(Y17)),_xlfn.XLOOKUP(Y17,ar_replace_reason[lookupValue],ar_replace_reason[lookupKey],"ERROR"),""), "")</f>
        <v/>
      </c>
      <c r="AA17" s="3" t="str">
        <f t="shared" si="3"/>
        <v/>
      </c>
      <c r="AB17" s="3" t="str">
        <f>IF($A17="","",IF((AND($A17="ADD",OR(AA17="",AA17="Queenstown-Lakes District Council"))),"70",(_xlfn.XLOOKUP(AA17,ud_organisation_owner[lookupValue],ud_organisation_owner[lookupKey],""))))</f>
        <v/>
      </c>
      <c r="AC17" s="3" t="str">
        <f t="shared" si="4"/>
        <v/>
      </c>
      <c r="AD17" s="3" t="str">
        <f>IF($A17="","",IF((AND($A17="ADD",OR(AC17="",AC17="Queenstown-Lakes District Council"))),"70",(_xlfn.XLOOKUP(AC17,ud_organisation_owner[lookupValue],ud_organisation_owner[lookupKey],""))))</f>
        <v/>
      </c>
      <c r="AE17" s="3" t="str">
        <f t="shared" si="5"/>
        <v/>
      </c>
      <c r="AF17" s="3" t="str">
        <f>IF($A17="","",IF((AND($A17="ADD",OR(AE17="",AE17="Local Authority"))),"17",(_xlfn.XLOOKUP(AE17,ud_sub_organisation[lookupValue],ud_sub_organisation[lookupKey],""))))</f>
        <v/>
      </c>
      <c r="AG17" s="3" t="str">
        <f t="shared" si="6"/>
        <v/>
      </c>
      <c r="AH17" s="3" t="str">
        <f>IF($A17="","",IF((AND($A17="ADD",OR(AG17="",AG17="Vested assets"))),"12",(_xlfn.XLOOKUP(AG17,ud_work_origin[lookupValue],ud_work_origin[lookupKey],""))))</f>
        <v/>
      </c>
      <c r="AI17" s="8"/>
      <c r="AJ17" s="2" t="str">
        <f t="shared" si="7"/>
        <v/>
      </c>
      <c r="AK17" s="3" t="str">
        <f t="shared" si="8"/>
        <v/>
      </c>
      <c r="AL17" s="3" t="str">
        <f>IF($A17="","",IF((AND($A17="ADD",OR(AK17="",AK17="Excellent"))),"1",(_xlfn.XLOOKUP(AK17,condition[lookupValue],condition[lookupKey],""))))</f>
        <v/>
      </c>
      <c r="AM17" s="7" t="str">
        <f t="shared" si="9"/>
        <v/>
      </c>
      <c r="AN17" s="5"/>
    </row>
    <row r="18" spans="2:40" x14ac:dyDescent="0.45">
      <c r="B18" s="4"/>
      <c r="D18" s="3" t="str">
        <f>IF($A18="ADD",IF(NOT(ISBLANK(C18)),_xlfn.XLOOKUP(C18,roadnames[lookupValue],roadnames[lookupKey],"ERROR"),""), "")</f>
        <v/>
      </c>
      <c r="E18" s="4"/>
      <c r="F18" s="4"/>
      <c r="G18" s="6"/>
      <c r="H18" s="6"/>
      <c r="J18" s="3" t="str">
        <f>IF($A18="ADD",IF(NOT(ISBLANK(I18)),_xlfn.XLOOKUP(I18,side[lookupValue],side[lookupKey],"ERROR"),""), "")</f>
        <v/>
      </c>
      <c r="L18" s="3" t="str">
        <f>IF($A18="ADD",IF(NOT(ISBLANK(K18)),_xlfn.XLOOKUP(K18,ud_lane_location[lookupValue],ud_lane_location[lookupKey],"ERROR"),""), "")</f>
        <v/>
      </c>
      <c r="N18" s="8" t="str">
        <f t="shared" si="0"/>
        <v/>
      </c>
      <c r="P18" s="3" t="str">
        <f>IF($A18="ADD",IF(NOT(ISBLANK(O18)),_xlfn.XLOOKUP(O18,ud_placement[lookupValue],ud_placement[lookupKey],"ERROR"),""), "")</f>
        <v/>
      </c>
      <c r="R18" s="3" t="str">
        <f>IF($A18="ADD",IF(NOT(ISBLANK(Q18)),_xlfn.XLOOKUP(Q18,ud_crash_cushion_type[lookupValue],ud_crash_cushion_type[lookupKey],"ERROR"),""), "")</f>
        <v/>
      </c>
      <c r="S18" s="7"/>
      <c r="T18" s="4" t="str">
        <f t="shared" ca="1" si="1"/>
        <v/>
      </c>
      <c r="U18" s="4"/>
      <c r="V18" s="3" t="str">
        <f t="shared" si="2"/>
        <v/>
      </c>
      <c r="W18" s="3" t="str">
        <f>IF($A18="","",IF((AND($A18="ADD",OR(V18="",V18="In Use"))),"5",(_xlfn.XLOOKUP(V18,ud_asset_status[lookupValue],ud_asset_status[lookupKey],""))))</f>
        <v/>
      </c>
      <c r="X18" s="7"/>
      <c r="Z18" s="3" t="str">
        <f>IF($A18="ADD",IF(NOT(ISBLANK(Y18)),_xlfn.XLOOKUP(Y18,ar_replace_reason[lookupValue],ar_replace_reason[lookupKey],"ERROR"),""), "")</f>
        <v/>
      </c>
      <c r="AA18" s="3" t="str">
        <f t="shared" si="3"/>
        <v/>
      </c>
      <c r="AB18" s="3" t="str">
        <f>IF($A18="","",IF((AND($A18="ADD",OR(AA18="",AA18="Queenstown-Lakes District Council"))),"70",(_xlfn.XLOOKUP(AA18,ud_organisation_owner[lookupValue],ud_organisation_owner[lookupKey],""))))</f>
        <v/>
      </c>
      <c r="AC18" s="3" t="str">
        <f t="shared" si="4"/>
        <v/>
      </c>
      <c r="AD18" s="3" t="str">
        <f>IF($A18="","",IF((AND($A18="ADD",OR(AC18="",AC18="Queenstown-Lakes District Council"))),"70",(_xlfn.XLOOKUP(AC18,ud_organisation_owner[lookupValue],ud_organisation_owner[lookupKey],""))))</f>
        <v/>
      </c>
      <c r="AE18" s="3" t="str">
        <f t="shared" si="5"/>
        <v/>
      </c>
      <c r="AF18" s="3" t="str">
        <f>IF($A18="","",IF((AND($A18="ADD",OR(AE18="",AE18="Local Authority"))),"17",(_xlfn.XLOOKUP(AE18,ud_sub_organisation[lookupValue],ud_sub_organisation[lookupKey],""))))</f>
        <v/>
      </c>
      <c r="AG18" s="3" t="str">
        <f t="shared" si="6"/>
        <v/>
      </c>
      <c r="AH18" s="3" t="str">
        <f>IF($A18="","",IF((AND($A18="ADD",OR(AG18="",AG18="Vested assets"))),"12",(_xlfn.XLOOKUP(AG18,ud_work_origin[lookupValue],ud_work_origin[lookupKey],""))))</f>
        <v/>
      </c>
      <c r="AI18" s="8"/>
      <c r="AJ18" s="2" t="str">
        <f t="shared" si="7"/>
        <v/>
      </c>
      <c r="AK18" s="3" t="str">
        <f t="shared" si="8"/>
        <v/>
      </c>
      <c r="AL18" s="3" t="str">
        <f>IF($A18="","",IF((AND($A18="ADD",OR(AK18="",AK18="Excellent"))),"1",(_xlfn.XLOOKUP(AK18,condition[lookupValue],condition[lookupKey],""))))</f>
        <v/>
      </c>
      <c r="AM18" s="7" t="str">
        <f t="shared" si="9"/>
        <v/>
      </c>
      <c r="AN18" s="5"/>
    </row>
    <row r="19" spans="2:40" x14ac:dyDescent="0.45">
      <c r="B19" s="4"/>
      <c r="D19" s="3" t="str">
        <f>IF($A19="ADD",IF(NOT(ISBLANK(C19)),_xlfn.XLOOKUP(C19,roadnames[lookupValue],roadnames[lookupKey],"ERROR"),""), "")</f>
        <v/>
      </c>
      <c r="E19" s="4"/>
      <c r="F19" s="4"/>
      <c r="G19" s="6"/>
      <c r="H19" s="6"/>
      <c r="J19" s="3" t="str">
        <f>IF($A19="ADD",IF(NOT(ISBLANK(I19)),_xlfn.XLOOKUP(I19,side[lookupValue],side[lookupKey],"ERROR"),""), "")</f>
        <v/>
      </c>
      <c r="L19" s="3" t="str">
        <f>IF($A19="ADD",IF(NOT(ISBLANK(K19)),_xlfn.XLOOKUP(K19,ud_lane_location[lookupValue],ud_lane_location[lookupKey],"ERROR"),""), "")</f>
        <v/>
      </c>
      <c r="N19" s="8" t="str">
        <f t="shared" si="0"/>
        <v/>
      </c>
      <c r="P19" s="3" t="str">
        <f>IF($A19="ADD",IF(NOT(ISBLANK(O19)),_xlfn.XLOOKUP(O19,ud_placement[lookupValue],ud_placement[lookupKey],"ERROR"),""), "")</f>
        <v/>
      </c>
      <c r="R19" s="3" t="str">
        <f>IF($A19="ADD",IF(NOT(ISBLANK(Q19)),_xlfn.XLOOKUP(Q19,ud_crash_cushion_type[lookupValue],ud_crash_cushion_type[lookupKey],"ERROR"),""), "")</f>
        <v/>
      </c>
      <c r="S19" s="7"/>
      <c r="T19" s="4" t="str">
        <f t="shared" ca="1" si="1"/>
        <v/>
      </c>
      <c r="U19" s="4"/>
      <c r="V19" s="3" t="str">
        <f t="shared" si="2"/>
        <v/>
      </c>
      <c r="W19" s="3" t="str">
        <f>IF($A19="","",IF((AND($A19="ADD",OR(V19="",V19="In Use"))),"5",(_xlfn.XLOOKUP(V19,ud_asset_status[lookupValue],ud_asset_status[lookupKey],""))))</f>
        <v/>
      </c>
      <c r="X19" s="7"/>
      <c r="Z19" s="3" t="str">
        <f>IF($A19="ADD",IF(NOT(ISBLANK(Y19)),_xlfn.XLOOKUP(Y19,ar_replace_reason[lookupValue],ar_replace_reason[lookupKey],"ERROR"),""), "")</f>
        <v/>
      </c>
      <c r="AA19" s="3" t="str">
        <f t="shared" si="3"/>
        <v/>
      </c>
      <c r="AB19" s="3" t="str">
        <f>IF($A19="","",IF((AND($A19="ADD",OR(AA19="",AA19="Queenstown-Lakes District Council"))),"70",(_xlfn.XLOOKUP(AA19,ud_organisation_owner[lookupValue],ud_organisation_owner[lookupKey],""))))</f>
        <v/>
      </c>
      <c r="AC19" s="3" t="str">
        <f t="shared" si="4"/>
        <v/>
      </c>
      <c r="AD19" s="3" t="str">
        <f>IF($A19="","",IF((AND($A19="ADD",OR(AC19="",AC19="Queenstown-Lakes District Council"))),"70",(_xlfn.XLOOKUP(AC19,ud_organisation_owner[lookupValue],ud_organisation_owner[lookupKey],""))))</f>
        <v/>
      </c>
      <c r="AE19" s="3" t="str">
        <f t="shared" si="5"/>
        <v/>
      </c>
      <c r="AF19" s="3" t="str">
        <f>IF($A19="","",IF((AND($A19="ADD",OR(AE19="",AE19="Local Authority"))),"17",(_xlfn.XLOOKUP(AE19,ud_sub_organisation[lookupValue],ud_sub_organisation[lookupKey],""))))</f>
        <v/>
      </c>
      <c r="AG19" s="3" t="str">
        <f t="shared" si="6"/>
        <v/>
      </c>
      <c r="AH19" s="3" t="str">
        <f>IF($A19="","",IF((AND($A19="ADD",OR(AG19="",AG19="Vested assets"))),"12",(_xlfn.XLOOKUP(AG19,ud_work_origin[lookupValue],ud_work_origin[lookupKey],""))))</f>
        <v/>
      </c>
      <c r="AI19" s="8"/>
      <c r="AJ19" s="2" t="str">
        <f t="shared" si="7"/>
        <v/>
      </c>
      <c r="AK19" s="3" t="str">
        <f t="shared" si="8"/>
        <v/>
      </c>
      <c r="AL19" s="3" t="str">
        <f>IF($A19="","",IF((AND($A19="ADD",OR(AK19="",AK19="Excellent"))),"1",(_xlfn.XLOOKUP(AK19,condition[lookupValue],condition[lookupKey],""))))</f>
        <v/>
      </c>
      <c r="AM19" s="7" t="str">
        <f t="shared" si="9"/>
        <v/>
      </c>
      <c r="AN19" s="5"/>
    </row>
    <row r="20" spans="2:40" x14ac:dyDescent="0.45">
      <c r="B20" s="4"/>
      <c r="D20" s="3" t="str">
        <f>IF($A20="ADD",IF(NOT(ISBLANK(C20)),_xlfn.XLOOKUP(C20,roadnames[lookupValue],roadnames[lookupKey],"ERROR"),""), "")</f>
        <v/>
      </c>
      <c r="E20" s="4"/>
      <c r="F20" s="4"/>
      <c r="G20" s="6"/>
      <c r="H20" s="6"/>
      <c r="J20" s="3" t="str">
        <f>IF($A20="ADD",IF(NOT(ISBLANK(I20)),_xlfn.XLOOKUP(I20,side[lookupValue],side[lookupKey],"ERROR"),""), "")</f>
        <v/>
      </c>
      <c r="L20" s="3" t="str">
        <f>IF($A20="ADD",IF(NOT(ISBLANK(K20)),_xlfn.XLOOKUP(K20,ud_lane_location[lookupValue],ud_lane_location[lookupKey],"ERROR"),""), "")</f>
        <v/>
      </c>
      <c r="N20" s="8" t="str">
        <f t="shared" si="0"/>
        <v/>
      </c>
      <c r="P20" s="3" t="str">
        <f>IF($A20="ADD",IF(NOT(ISBLANK(O20)),_xlfn.XLOOKUP(O20,ud_placement[lookupValue],ud_placement[lookupKey],"ERROR"),""), "")</f>
        <v/>
      </c>
      <c r="R20" s="3" t="str">
        <f>IF($A20="ADD",IF(NOT(ISBLANK(Q20)),_xlfn.XLOOKUP(Q20,ud_crash_cushion_type[lookupValue],ud_crash_cushion_type[lookupKey],"ERROR"),""), "")</f>
        <v/>
      </c>
      <c r="S20" s="7"/>
      <c r="T20" s="4" t="str">
        <f t="shared" ca="1" si="1"/>
        <v/>
      </c>
      <c r="U20" s="4"/>
      <c r="V20" s="3" t="str">
        <f t="shared" si="2"/>
        <v/>
      </c>
      <c r="W20" s="3" t="str">
        <f>IF($A20="","",IF((AND($A20="ADD",OR(V20="",V20="In Use"))),"5",(_xlfn.XLOOKUP(V20,ud_asset_status[lookupValue],ud_asset_status[lookupKey],""))))</f>
        <v/>
      </c>
      <c r="X20" s="7"/>
      <c r="Z20" s="3" t="str">
        <f>IF($A20="ADD",IF(NOT(ISBLANK(Y20)),_xlfn.XLOOKUP(Y20,ar_replace_reason[lookupValue],ar_replace_reason[lookupKey],"ERROR"),""), "")</f>
        <v/>
      </c>
      <c r="AA20" s="3" t="str">
        <f t="shared" si="3"/>
        <v/>
      </c>
      <c r="AB20" s="3" t="str">
        <f>IF($A20="","",IF((AND($A20="ADD",OR(AA20="",AA20="Queenstown-Lakes District Council"))),"70",(_xlfn.XLOOKUP(AA20,ud_organisation_owner[lookupValue],ud_organisation_owner[lookupKey],""))))</f>
        <v/>
      </c>
      <c r="AC20" s="3" t="str">
        <f t="shared" si="4"/>
        <v/>
      </c>
      <c r="AD20" s="3" t="str">
        <f>IF($A20="","",IF((AND($A20="ADD",OR(AC20="",AC20="Queenstown-Lakes District Council"))),"70",(_xlfn.XLOOKUP(AC20,ud_organisation_owner[lookupValue],ud_organisation_owner[lookupKey],""))))</f>
        <v/>
      </c>
      <c r="AE20" s="3" t="str">
        <f t="shared" si="5"/>
        <v/>
      </c>
      <c r="AF20" s="3" t="str">
        <f>IF($A20="","",IF((AND($A20="ADD",OR(AE20="",AE20="Local Authority"))),"17",(_xlfn.XLOOKUP(AE20,ud_sub_organisation[lookupValue],ud_sub_organisation[lookupKey],""))))</f>
        <v/>
      </c>
      <c r="AG20" s="3" t="str">
        <f t="shared" si="6"/>
        <v/>
      </c>
      <c r="AH20" s="3" t="str">
        <f>IF($A20="","",IF((AND($A20="ADD",OR(AG20="",AG20="Vested assets"))),"12",(_xlfn.XLOOKUP(AG20,ud_work_origin[lookupValue],ud_work_origin[lookupKey],""))))</f>
        <v/>
      </c>
      <c r="AI20" s="8"/>
      <c r="AJ20" s="2" t="str">
        <f t="shared" si="7"/>
        <v/>
      </c>
      <c r="AK20" s="3" t="str">
        <f t="shared" si="8"/>
        <v/>
      </c>
      <c r="AL20" s="3" t="str">
        <f>IF($A20="","",IF((AND($A20="ADD",OR(AK20="",AK20="Excellent"))),"1",(_xlfn.XLOOKUP(AK20,condition[lookupValue],condition[lookupKey],""))))</f>
        <v/>
      </c>
      <c r="AM20" s="7" t="str">
        <f t="shared" si="9"/>
        <v/>
      </c>
      <c r="AN20" s="5"/>
    </row>
    <row r="21" spans="2:40" x14ac:dyDescent="0.45">
      <c r="B21" s="4"/>
      <c r="D21" s="3" t="str">
        <f>IF($A21="ADD",IF(NOT(ISBLANK(C21)),_xlfn.XLOOKUP(C21,roadnames[lookupValue],roadnames[lookupKey],"ERROR"),""), "")</f>
        <v/>
      </c>
      <c r="E21" s="4"/>
      <c r="F21" s="4"/>
      <c r="G21" s="6"/>
      <c r="H21" s="6"/>
      <c r="J21" s="3" t="str">
        <f>IF($A21="ADD",IF(NOT(ISBLANK(I21)),_xlfn.XLOOKUP(I21,side[lookupValue],side[lookupKey],"ERROR"),""), "")</f>
        <v/>
      </c>
      <c r="L21" s="3" t="str">
        <f>IF($A21="ADD",IF(NOT(ISBLANK(K21)),_xlfn.XLOOKUP(K21,ud_lane_location[lookupValue],ud_lane_location[lookupKey],"ERROR"),""), "")</f>
        <v/>
      </c>
      <c r="N21" s="8" t="str">
        <f t="shared" si="0"/>
        <v/>
      </c>
      <c r="P21" s="3" t="str">
        <f>IF($A21="ADD",IF(NOT(ISBLANK(O21)),_xlfn.XLOOKUP(O21,ud_placement[lookupValue],ud_placement[lookupKey],"ERROR"),""), "")</f>
        <v/>
      </c>
      <c r="R21" s="3" t="str">
        <f>IF($A21="ADD",IF(NOT(ISBLANK(Q21)),_xlfn.XLOOKUP(Q21,ud_crash_cushion_type[lookupValue],ud_crash_cushion_type[lookupKey],"ERROR"),""), "")</f>
        <v/>
      </c>
      <c r="S21" s="7"/>
      <c r="T21" s="4" t="str">
        <f t="shared" ca="1" si="1"/>
        <v/>
      </c>
      <c r="U21" s="4"/>
      <c r="V21" s="3" t="str">
        <f t="shared" si="2"/>
        <v/>
      </c>
      <c r="W21" s="3" t="str">
        <f>IF($A21="","",IF((AND($A21="ADD",OR(V21="",V21="In Use"))),"5",(_xlfn.XLOOKUP(V21,ud_asset_status[lookupValue],ud_asset_status[lookupKey],""))))</f>
        <v/>
      </c>
      <c r="X21" s="7"/>
      <c r="Z21" s="3" t="str">
        <f>IF($A21="ADD",IF(NOT(ISBLANK(Y21)),_xlfn.XLOOKUP(Y21,ar_replace_reason[lookupValue],ar_replace_reason[lookupKey],"ERROR"),""), "")</f>
        <v/>
      </c>
      <c r="AA21" s="3" t="str">
        <f t="shared" si="3"/>
        <v/>
      </c>
      <c r="AB21" s="3" t="str">
        <f>IF($A21="","",IF((AND($A21="ADD",OR(AA21="",AA21="Queenstown-Lakes District Council"))),"70",(_xlfn.XLOOKUP(AA21,ud_organisation_owner[lookupValue],ud_organisation_owner[lookupKey],""))))</f>
        <v/>
      </c>
      <c r="AC21" s="3" t="str">
        <f t="shared" si="4"/>
        <v/>
      </c>
      <c r="AD21" s="3" t="str">
        <f>IF($A21="","",IF((AND($A21="ADD",OR(AC21="",AC21="Queenstown-Lakes District Council"))),"70",(_xlfn.XLOOKUP(AC21,ud_organisation_owner[lookupValue],ud_organisation_owner[lookupKey],""))))</f>
        <v/>
      </c>
      <c r="AE21" s="3" t="str">
        <f t="shared" si="5"/>
        <v/>
      </c>
      <c r="AF21" s="3" t="str">
        <f>IF($A21="","",IF((AND($A21="ADD",OR(AE21="",AE21="Local Authority"))),"17",(_xlfn.XLOOKUP(AE21,ud_sub_organisation[lookupValue],ud_sub_organisation[lookupKey],""))))</f>
        <v/>
      </c>
      <c r="AG21" s="3" t="str">
        <f t="shared" si="6"/>
        <v/>
      </c>
      <c r="AH21" s="3" t="str">
        <f>IF($A21="","",IF((AND($A21="ADD",OR(AG21="",AG21="Vested assets"))),"12",(_xlfn.XLOOKUP(AG21,ud_work_origin[lookupValue],ud_work_origin[lookupKey],""))))</f>
        <v/>
      </c>
      <c r="AI21" s="8"/>
      <c r="AJ21" s="2" t="str">
        <f t="shared" si="7"/>
        <v/>
      </c>
      <c r="AK21" s="3" t="str">
        <f t="shared" si="8"/>
        <v/>
      </c>
      <c r="AL21" s="3" t="str">
        <f>IF($A21="","",IF((AND($A21="ADD",OR(AK21="",AK21="Excellent"))),"1",(_xlfn.XLOOKUP(AK21,condition[lookupValue],condition[lookupKey],""))))</f>
        <v/>
      </c>
      <c r="AM21" s="7" t="str">
        <f t="shared" si="9"/>
        <v/>
      </c>
      <c r="AN21" s="5"/>
    </row>
    <row r="22" spans="2:40" x14ac:dyDescent="0.45">
      <c r="B22" s="4"/>
      <c r="D22" s="3" t="str">
        <f>IF($A22="ADD",IF(NOT(ISBLANK(C22)),_xlfn.XLOOKUP(C22,roadnames[lookupValue],roadnames[lookupKey],"ERROR"),""), "")</f>
        <v/>
      </c>
      <c r="E22" s="4"/>
      <c r="F22" s="4"/>
      <c r="G22" s="6"/>
      <c r="H22" s="6"/>
      <c r="J22" s="3" t="str">
        <f>IF($A22="ADD",IF(NOT(ISBLANK(I22)),_xlfn.XLOOKUP(I22,side[lookupValue],side[lookupKey],"ERROR"),""), "")</f>
        <v/>
      </c>
      <c r="L22" s="3" t="str">
        <f>IF($A22="ADD",IF(NOT(ISBLANK(K22)),_xlfn.XLOOKUP(K22,ud_lane_location[lookupValue],ud_lane_location[lookupKey],"ERROR"),""), "")</f>
        <v/>
      </c>
      <c r="N22" s="8" t="str">
        <f t="shared" si="0"/>
        <v/>
      </c>
      <c r="P22" s="3" t="str">
        <f>IF($A22="ADD",IF(NOT(ISBLANK(O22)),_xlfn.XLOOKUP(O22,ud_placement[lookupValue],ud_placement[lookupKey],"ERROR"),""), "")</f>
        <v/>
      </c>
      <c r="R22" s="3" t="str">
        <f>IF($A22="ADD",IF(NOT(ISBLANK(Q22)),_xlfn.XLOOKUP(Q22,ud_crash_cushion_type[lookupValue],ud_crash_cushion_type[lookupKey],"ERROR"),""), "")</f>
        <v/>
      </c>
      <c r="S22" s="7"/>
      <c r="T22" s="4" t="str">
        <f t="shared" ca="1" si="1"/>
        <v/>
      </c>
      <c r="U22" s="4"/>
      <c r="V22" s="3" t="str">
        <f t="shared" si="2"/>
        <v/>
      </c>
      <c r="W22" s="3" t="str">
        <f>IF($A22="","",IF((AND($A22="ADD",OR(V22="",V22="In Use"))),"5",(_xlfn.XLOOKUP(V22,ud_asset_status[lookupValue],ud_asset_status[lookupKey],""))))</f>
        <v/>
      </c>
      <c r="X22" s="7"/>
      <c r="Z22" s="3" t="str">
        <f>IF($A22="ADD",IF(NOT(ISBLANK(Y22)),_xlfn.XLOOKUP(Y22,ar_replace_reason[lookupValue],ar_replace_reason[lookupKey],"ERROR"),""), "")</f>
        <v/>
      </c>
      <c r="AA22" s="3" t="str">
        <f t="shared" si="3"/>
        <v/>
      </c>
      <c r="AB22" s="3" t="str">
        <f>IF($A22="","",IF((AND($A22="ADD",OR(AA22="",AA22="Queenstown-Lakes District Council"))),"70",(_xlfn.XLOOKUP(AA22,ud_organisation_owner[lookupValue],ud_organisation_owner[lookupKey],""))))</f>
        <v/>
      </c>
      <c r="AC22" s="3" t="str">
        <f t="shared" si="4"/>
        <v/>
      </c>
      <c r="AD22" s="3" t="str">
        <f>IF($A22="","",IF((AND($A22="ADD",OR(AC22="",AC22="Queenstown-Lakes District Council"))),"70",(_xlfn.XLOOKUP(AC22,ud_organisation_owner[lookupValue],ud_organisation_owner[lookupKey],""))))</f>
        <v/>
      </c>
      <c r="AE22" s="3" t="str">
        <f t="shared" si="5"/>
        <v/>
      </c>
      <c r="AF22" s="3" t="str">
        <f>IF($A22="","",IF((AND($A22="ADD",OR(AE22="",AE22="Local Authority"))),"17",(_xlfn.XLOOKUP(AE22,ud_sub_organisation[lookupValue],ud_sub_organisation[lookupKey],""))))</f>
        <v/>
      </c>
      <c r="AG22" s="3" t="str">
        <f t="shared" si="6"/>
        <v/>
      </c>
      <c r="AH22" s="3" t="str">
        <f>IF($A22="","",IF((AND($A22="ADD",OR(AG22="",AG22="Vested assets"))),"12",(_xlfn.XLOOKUP(AG22,ud_work_origin[lookupValue],ud_work_origin[lookupKey],""))))</f>
        <v/>
      </c>
      <c r="AI22" s="8"/>
      <c r="AJ22" s="2" t="str">
        <f t="shared" si="7"/>
        <v/>
      </c>
      <c r="AK22" s="3" t="str">
        <f t="shared" si="8"/>
        <v/>
      </c>
      <c r="AL22" s="3" t="str">
        <f>IF($A22="","",IF((AND($A22="ADD",OR(AK22="",AK22="Excellent"))),"1",(_xlfn.XLOOKUP(AK22,condition[lookupValue],condition[lookupKey],""))))</f>
        <v/>
      </c>
      <c r="AM22" s="7" t="str">
        <f t="shared" si="9"/>
        <v/>
      </c>
      <c r="AN22" s="5"/>
    </row>
    <row r="23" spans="2:40" x14ac:dyDescent="0.45">
      <c r="B23" s="4"/>
      <c r="D23" s="3" t="str">
        <f>IF($A23="ADD",IF(NOT(ISBLANK(C23)),_xlfn.XLOOKUP(C23,roadnames[lookupValue],roadnames[lookupKey],"ERROR"),""), "")</f>
        <v/>
      </c>
      <c r="E23" s="4"/>
      <c r="F23" s="4"/>
      <c r="G23" s="6"/>
      <c r="H23" s="6"/>
      <c r="J23" s="3" t="str">
        <f>IF($A23="ADD",IF(NOT(ISBLANK(I23)),_xlfn.XLOOKUP(I23,side[lookupValue],side[lookupKey],"ERROR"),""), "")</f>
        <v/>
      </c>
      <c r="L23" s="3" t="str">
        <f>IF($A23="ADD",IF(NOT(ISBLANK(K23)),_xlfn.XLOOKUP(K23,ud_lane_location[lookupValue],ud_lane_location[lookupKey],"ERROR"),""), "")</f>
        <v/>
      </c>
      <c r="N23" s="8" t="str">
        <f t="shared" si="0"/>
        <v/>
      </c>
      <c r="P23" s="3" t="str">
        <f>IF($A23="ADD",IF(NOT(ISBLANK(O23)),_xlfn.XLOOKUP(O23,ud_placement[lookupValue],ud_placement[lookupKey],"ERROR"),""), "")</f>
        <v/>
      </c>
      <c r="R23" s="3" t="str">
        <f>IF($A23="ADD",IF(NOT(ISBLANK(Q23)),_xlfn.XLOOKUP(Q23,ud_crash_cushion_type[lookupValue],ud_crash_cushion_type[lookupKey],"ERROR"),""), "")</f>
        <v/>
      </c>
      <c r="S23" s="7"/>
      <c r="T23" s="4" t="str">
        <f t="shared" ca="1" si="1"/>
        <v/>
      </c>
      <c r="U23" s="4"/>
      <c r="V23" s="3" t="str">
        <f t="shared" si="2"/>
        <v/>
      </c>
      <c r="W23" s="3" t="str">
        <f>IF($A23="","",IF((AND($A23="ADD",OR(V23="",V23="In Use"))),"5",(_xlfn.XLOOKUP(V23,ud_asset_status[lookupValue],ud_asset_status[lookupKey],""))))</f>
        <v/>
      </c>
      <c r="X23" s="7"/>
      <c r="Z23" s="3" t="str">
        <f>IF($A23="ADD",IF(NOT(ISBLANK(Y23)),_xlfn.XLOOKUP(Y23,ar_replace_reason[lookupValue],ar_replace_reason[lookupKey],"ERROR"),""), "")</f>
        <v/>
      </c>
      <c r="AA23" s="3" t="str">
        <f t="shared" si="3"/>
        <v/>
      </c>
      <c r="AB23" s="3" t="str">
        <f>IF($A23="","",IF((AND($A23="ADD",OR(AA23="",AA23="Queenstown-Lakes District Council"))),"70",(_xlfn.XLOOKUP(AA23,ud_organisation_owner[lookupValue],ud_organisation_owner[lookupKey],""))))</f>
        <v/>
      </c>
      <c r="AC23" s="3" t="str">
        <f t="shared" si="4"/>
        <v/>
      </c>
      <c r="AD23" s="3" t="str">
        <f>IF($A23="","",IF((AND($A23="ADD",OR(AC23="",AC23="Queenstown-Lakes District Council"))),"70",(_xlfn.XLOOKUP(AC23,ud_organisation_owner[lookupValue],ud_organisation_owner[lookupKey],""))))</f>
        <v/>
      </c>
      <c r="AE23" s="3" t="str">
        <f t="shared" si="5"/>
        <v/>
      </c>
      <c r="AF23" s="3" t="str">
        <f>IF($A23="","",IF((AND($A23="ADD",OR(AE23="",AE23="Local Authority"))),"17",(_xlfn.XLOOKUP(AE23,ud_sub_organisation[lookupValue],ud_sub_organisation[lookupKey],""))))</f>
        <v/>
      </c>
      <c r="AG23" s="3" t="str">
        <f t="shared" si="6"/>
        <v/>
      </c>
      <c r="AH23" s="3" t="str">
        <f>IF($A23="","",IF((AND($A23="ADD",OR(AG23="",AG23="Vested assets"))),"12",(_xlfn.XLOOKUP(AG23,ud_work_origin[lookupValue],ud_work_origin[lookupKey],""))))</f>
        <v/>
      </c>
      <c r="AI23" s="8"/>
      <c r="AJ23" s="2" t="str">
        <f t="shared" si="7"/>
        <v/>
      </c>
      <c r="AK23" s="3" t="str">
        <f t="shared" si="8"/>
        <v/>
      </c>
      <c r="AL23" s="3" t="str">
        <f>IF($A23="","",IF((AND($A23="ADD",OR(AK23="",AK23="Excellent"))),"1",(_xlfn.XLOOKUP(AK23,condition[lookupValue],condition[lookupKey],""))))</f>
        <v/>
      </c>
      <c r="AM23" s="7" t="str">
        <f t="shared" si="9"/>
        <v/>
      </c>
      <c r="AN23" s="5"/>
    </row>
    <row r="24" spans="2:40" x14ac:dyDescent="0.45">
      <c r="B24" s="4"/>
      <c r="D24" s="3" t="str">
        <f>IF($A24="ADD",IF(NOT(ISBLANK(C24)),_xlfn.XLOOKUP(C24,roadnames[lookupValue],roadnames[lookupKey],"ERROR"),""), "")</f>
        <v/>
      </c>
      <c r="E24" s="4"/>
      <c r="F24" s="4"/>
      <c r="G24" s="6"/>
      <c r="H24" s="6"/>
      <c r="J24" s="3" t="str">
        <f>IF($A24="ADD",IF(NOT(ISBLANK(I24)),_xlfn.XLOOKUP(I24,side[lookupValue],side[lookupKey],"ERROR"),""), "")</f>
        <v/>
      </c>
      <c r="L24" s="3" t="str">
        <f>IF($A24="ADD",IF(NOT(ISBLANK(K24)),_xlfn.XLOOKUP(K24,ud_lane_location[lookupValue],ud_lane_location[lookupKey],"ERROR"),""), "")</f>
        <v/>
      </c>
      <c r="N24" s="8" t="str">
        <f t="shared" si="0"/>
        <v/>
      </c>
      <c r="P24" s="3" t="str">
        <f>IF($A24="ADD",IF(NOT(ISBLANK(O24)),_xlfn.XLOOKUP(O24,ud_placement[lookupValue],ud_placement[lookupKey],"ERROR"),""), "")</f>
        <v/>
      </c>
      <c r="R24" s="3" t="str">
        <f>IF($A24="ADD",IF(NOT(ISBLANK(Q24)),_xlfn.XLOOKUP(Q24,ud_crash_cushion_type[lookupValue],ud_crash_cushion_type[lookupKey],"ERROR"),""), "")</f>
        <v/>
      </c>
      <c r="S24" s="7"/>
      <c r="T24" s="4" t="str">
        <f t="shared" ca="1" si="1"/>
        <v/>
      </c>
      <c r="U24" s="4"/>
      <c r="V24" s="3" t="str">
        <f t="shared" si="2"/>
        <v/>
      </c>
      <c r="W24" s="3" t="str">
        <f>IF($A24="","",IF((AND($A24="ADD",OR(V24="",V24="In Use"))),"5",(_xlfn.XLOOKUP(V24,ud_asset_status[lookupValue],ud_asset_status[lookupKey],""))))</f>
        <v/>
      </c>
      <c r="X24" s="7"/>
      <c r="Z24" s="3" t="str">
        <f>IF($A24="ADD",IF(NOT(ISBLANK(Y24)),_xlfn.XLOOKUP(Y24,ar_replace_reason[lookupValue],ar_replace_reason[lookupKey],"ERROR"),""), "")</f>
        <v/>
      </c>
      <c r="AA24" s="3" t="str">
        <f t="shared" si="3"/>
        <v/>
      </c>
      <c r="AB24" s="3" t="str">
        <f>IF($A24="","",IF((AND($A24="ADD",OR(AA24="",AA24="Queenstown-Lakes District Council"))),"70",(_xlfn.XLOOKUP(AA24,ud_organisation_owner[lookupValue],ud_organisation_owner[lookupKey],""))))</f>
        <v/>
      </c>
      <c r="AC24" s="3" t="str">
        <f t="shared" si="4"/>
        <v/>
      </c>
      <c r="AD24" s="3" t="str">
        <f>IF($A24="","",IF((AND($A24="ADD",OR(AC24="",AC24="Queenstown-Lakes District Council"))),"70",(_xlfn.XLOOKUP(AC24,ud_organisation_owner[lookupValue],ud_organisation_owner[lookupKey],""))))</f>
        <v/>
      </c>
      <c r="AE24" s="3" t="str">
        <f t="shared" si="5"/>
        <v/>
      </c>
      <c r="AF24" s="3" t="str">
        <f>IF($A24="","",IF((AND($A24="ADD",OR(AE24="",AE24="Local Authority"))),"17",(_xlfn.XLOOKUP(AE24,ud_sub_organisation[lookupValue],ud_sub_organisation[lookupKey],""))))</f>
        <v/>
      </c>
      <c r="AG24" s="3" t="str">
        <f t="shared" si="6"/>
        <v/>
      </c>
      <c r="AH24" s="3" t="str">
        <f>IF($A24="","",IF((AND($A24="ADD",OR(AG24="",AG24="Vested assets"))),"12",(_xlfn.XLOOKUP(AG24,ud_work_origin[lookupValue],ud_work_origin[lookupKey],""))))</f>
        <v/>
      </c>
      <c r="AI24" s="8"/>
      <c r="AJ24" s="2" t="str">
        <f t="shared" si="7"/>
        <v/>
      </c>
      <c r="AK24" s="3" t="str">
        <f t="shared" si="8"/>
        <v/>
      </c>
      <c r="AL24" s="3" t="str">
        <f>IF($A24="","",IF((AND($A24="ADD",OR(AK24="",AK24="Excellent"))),"1",(_xlfn.XLOOKUP(AK24,condition[lookupValue],condition[lookupKey],""))))</f>
        <v/>
      </c>
      <c r="AM24" s="7" t="str">
        <f t="shared" si="9"/>
        <v/>
      </c>
      <c r="AN24" s="5"/>
    </row>
    <row r="25" spans="2:40" x14ac:dyDescent="0.45">
      <c r="B25" s="4"/>
      <c r="D25" s="3" t="str">
        <f>IF($A25="ADD",IF(NOT(ISBLANK(C25)),_xlfn.XLOOKUP(C25,roadnames[lookupValue],roadnames[lookupKey],"ERROR"),""), "")</f>
        <v/>
      </c>
      <c r="E25" s="4"/>
      <c r="F25" s="4"/>
      <c r="G25" s="6"/>
      <c r="H25" s="6"/>
      <c r="J25" s="3" t="str">
        <f>IF($A25="ADD",IF(NOT(ISBLANK(I25)),_xlfn.XLOOKUP(I25,side[lookupValue],side[lookupKey],"ERROR"),""), "")</f>
        <v/>
      </c>
      <c r="L25" s="3" t="str">
        <f>IF($A25="ADD",IF(NOT(ISBLANK(K25)),_xlfn.XLOOKUP(K25,ud_lane_location[lookupValue],ud_lane_location[lookupKey],"ERROR"),""), "")</f>
        <v/>
      </c>
      <c r="N25" s="8" t="str">
        <f t="shared" si="0"/>
        <v/>
      </c>
      <c r="P25" s="3" t="str">
        <f>IF($A25="ADD",IF(NOT(ISBLANK(O25)),_xlfn.XLOOKUP(O25,ud_placement[lookupValue],ud_placement[lookupKey],"ERROR"),""), "")</f>
        <v/>
      </c>
      <c r="R25" s="3" t="str">
        <f>IF($A25="ADD",IF(NOT(ISBLANK(Q25)),_xlfn.XLOOKUP(Q25,ud_crash_cushion_type[lookupValue],ud_crash_cushion_type[lookupKey],"ERROR"),""), "")</f>
        <v/>
      </c>
      <c r="S25" s="7"/>
      <c r="T25" s="4" t="str">
        <f t="shared" ca="1" si="1"/>
        <v/>
      </c>
      <c r="U25" s="4"/>
      <c r="V25" s="3" t="str">
        <f t="shared" si="2"/>
        <v/>
      </c>
      <c r="W25" s="3" t="str">
        <f>IF($A25="","",IF((AND($A25="ADD",OR(V25="",V25="In Use"))),"5",(_xlfn.XLOOKUP(V25,ud_asset_status[lookupValue],ud_asset_status[lookupKey],""))))</f>
        <v/>
      </c>
      <c r="X25" s="7"/>
      <c r="Z25" s="3" t="str">
        <f>IF($A25="ADD",IF(NOT(ISBLANK(Y25)),_xlfn.XLOOKUP(Y25,ar_replace_reason[lookupValue],ar_replace_reason[lookupKey],"ERROR"),""), "")</f>
        <v/>
      </c>
      <c r="AA25" s="3" t="str">
        <f t="shared" si="3"/>
        <v/>
      </c>
      <c r="AB25" s="3" t="str">
        <f>IF($A25="","",IF((AND($A25="ADD",OR(AA25="",AA25="Queenstown-Lakes District Council"))),"70",(_xlfn.XLOOKUP(AA25,ud_organisation_owner[lookupValue],ud_organisation_owner[lookupKey],""))))</f>
        <v/>
      </c>
      <c r="AC25" s="3" t="str">
        <f t="shared" si="4"/>
        <v/>
      </c>
      <c r="AD25" s="3" t="str">
        <f>IF($A25="","",IF((AND($A25="ADD",OR(AC25="",AC25="Queenstown-Lakes District Council"))),"70",(_xlfn.XLOOKUP(AC25,ud_organisation_owner[lookupValue],ud_organisation_owner[lookupKey],""))))</f>
        <v/>
      </c>
      <c r="AE25" s="3" t="str">
        <f t="shared" si="5"/>
        <v/>
      </c>
      <c r="AF25" s="3" t="str">
        <f>IF($A25="","",IF((AND($A25="ADD",OR(AE25="",AE25="Local Authority"))),"17",(_xlfn.XLOOKUP(AE25,ud_sub_organisation[lookupValue],ud_sub_organisation[lookupKey],""))))</f>
        <v/>
      </c>
      <c r="AG25" s="3" t="str">
        <f t="shared" si="6"/>
        <v/>
      </c>
      <c r="AH25" s="3" t="str">
        <f>IF($A25="","",IF((AND($A25="ADD",OR(AG25="",AG25="Vested assets"))),"12",(_xlfn.XLOOKUP(AG25,ud_work_origin[lookupValue],ud_work_origin[lookupKey],""))))</f>
        <v/>
      </c>
      <c r="AI25" s="8"/>
      <c r="AJ25" s="2" t="str">
        <f t="shared" si="7"/>
        <v/>
      </c>
      <c r="AK25" s="3" t="str">
        <f t="shared" si="8"/>
        <v/>
      </c>
      <c r="AL25" s="3" t="str">
        <f>IF($A25="","",IF((AND($A25="ADD",OR(AK25="",AK25="Excellent"))),"1",(_xlfn.XLOOKUP(AK25,condition[lookupValue],condition[lookupKey],""))))</f>
        <v/>
      </c>
      <c r="AM25" s="7" t="str">
        <f t="shared" si="9"/>
        <v/>
      </c>
      <c r="AN25" s="5"/>
    </row>
    <row r="26" spans="2:40" x14ac:dyDescent="0.45">
      <c r="B26" s="4"/>
      <c r="D26" s="3" t="str">
        <f>IF($A26="ADD",IF(NOT(ISBLANK(C26)),_xlfn.XLOOKUP(C26,roadnames[lookupValue],roadnames[lookupKey],"ERROR"),""), "")</f>
        <v/>
      </c>
      <c r="E26" s="4"/>
      <c r="F26" s="4"/>
      <c r="G26" s="6"/>
      <c r="H26" s="6"/>
      <c r="J26" s="3" t="str">
        <f>IF($A26="ADD",IF(NOT(ISBLANK(I26)),_xlfn.XLOOKUP(I26,side[lookupValue],side[lookupKey],"ERROR"),""), "")</f>
        <v/>
      </c>
      <c r="L26" s="3" t="str">
        <f>IF($A26="ADD",IF(NOT(ISBLANK(K26)),_xlfn.XLOOKUP(K26,ud_lane_location[lookupValue],ud_lane_location[lookupKey],"ERROR"),""), "")</f>
        <v/>
      </c>
      <c r="N26" s="8" t="str">
        <f t="shared" si="0"/>
        <v/>
      </c>
      <c r="P26" s="3" t="str">
        <f>IF($A26="ADD",IF(NOT(ISBLANK(O26)),_xlfn.XLOOKUP(O26,ud_placement[lookupValue],ud_placement[lookupKey],"ERROR"),""), "")</f>
        <v/>
      </c>
      <c r="R26" s="3" t="str">
        <f>IF($A26="ADD",IF(NOT(ISBLANK(Q26)),_xlfn.XLOOKUP(Q26,ud_crash_cushion_type[lookupValue],ud_crash_cushion_type[lookupKey],"ERROR"),""), "")</f>
        <v/>
      </c>
      <c r="S26" s="7"/>
      <c r="T26" s="4" t="str">
        <f t="shared" ca="1" si="1"/>
        <v/>
      </c>
      <c r="U26" s="4"/>
      <c r="V26" s="3" t="str">
        <f t="shared" si="2"/>
        <v/>
      </c>
      <c r="W26" s="3" t="str">
        <f>IF($A26="","",IF((AND($A26="ADD",OR(V26="",V26="In Use"))),"5",(_xlfn.XLOOKUP(V26,ud_asset_status[lookupValue],ud_asset_status[lookupKey],""))))</f>
        <v/>
      </c>
      <c r="X26" s="7"/>
      <c r="Z26" s="3" t="str">
        <f>IF($A26="ADD",IF(NOT(ISBLANK(Y26)),_xlfn.XLOOKUP(Y26,ar_replace_reason[lookupValue],ar_replace_reason[lookupKey],"ERROR"),""), "")</f>
        <v/>
      </c>
      <c r="AA26" s="3" t="str">
        <f t="shared" si="3"/>
        <v/>
      </c>
      <c r="AB26" s="3" t="str">
        <f>IF($A26="","",IF((AND($A26="ADD",OR(AA26="",AA26="Queenstown-Lakes District Council"))),"70",(_xlfn.XLOOKUP(AA26,ud_organisation_owner[lookupValue],ud_organisation_owner[lookupKey],""))))</f>
        <v/>
      </c>
      <c r="AC26" s="3" t="str">
        <f t="shared" si="4"/>
        <v/>
      </c>
      <c r="AD26" s="3" t="str">
        <f>IF($A26="","",IF((AND($A26="ADD",OR(AC26="",AC26="Queenstown-Lakes District Council"))),"70",(_xlfn.XLOOKUP(AC26,ud_organisation_owner[lookupValue],ud_organisation_owner[lookupKey],""))))</f>
        <v/>
      </c>
      <c r="AE26" s="3" t="str">
        <f t="shared" si="5"/>
        <v/>
      </c>
      <c r="AF26" s="3" t="str">
        <f>IF($A26="","",IF((AND($A26="ADD",OR(AE26="",AE26="Local Authority"))),"17",(_xlfn.XLOOKUP(AE26,ud_sub_organisation[lookupValue],ud_sub_organisation[lookupKey],""))))</f>
        <v/>
      </c>
      <c r="AG26" s="3" t="str">
        <f t="shared" si="6"/>
        <v/>
      </c>
      <c r="AH26" s="3" t="str">
        <f>IF($A26="","",IF((AND($A26="ADD",OR(AG26="",AG26="Vested assets"))),"12",(_xlfn.XLOOKUP(AG26,ud_work_origin[lookupValue],ud_work_origin[lookupKey],""))))</f>
        <v/>
      </c>
      <c r="AI26" s="8"/>
      <c r="AJ26" s="2" t="str">
        <f t="shared" si="7"/>
        <v/>
      </c>
      <c r="AK26" s="3" t="str">
        <f t="shared" si="8"/>
        <v/>
      </c>
      <c r="AL26" s="3" t="str">
        <f>IF($A26="","",IF((AND($A26="ADD",OR(AK26="",AK26="Excellent"))),"1",(_xlfn.XLOOKUP(AK26,condition[lookupValue],condition[lookupKey],""))))</f>
        <v/>
      </c>
      <c r="AM26" s="7" t="str">
        <f t="shared" si="9"/>
        <v/>
      </c>
      <c r="AN26" s="5"/>
    </row>
    <row r="27" spans="2:40" x14ac:dyDescent="0.45">
      <c r="B27" s="4"/>
      <c r="D27" s="3" t="str">
        <f>IF($A27="ADD",IF(NOT(ISBLANK(C27)),_xlfn.XLOOKUP(C27,roadnames[lookupValue],roadnames[lookupKey],"ERROR"),""), "")</f>
        <v/>
      </c>
      <c r="E27" s="4"/>
      <c r="F27" s="4"/>
      <c r="G27" s="6"/>
      <c r="H27" s="6"/>
      <c r="J27" s="3" t="str">
        <f>IF($A27="ADD",IF(NOT(ISBLANK(I27)),_xlfn.XLOOKUP(I27,side[lookupValue],side[lookupKey],"ERROR"),""), "")</f>
        <v/>
      </c>
      <c r="L27" s="3" t="str">
        <f>IF($A27="ADD",IF(NOT(ISBLANK(K27)),_xlfn.XLOOKUP(K27,ud_lane_location[lookupValue],ud_lane_location[lookupKey],"ERROR"),""), "")</f>
        <v/>
      </c>
      <c r="N27" s="8" t="str">
        <f t="shared" si="0"/>
        <v/>
      </c>
      <c r="P27" s="3" t="str">
        <f>IF($A27="ADD",IF(NOT(ISBLANK(O27)),_xlfn.XLOOKUP(O27,ud_placement[lookupValue],ud_placement[lookupKey],"ERROR"),""), "")</f>
        <v/>
      </c>
      <c r="R27" s="3" t="str">
        <f>IF($A27="ADD",IF(NOT(ISBLANK(Q27)),_xlfn.XLOOKUP(Q27,ud_crash_cushion_type[lookupValue],ud_crash_cushion_type[lookupKey],"ERROR"),""), "")</f>
        <v/>
      </c>
      <c r="S27" s="7"/>
      <c r="T27" s="4" t="str">
        <f t="shared" ca="1" si="1"/>
        <v/>
      </c>
      <c r="U27" s="4"/>
      <c r="V27" s="3" t="str">
        <f t="shared" si="2"/>
        <v/>
      </c>
      <c r="W27" s="3" t="str">
        <f>IF($A27="","",IF((AND($A27="ADD",OR(V27="",V27="In Use"))),"5",(_xlfn.XLOOKUP(V27,ud_asset_status[lookupValue],ud_asset_status[lookupKey],""))))</f>
        <v/>
      </c>
      <c r="X27" s="7"/>
      <c r="Z27" s="3" t="str">
        <f>IF($A27="ADD",IF(NOT(ISBLANK(Y27)),_xlfn.XLOOKUP(Y27,ar_replace_reason[lookupValue],ar_replace_reason[lookupKey],"ERROR"),""), "")</f>
        <v/>
      </c>
      <c r="AA27" s="3" t="str">
        <f t="shared" si="3"/>
        <v/>
      </c>
      <c r="AB27" s="3" t="str">
        <f>IF($A27="","",IF((AND($A27="ADD",OR(AA27="",AA27="Queenstown-Lakes District Council"))),"70",(_xlfn.XLOOKUP(AA27,ud_organisation_owner[lookupValue],ud_organisation_owner[lookupKey],""))))</f>
        <v/>
      </c>
      <c r="AC27" s="3" t="str">
        <f t="shared" si="4"/>
        <v/>
      </c>
      <c r="AD27" s="3" t="str">
        <f>IF($A27="","",IF((AND($A27="ADD",OR(AC27="",AC27="Queenstown-Lakes District Council"))),"70",(_xlfn.XLOOKUP(AC27,ud_organisation_owner[lookupValue],ud_organisation_owner[lookupKey],""))))</f>
        <v/>
      </c>
      <c r="AE27" s="3" t="str">
        <f t="shared" si="5"/>
        <v/>
      </c>
      <c r="AF27" s="3" t="str">
        <f>IF($A27="","",IF((AND($A27="ADD",OR(AE27="",AE27="Local Authority"))),"17",(_xlfn.XLOOKUP(AE27,ud_sub_organisation[lookupValue],ud_sub_organisation[lookupKey],""))))</f>
        <v/>
      </c>
      <c r="AG27" s="3" t="str">
        <f t="shared" si="6"/>
        <v/>
      </c>
      <c r="AH27" s="3" t="str">
        <f>IF($A27="","",IF((AND($A27="ADD",OR(AG27="",AG27="Vested assets"))),"12",(_xlfn.XLOOKUP(AG27,ud_work_origin[lookupValue],ud_work_origin[lookupKey],""))))</f>
        <v/>
      </c>
      <c r="AI27" s="8"/>
      <c r="AJ27" s="2" t="str">
        <f t="shared" si="7"/>
        <v/>
      </c>
      <c r="AK27" s="3" t="str">
        <f t="shared" si="8"/>
        <v/>
      </c>
      <c r="AL27" s="3" t="str">
        <f>IF($A27="","",IF((AND($A27="ADD",OR(AK27="",AK27="Excellent"))),"1",(_xlfn.XLOOKUP(AK27,condition[lookupValue],condition[lookupKey],""))))</f>
        <v/>
      </c>
      <c r="AM27" s="7" t="str">
        <f t="shared" si="9"/>
        <v/>
      </c>
      <c r="AN27" s="5"/>
    </row>
    <row r="28" spans="2:40" x14ac:dyDescent="0.45">
      <c r="B28" s="4"/>
      <c r="D28" s="3" t="str">
        <f>IF($A28="ADD",IF(NOT(ISBLANK(C28)),_xlfn.XLOOKUP(C28,roadnames[lookupValue],roadnames[lookupKey],"ERROR"),""), "")</f>
        <v/>
      </c>
      <c r="E28" s="4"/>
      <c r="F28" s="4"/>
      <c r="G28" s="6"/>
      <c r="H28" s="6"/>
      <c r="J28" s="3" t="str">
        <f>IF($A28="ADD",IF(NOT(ISBLANK(I28)),_xlfn.XLOOKUP(I28,side[lookupValue],side[lookupKey],"ERROR"),""), "")</f>
        <v/>
      </c>
      <c r="L28" s="3" t="str">
        <f>IF($A28="ADD",IF(NOT(ISBLANK(K28)),_xlfn.XLOOKUP(K28,ud_lane_location[lookupValue],ud_lane_location[lookupKey],"ERROR"),""), "")</f>
        <v/>
      </c>
      <c r="N28" s="8" t="str">
        <f t="shared" si="0"/>
        <v/>
      </c>
      <c r="P28" s="3" t="str">
        <f>IF($A28="ADD",IF(NOT(ISBLANK(O28)),_xlfn.XLOOKUP(O28,ud_placement[lookupValue],ud_placement[lookupKey],"ERROR"),""), "")</f>
        <v/>
      </c>
      <c r="R28" s="3" t="str">
        <f>IF($A28="ADD",IF(NOT(ISBLANK(Q28)),_xlfn.XLOOKUP(Q28,ud_crash_cushion_type[lookupValue],ud_crash_cushion_type[lookupKey],"ERROR"),""), "")</f>
        <v/>
      </c>
      <c r="S28" s="7"/>
      <c r="T28" s="4" t="str">
        <f t="shared" ca="1" si="1"/>
        <v/>
      </c>
      <c r="U28" s="4"/>
      <c r="V28" s="3" t="str">
        <f t="shared" si="2"/>
        <v/>
      </c>
      <c r="W28" s="3" t="str">
        <f>IF($A28="","",IF((AND($A28="ADD",OR(V28="",V28="In Use"))),"5",(_xlfn.XLOOKUP(V28,ud_asset_status[lookupValue],ud_asset_status[lookupKey],""))))</f>
        <v/>
      </c>
      <c r="X28" s="7"/>
      <c r="Z28" s="3" t="str">
        <f>IF($A28="ADD",IF(NOT(ISBLANK(Y28)),_xlfn.XLOOKUP(Y28,ar_replace_reason[lookupValue],ar_replace_reason[lookupKey],"ERROR"),""), "")</f>
        <v/>
      </c>
      <c r="AA28" s="3" t="str">
        <f t="shared" si="3"/>
        <v/>
      </c>
      <c r="AB28" s="3" t="str">
        <f>IF($A28="","",IF((AND($A28="ADD",OR(AA28="",AA28="Queenstown-Lakes District Council"))),"70",(_xlfn.XLOOKUP(AA28,ud_organisation_owner[lookupValue],ud_organisation_owner[lookupKey],""))))</f>
        <v/>
      </c>
      <c r="AC28" s="3" t="str">
        <f t="shared" si="4"/>
        <v/>
      </c>
      <c r="AD28" s="3" t="str">
        <f>IF($A28="","",IF((AND($A28="ADD",OR(AC28="",AC28="Queenstown-Lakes District Council"))),"70",(_xlfn.XLOOKUP(AC28,ud_organisation_owner[lookupValue],ud_organisation_owner[lookupKey],""))))</f>
        <v/>
      </c>
      <c r="AE28" s="3" t="str">
        <f t="shared" si="5"/>
        <v/>
      </c>
      <c r="AF28" s="3" t="str">
        <f>IF($A28="","",IF((AND($A28="ADD",OR(AE28="",AE28="Local Authority"))),"17",(_xlfn.XLOOKUP(AE28,ud_sub_organisation[lookupValue],ud_sub_organisation[lookupKey],""))))</f>
        <v/>
      </c>
      <c r="AG28" s="3" t="str">
        <f t="shared" si="6"/>
        <v/>
      </c>
      <c r="AH28" s="3" t="str">
        <f>IF($A28="","",IF((AND($A28="ADD",OR(AG28="",AG28="Vested assets"))),"12",(_xlfn.XLOOKUP(AG28,ud_work_origin[lookupValue],ud_work_origin[lookupKey],""))))</f>
        <v/>
      </c>
      <c r="AI28" s="8"/>
      <c r="AJ28" s="2" t="str">
        <f t="shared" si="7"/>
        <v/>
      </c>
      <c r="AK28" s="3" t="str">
        <f t="shared" si="8"/>
        <v/>
      </c>
      <c r="AL28" s="3" t="str">
        <f>IF($A28="","",IF((AND($A28="ADD",OR(AK28="",AK28="Excellent"))),"1",(_xlfn.XLOOKUP(AK28,condition[lookupValue],condition[lookupKey],""))))</f>
        <v/>
      </c>
      <c r="AM28" s="7" t="str">
        <f t="shared" si="9"/>
        <v/>
      </c>
      <c r="AN28" s="5"/>
    </row>
    <row r="29" spans="2:40" x14ac:dyDescent="0.45">
      <c r="B29" s="4"/>
      <c r="D29" s="3" t="str">
        <f>IF($A29="ADD",IF(NOT(ISBLANK(C29)),_xlfn.XLOOKUP(C29,roadnames[lookupValue],roadnames[lookupKey],"ERROR"),""), "")</f>
        <v/>
      </c>
      <c r="E29" s="4"/>
      <c r="F29" s="4"/>
      <c r="G29" s="6"/>
      <c r="H29" s="6"/>
      <c r="J29" s="3" t="str">
        <f>IF($A29="ADD",IF(NOT(ISBLANK(I29)),_xlfn.XLOOKUP(I29,side[lookupValue],side[lookupKey],"ERROR"),""), "")</f>
        <v/>
      </c>
      <c r="L29" s="3" t="str">
        <f>IF($A29="ADD",IF(NOT(ISBLANK(K29)),_xlfn.XLOOKUP(K29,ud_lane_location[lookupValue],ud_lane_location[lookupKey],"ERROR"),""), "")</f>
        <v/>
      </c>
      <c r="N29" s="8" t="str">
        <f t="shared" si="0"/>
        <v/>
      </c>
      <c r="P29" s="3" t="str">
        <f>IF($A29="ADD",IF(NOT(ISBLANK(O29)),_xlfn.XLOOKUP(O29,ud_placement[lookupValue],ud_placement[lookupKey],"ERROR"),""), "")</f>
        <v/>
      </c>
      <c r="R29" s="3" t="str">
        <f>IF($A29="ADD",IF(NOT(ISBLANK(Q29)),_xlfn.XLOOKUP(Q29,ud_crash_cushion_type[lookupValue],ud_crash_cushion_type[lookupKey],"ERROR"),""), "")</f>
        <v/>
      </c>
      <c r="S29" s="7"/>
      <c r="T29" s="4" t="str">
        <f t="shared" ca="1" si="1"/>
        <v/>
      </c>
      <c r="U29" s="4"/>
      <c r="V29" s="3" t="str">
        <f t="shared" si="2"/>
        <v/>
      </c>
      <c r="W29" s="3" t="str">
        <f>IF($A29="","",IF((AND($A29="ADD",OR(V29="",V29="In Use"))),"5",(_xlfn.XLOOKUP(V29,ud_asset_status[lookupValue],ud_asset_status[lookupKey],""))))</f>
        <v/>
      </c>
      <c r="X29" s="7"/>
      <c r="Z29" s="3" t="str">
        <f>IF($A29="ADD",IF(NOT(ISBLANK(Y29)),_xlfn.XLOOKUP(Y29,ar_replace_reason[lookupValue],ar_replace_reason[lookupKey],"ERROR"),""), "")</f>
        <v/>
      </c>
      <c r="AA29" s="3" t="str">
        <f t="shared" si="3"/>
        <v/>
      </c>
      <c r="AB29" s="3" t="str">
        <f>IF($A29="","",IF((AND($A29="ADD",OR(AA29="",AA29="Queenstown-Lakes District Council"))),"70",(_xlfn.XLOOKUP(AA29,ud_organisation_owner[lookupValue],ud_organisation_owner[lookupKey],""))))</f>
        <v/>
      </c>
      <c r="AC29" s="3" t="str">
        <f t="shared" si="4"/>
        <v/>
      </c>
      <c r="AD29" s="3" t="str">
        <f>IF($A29="","",IF((AND($A29="ADD",OR(AC29="",AC29="Queenstown-Lakes District Council"))),"70",(_xlfn.XLOOKUP(AC29,ud_organisation_owner[lookupValue],ud_organisation_owner[lookupKey],""))))</f>
        <v/>
      </c>
      <c r="AE29" s="3" t="str">
        <f t="shared" si="5"/>
        <v/>
      </c>
      <c r="AF29" s="3" t="str">
        <f>IF($A29="","",IF((AND($A29="ADD",OR(AE29="",AE29="Local Authority"))),"17",(_xlfn.XLOOKUP(AE29,ud_sub_organisation[lookupValue],ud_sub_organisation[lookupKey],""))))</f>
        <v/>
      </c>
      <c r="AG29" s="3" t="str">
        <f t="shared" si="6"/>
        <v/>
      </c>
      <c r="AH29" s="3" t="str">
        <f>IF($A29="","",IF((AND($A29="ADD",OR(AG29="",AG29="Vested assets"))),"12",(_xlfn.XLOOKUP(AG29,ud_work_origin[lookupValue],ud_work_origin[lookupKey],""))))</f>
        <v/>
      </c>
      <c r="AI29" s="8"/>
      <c r="AJ29" s="2" t="str">
        <f t="shared" si="7"/>
        <v/>
      </c>
      <c r="AK29" s="3" t="str">
        <f t="shared" si="8"/>
        <v/>
      </c>
      <c r="AL29" s="3" t="str">
        <f>IF($A29="","",IF((AND($A29="ADD",OR(AK29="",AK29="Excellent"))),"1",(_xlfn.XLOOKUP(AK29,condition[lookupValue],condition[lookupKey],""))))</f>
        <v/>
      </c>
      <c r="AM29" s="7" t="str">
        <f t="shared" si="9"/>
        <v/>
      </c>
      <c r="AN29" s="5"/>
    </row>
    <row r="30" spans="2:40" x14ac:dyDescent="0.45">
      <c r="B30" s="4"/>
      <c r="D30" s="3" t="str">
        <f>IF($A30="ADD",IF(NOT(ISBLANK(C30)),_xlfn.XLOOKUP(C30,roadnames[lookupValue],roadnames[lookupKey],"ERROR"),""), "")</f>
        <v/>
      </c>
      <c r="E30" s="4"/>
      <c r="F30" s="4"/>
      <c r="G30" s="6"/>
      <c r="H30" s="6"/>
      <c r="J30" s="3" t="str">
        <f>IF($A30="ADD",IF(NOT(ISBLANK(I30)),_xlfn.XLOOKUP(I30,side[lookupValue],side[lookupKey],"ERROR"),""), "")</f>
        <v/>
      </c>
      <c r="L30" s="3" t="str">
        <f>IF($A30="ADD",IF(NOT(ISBLANK(K30)),_xlfn.XLOOKUP(K30,ud_lane_location[lookupValue],ud_lane_location[lookupKey],"ERROR"),""), "")</f>
        <v/>
      </c>
      <c r="N30" s="8" t="str">
        <f t="shared" si="0"/>
        <v/>
      </c>
      <c r="P30" s="3" t="str">
        <f>IF($A30="ADD",IF(NOT(ISBLANK(O30)),_xlfn.XLOOKUP(O30,ud_placement[lookupValue],ud_placement[lookupKey],"ERROR"),""), "")</f>
        <v/>
      </c>
      <c r="R30" s="3" t="str">
        <f>IF($A30="ADD",IF(NOT(ISBLANK(Q30)),_xlfn.XLOOKUP(Q30,ud_crash_cushion_type[lookupValue],ud_crash_cushion_type[lookupKey],"ERROR"),""), "")</f>
        <v/>
      </c>
      <c r="S30" s="7"/>
      <c r="T30" s="4" t="str">
        <f t="shared" ca="1" si="1"/>
        <v/>
      </c>
      <c r="U30" s="4"/>
      <c r="V30" s="3" t="str">
        <f t="shared" si="2"/>
        <v/>
      </c>
      <c r="W30" s="3" t="str">
        <f>IF($A30="","",IF((AND($A30="ADD",OR(V30="",V30="In Use"))),"5",(_xlfn.XLOOKUP(V30,ud_asset_status[lookupValue],ud_asset_status[lookupKey],""))))</f>
        <v/>
      </c>
      <c r="X30" s="7"/>
      <c r="Z30" s="3" t="str">
        <f>IF($A30="ADD",IF(NOT(ISBLANK(Y30)),_xlfn.XLOOKUP(Y30,ar_replace_reason[lookupValue],ar_replace_reason[lookupKey],"ERROR"),""), "")</f>
        <v/>
      </c>
      <c r="AA30" s="3" t="str">
        <f t="shared" si="3"/>
        <v/>
      </c>
      <c r="AB30" s="3" t="str">
        <f>IF($A30="","",IF((AND($A30="ADD",OR(AA30="",AA30="Queenstown-Lakes District Council"))),"70",(_xlfn.XLOOKUP(AA30,ud_organisation_owner[lookupValue],ud_organisation_owner[lookupKey],""))))</f>
        <v/>
      </c>
      <c r="AC30" s="3" t="str">
        <f t="shared" si="4"/>
        <v/>
      </c>
      <c r="AD30" s="3" t="str">
        <f>IF($A30="","",IF((AND($A30="ADD",OR(AC30="",AC30="Queenstown-Lakes District Council"))),"70",(_xlfn.XLOOKUP(AC30,ud_organisation_owner[lookupValue],ud_organisation_owner[lookupKey],""))))</f>
        <v/>
      </c>
      <c r="AE30" s="3" t="str">
        <f t="shared" si="5"/>
        <v/>
      </c>
      <c r="AF30" s="3" t="str">
        <f>IF($A30="","",IF((AND($A30="ADD",OR(AE30="",AE30="Local Authority"))),"17",(_xlfn.XLOOKUP(AE30,ud_sub_organisation[lookupValue],ud_sub_organisation[lookupKey],""))))</f>
        <v/>
      </c>
      <c r="AG30" s="3" t="str">
        <f t="shared" si="6"/>
        <v/>
      </c>
      <c r="AH30" s="3" t="str">
        <f>IF($A30="","",IF((AND($A30="ADD",OR(AG30="",AG30="Vested assets"))),"12",(_xlfn.XLOOKUP(AG30,ud_work_origin[lookupValue],ud_work_origin[lookupKey],""))))</f>
        <v/>
      </c>
      <c r="AI30" s="8"/>
      <c r="AJ30" s="2" t="str">
        <f t="shared" si="7"/>
        <v/>
      </c>
      <c r="AK30" s="3" t="str">
        <f t="shared" si="8"/>
        <v/>
      </c>
      <c r="AL30" s="3" t="str">
        <f>IF($A30="","",IF((AND($A30="ADD",OR(AK30="",AK30="Excellent"))),"1",(_xlfn.XLOOKUP(AK30,condition[lookupValue],condition[lookupKey],""))))</f>
        <v/>
      </c>
      <c r="AM30" s="7" t="str">
        <f t="shared" si="9"/>
        <v/>
      </c>
      <c r="AN30" s="5"/>
    </row>
    <row r="31" spans="2:40" x14ac:dyDescent="0.45">
      <c r="B31" s="4"/>
      <c r="D31" s="3" t="str">
        <f>IF($A31="ADD",IF(NOT(ISBLANK(C31)),_xlfn.XLOOKUP(C31,roadnames[lookupValue],roadnames[lookupKey],"ERROR"),""), "")</f>
        <v/>
      </c>
      <c r="E31" s="4"/>
      <c r="F31" s="4"/>
      <c r="G31" s="6"/>
      <c r="H31" s="6"/>
      <c r="J31" s="3" t="str">
        <f>IF($A31="ADD",IF(NOT(ISBLANK(I31)),_xlfn.XLOOKUP(I31,side[lookupValue],side[lookupKey],"ERROR"),""), "")</f>
        <v/>
      </c>
      <c r="L31" s="3" t="str">
        <f>IF($A31="ADD",IF(NOT(ISBLANK(K31)),_xlfn.XLOOKUP(K31,ud_lane_location[lookupValue],ud_lane_location[lookupKey],"ERROR"),""), "")</f>
        <v/>
      </c>
      <c r="N31" s="8" t="str">
        <f t="shared" si="0"/>
        <v/>
      </c>
      <c r="P31" s="3" t="str">
        <f>IF($A31="ADD",IF(NOT(ISBLANK(O31)),_xlfn.XLOOKUP(O31,ud_placement[lookupValue],ud_placement[lookupKey],"ERROR"),""), "")</f>
        <v/>
      </c>
      <c r="R31" s="3" t="str">
        <f>IF($A31="ADD",IF(NOT(ISBLANK(Q31)),_xlfn.XLOOKUP(Q31,ud_crash_cushion_type[lookupValue],ud_crash_cushion_type[lookupKey],"ERROR"),""), "")</f>
        <v/>
      </c>
      <c r="S31" s="7"/>
      <c r="T31" s="4" t="str">
        <f t="shared" ca="1" si="1"/>
        <v/>
      </c>
      <c r="U31" s="4"/>
      <c r="V31" s="3" t="str">
        <f t="shared" si="2"/>
        <v/>
      </c>
      <c r="W31" s="3" t="str">
        <f>IF($A31="","",IF((AND($A31="ADD",OR(V31="",V31="In Use"))),"5",(_xlfn.XLOOKUP(V31,ud_asset_status[lookupValue],ud_asset_status[lookupKey],""))))</f>
        <v/>
      </c>
      <c r="X31" s="7"/>
      <c r="Z31" s="3" t="str">
        <f>IF($A31="ADD",IF(NOT(ISBLANK(Y31)),_xlfn.XLOOKUP(Y31,ar_replace_reason[lookupValue],ar_replace_reason[lookupKey],"ERROR"),""), "")</f>
        <v/>
      </c>
      <c r="AA31" s="3" t="str">
        <f t="shared" si="3"/>
        <v/>
      </c>
      <c r="AB31" s="3" t="str">
        <f>IF($A31="","",IF((AND($A31="ADD",OR(AA31="",AA31="Queenstown-Lakes District Council"))),"70",(_xlfn.XLOOKUP(AA31,ud_organisation_owner[lookupValue],ud_organisation_owner[lookupKey],""))))</f>
        <v/>
      </c>
      <c r="AC31" s="3" t="str">
        <f t="shared" si="4"/>
        <v/>
      </c>
      <c r="AD31" s="3" t="str">
        <f>IF($A31="","",IF((AND($A31="ADD",OR(AC31="",AC31="Queenstown-Lakes District Council"))),"70",(_xlfn.XLOOKUP(AC31,ud_organisation_owner[lookupValue],ud_organisation_owner[lookupKey],""))))</f>
        <v/>
      </c>
      <c r="AE31" s="3" t="str">
        <f t="shared" si="5"/>
        <v/>
      </c>
      <c r="AF31" s="3" t="str">
        <f>IF($A31="","",IF((AND($A31="ADD",OR(AE31="",AE31="Local Authority"))),"17",(_xlfn.XLOOKUP(AE31,ud_sub_organisation[lookupValue],ud_sub_organisation[lookupKey],""))))</f>
        <v/>
      </c>
      <c r="AG31" s="3" t="str">
        <f t="shared" si="6"/>
        <v/>
      </c>
      <c r="AH31" s="3" t="str">
        <f>IF($A31="","",IF((AND($A31="ADD",OR(AG31="",AG31="Vested assets"))),"12",(_xlfn.XLOOKUP(AG31,ud_work_origin[lookupValue],ud_work_origin[lookupKey],""))))</f>
        <v/>
      </c>
      <c r="AI31" s="8"/>
      <c r="AJ31" s="2" t="str">
        <f t="shared" si="7"/>
        <v/>
      </c>
      <c r="AK31" s="3" t="str">
        <f t="shared" si="8"/>
        <v/>
      </c>
      <c r="AL31" s="3" t="str">
        <f>IF($A31="","",IF((AND($A31="ADD",OR(AK31="",AK31="Excellent"))),"1",(_xlfn.XLOOKUP(AK31,condition[lookupValue],condition[lookupKey],""))))</f>
        <v/>
      </c>
      <c r="AM31" s="7" t="str">
        <f t="shared" si="9"/>
        <v/>
      </c>
      <c r="AN31" s="5"/>
    </row>
    <row r="32" spans="2:40" x14ac:dyDescent="0.45">
      <c r="B32" s="4"/>
      <c r="D32" s="3" t="str">
        <f>IF($A32="ADD",IF(NOT(ISBLANK(C32)),_xlfn.XLOOKUP(C32,roadnames[lookupValue],roadnames[lookupKey],"ERROR"),""), "")</f>
        <v/>
      </c>
      <c r="E32" s="4"/>
      <c r="F32" s="4"/>
      <c r="G32" s="6"/>
      <c r="H32" s="6"/>
      <c r="J32" s="3" t="str">
        <f>IF($A32="ADD",IF(NOT(ISBLANK(I32)),_xlfn.XLOOKUP(I32,side[lookupValue],side[lookupKey],"ERROR"),""), "")</f>
        <v/>
      </c>
      <c r="L32" s="3" t="str">
        <f>IF($A32="ADD",IF(NOT(ISBLANK(K32)),_xlfn.XLOOKUP(K32,ud_lane_location[lookupValue],ud_lane_location[lookupKey],"ERROR"),""), "")</f>
        <v/>
      </c>
      <c r="N32" s="8" t="str">
        <f t="shared" si="0"/>
        <v/>
      </c>
      <c r="P32" s="3" t="str">
        <f>IF($A32="ADD",IF(NOT(ISBLANK(O32)),_xlfn.XLOOKUP(O32,ud_placement[lookupValue],ud_placement[lookupKey],"ERROR"),""), "")</f>
        <v/>
      </c>
      <c r="R32" s="3" t="str">
        <f>IF($A32="ADD",IF(NOT(ISBLANK(Q32)),_xlfn.XLOOKUP(Q32,ud_crash_cushion_type[lookupValue],ud_crash_cushion_type[lookupKey],"ERROR"),""), "")</f>
        <v/>
      </c>
      <c r="S32" s="7"/>
      <c r="T32" s="4" t="str">
        <f t="shared" ca="1" si="1"/>
        <v/>
      </c>
      <c r="U32" s="4"/>
      <c r="V32" s="3" t="str">
        <f t="shared" si="2"/>
        <v/>
      </c>
      <c r="W32" s="3" t="str">
        <f>IF($A32="","",IF((AND($A32="ADD",OR(V32="",V32="In Use"))),"5",(_xlfn.XLOOKUP(V32,ud_asset_status[lookupValue],ud_asset_status[lookupKey],""))))</f>
        <v/>
      </c>
      <c r="X32" s="7"/>
      <c r="Z32" s="3" t="str">
        <f>IF($A32="ADD",IF(NOT(ISBLANK(Y32)),_xlfn.XLOOKUP(Y32,ar_replace_reason[lookupValue],ar_replace_reason[lookupKey],"ERROR"),""), "")</f>
        <v/>
      </c>
      <c r="AA32" s="3" t="str">
        <f t="shared" si="3"/>
        <v/>
      </c>
      <c r="AB32" s="3" t="str">
        <f>IF($A32="","",IF((AND($A32="ADD",OR(AA32="",AA32="Queenstown-Lakes District Council"))),"70",(_xlfn.XLOOKUP(AA32,ud_organisation_owner[lookupValue],ud_organisation_owner[lookupKey],""))))</f>
        <v/>
      </c>
      <c r="AC32" s="3" t="str">
        <f t="shared" si="4"/>
        <v/>
      </c>
      <c r="AD32" s="3" t="str">
        <f>IF($A32="","",IF((AND($A32="ADD",OR(AC32="",AC32="Queenstown-Lakes District Council"))),"70",(_xlfn.XLOOKUP(AC32,ud_organisation_owner[lookupValue],ud_organisation_owner[lookupKey],""))))</f>
        <v/>
      </c>
      <c r="AE32" s="3" t="str">
        <f t="shared" si="5"/>
        <v/>
      </c>
      <c r="AF32" s="3" t="str">
        <f>IF($A32="","",IF((AND($A32="ADD",OR(AE32="",AE32="Local Authority"))),"17",(_xlfn.XLOOKUP(AE32,ud_sub_organisation[lookupValue],ud_sub_organisation[lookupKey],""))))</f>
        <v/>
      </c>
      <c r="AG32" s="3" t="str">
        <f t="shared" si="6"/>
        <v/>
      </c>
      <c r="AH32" s="3" t="str">
        <f>IF($A32="","",IF((AND($A32="ADD",OR(AG32="",AG32="Vested assets"))),"12",(_xlfn.XLOOKUP(AG32,ud_work_origin[lookupValue],ud_work_origin[lookupKey],""))))</f>
        <v/>
      </c>
      <c r="AI32" s="8"/>
      <c r="AJ32" s="2" t="str">
        <f t="shared" si="7"/>
        <v/>
      </c>
      <c r="AK32" s="3" t="str">
        <f t="shared" si="8"/>
        <v/>
      </c>
      <c r="AL32" s="3" t="str">
        <f>IF($A32="","",IF((AND($A32="ADD",OR(AK32="",AK32="Excellent"))),"1",(_xlfn.XLOOKUP(AK32,condition[lookupValue],condition[lookupKey],""))))</f>
        <v/>
      </c>
      <c r="AM32" s="7" t="str">
        <f t="shared" si="9"/>
        <v/>
      </c>
      <c r="AN32" s="5"/>
    </row>
    <row r="33" spans="2:40" x14ac:dyDescent="0.45">
      <c r="B33" s="4"/>
      <c r="D33" s="3" t="str">
        <f>IF($A33="ADD",IF(NOT(ISBLANK(C33)),_xlfn.XLOOKUP(C33,roadnames[lookupValue],roadnames[lookupKey],"ERROR"),""), "")</f>
        <v/>
      </c>
      <c r="E33" s="4"/>
      <c r="F33" s="4"/>
      <c r="G33" s="6"/>
      <c r="H33" s="6"/>
      <c r="J33" s="3" t="str">
        <f>IF($A33="ADD",IF(NOT(ISBLANK(I33)),_xlfn.XLOOKUP(I33,side[lookupValue],side[lookupKey],"ERROR"),""), "")</f>
        <v/>
      </c>
      <c r="L33" s="3" t="str">
        <f>IF($A33="ADD",IF(NOT(ISBLANK(K33)),_xlfn.XLOOKUP(K33,ud_lane_location[lookupValue],ud_lane_location[lookupKey],"ERROR"),""), "")</f>
        <v/>
      </c>
      <c r="N33" s="8" t="str">
        <f t="shared" si="0"/>
        <v/>
      </c>
      <c r="P33" s="3" t="str">
        <f>IF($A33="ADD",IF(NOT(ISBLANK(O33)),_xlfn.XLOOKUP(O33,ud_placement[lookupValue],ud_placement[lookupKey],"ERROR"),""), "")</f>
        <v/>
      </c>
      <c r="R33" s="3" t="str">
        <f>IF($A33="ADD",IF(NOT(ISBLANK(Q33)),_xlfn.XLOOKUP(Q33,ud_crash_cushion_type[lookupValue],ud_crash_cushion_type[lookupKey],"ERROR"),""), "")</f>
        <v/>
      </c>
      <c r="S33" s="7"/>
      <c r="T33" s="4" t="str">
        <f t="shared" ca="1" si="1"/>
        <v/>
      </c>
      <c r="U33" s="4"/>
      <c r="V33" s="3" t="str">
        <f t="shared" si="2"/>
        <v/>
      </c>
      <c r="W33" s="3" t="str">
        <f>IF($A33="","",IF((AND($A33="ADD",OR(V33="",V33="In Use"))),"5",(_xlfn.XLOOKUP(V33,ud_asset_status[lookupValue],ud_asset_status[lookupKey],""))))</f>
        <v/>
      </c>
      <c r="X33" s="7"/>
      <c r="Z33" s="3" t="str">
        <f>IF($A33="ADD",IF(NOT(ISBLANK(Y33)),_xlfn.XLOOKUP(Y33,ar_replace_reason[lookupValue],ar_replace_reason[lookupKey],"ERROR"),""), "")</f>
        <v/>
      </c>
      <c r="AA33" s="3" t="str">
        <f t="shared" si="3"/>
        <v/>
      </c>
      <c r="AB33" s="3" t="str">
        <f>IF($A33="","",IF((AND($A33="ADD",OR(AA33="",AA33="Queenstown-Lakes District Council"))),"70",(_xlfn.XLOOKUP(AA33,ud_organisation_owner[lookupValue],ud_organisation_owner[lookupKey],""))))</f>
        <v/>
      </c>
      <c r="AC33" s="3" t="str">
        <f t="shared" si="4"/>
        <v/>
      </c>
      <c r="AD33" s="3" t="str">
        <f>IF($A33="","",IF((AND($A33="ADD",OR(AC33="",AC33="Queenstown-Lakes District Council"))),"70",(_xlfn.XLOOKUP(AC33,ud_organisation_owner[lookupValue],ud_organisation_owner[lookupKey],""))))</f>
        <v/>
      </c>
      <c r="AE33" s="3" t="str">
        <f t="shared" si="5"/>
        <v/>
      </c>
      <c r="AF33" s="3" t="str">
        <f>IF($A33="","",IF((AND($A33="ADD",OR(AE33="",AE33="Local Authority"))),"17",(_xlfn.XLOOKUP(AE33,ud_sub_organisation[lookupValue],ud_sub_organisation[lookupKey],""))))</f>
        <v/>
      </c>
      <c r="AG33" s="3" t="str">
        <f t="shared" si="6"/>
        <v/>
      </c>
      <c r="AH33" s="3" t="str">
        <f>IF($A33="","",IF((AND($A33="ADD",OR(AG33="",AG33="Vested assets"))),"12",(_xlfn.XLOOKUP(AG33,ud_work_origin[lookupValue],ud_work_origin[lookupKey],""))))</f>
        <v/>
      </c>
      <c r="AI33" s="8"/>
      <c r="AJ33" s="2" t="str">
        <f t="shared" si="7"/>
        <v/>
      </c>
      <c r="AK33" s="3" t="str">
        <f t="shared" si="8"/>
        <v/>
      </c>
      <c r="AL33" s="3" t="str">
        <f>IF($A33="","",IF((AND($A33="ADD",OR(AK33="",AK33="Excellent"))),"1",(_xlfn.XLOOKUP(AK33,condition[lookupValue],condition[lookupKey],""))))</f>
        <v/>
      </c>
      <c r="AM33" s="7" t="str">
        <f t="shared" si="9"/>
        <v/>
      </c>
      <c r="AN33" s="5"/>
    </row>
    <row r="34" spans="2:40" x14ac:dyDescent="0.45">
      <c r="B34" s="4"/>
      <c r="D34" s="3" t="str">
        <f>IF($A34="ADD",IF(NOT(ISBLANK(C34)),_xlfn.XLOOKUP(C34,roadnames[lookupValue],roadnames[lookupKey],"ERROR"),""), "")</f>
        <v/>
      </c>
      <c r="E34" s="4"/>
      <c r="F34" s="4"/>
      <c r="G34" s="6"/>
      <c r="H34" s="6"/>
      <c r="J34" s="3" t="str">
        <f>IF($A34="ADD",IF(NOT(ISBLANK(I34)),_xlfn.XLOOKUP(I34,side[lookupValue],side[lookupKey],"ERROR"),""), "")</f>
        <v/>
      </c>
      <c r="L34" s="3" t="str">
        <f>IF($A34="ADD",IF(NOT(ISBLANK(K34)),_xlfn.XLOOKUP(K34,ud_lane_location[lookupValue],ud_lane_location[lookupKey],"ERROR"),""), "")</f>
        <v/>
      </c>
      <c r="N34" s="8" t="str">
        <f t="shared" si="0"/>
        <v/>
      </c>
      <c r="P34" s="3" t="str">
        <f>IF($A34="ADD",IF(NOT(ISBLANK(O34)),_xlfn.XLOOKUP(O34,ud_placement[lookupValue],ud_placement[lookupKey],"ERROR"),""), "")</f>
        <v/>
      </c>
      <c r="R34" s="3" t="str">
        <f>IF($A34="ADD",IF(NOT(ISBLANK(Q34)),_xlfn.XLOOKUP(Q34,ud_crash_cushion_type[lookupValue],ud_crash_cushion_type[lookupKey],"ERROR"),""), "")</f>
        <v/>
      </c>
      <c r="S34" s="7"/>
      <c r="T34" s="4" t="str">
        <f t="shared" ca="1" si="1"/>
        <v/>
      </c>
      <c r="U34" s="4"/>
      <c r="V34" s="3" t="str">
        <f t="shared" si="2"/>
        <v/>
      </c>
      <c r="W34" s="3" t="str">
        <f>IF($A34="","",IF((AND($A34="ADD",OR(V34="",V34="In Use"))),"5",(_xlfn.XLOOKUP(V34,ud_asset_status[lookupValue],ud_asset_status[lookupKey],""))))</f>
        <v/>
      </c>
      <c r="X34" s="7"/>
      <c r="Z34" s="3" t="str">
        <f>IF($A34="ADD",IF(NOT(ISBLANK(Y34)),_xlfn.XLOOKUP(Y34,ar_replace_reason[lookupValue],ar_replace_reason[lookupKey],"ERROR"),""), "")</f>
        <v/>
      </c>
      <c r="AA34" s="3" t="str">
        <f t="shared" si="3"/>
        <v/>
      </c>
      <c r="AB34" s="3" t="str">
        <f>IF($A34="","",IF((AND($A34="ADD",OR(AA34="",AA34="Queenstown-Lakes District Council"))),"70",(_xlfn.XLOOKUP(AA34,ud_organisation_owner[lookupValue],ud_organisation_owner[lookupKey],""))))</f>
        <v/>
      </c>
      <c r="AC34" s="3" t="str">
        <f t="shared" si="4"/>
        <v/>
      </c>
      <c r="AD34" s="3" t="str">
        <f>IF($A34="","",IF((AND($A34="ADD",OR(AC34="",AC34="Queenstown-Lakes District Council"))),"70",(_xlfn.XLOOKUP(AC34,ud_organisation_owner[lookupValue],ud_organisation_owner[lookupKey],""))))</f>
        <v/>
      </c>
      <c r="AE34" s="3" t="str">
        <f t="shared" si="5"/>
        <v/>
      </c>
      <c r="AF34" s="3" t="str">
        <f>IF($A34="","",IF((AND($A34="ADD",OR(AE34="",AE34="Local Authority"))),"17",(_xlfn.XLOOKUP(AE34,ud_sub_organisation[lookupValue],ud_sub_organisation[lookupKey],""))))</f>
        <v/>
      </c>
      <c r="AG34" s="3" t="str">
        <f t="shared" si="6"/>
        <v/>
      </c>
      <c r="AH34" s="3" t="str">
        <f>IF($A34="","",IF((AND($A34="ADD",OR(AG34="",AG34="Vested assets"))),"12",(_xlfn.XLOOKUP(AG34,ud_work_origin[lookupValue],ud_work_origin[lookupKey],""))))</f>
        <v/>
      </c>
      <c r="AI34" s="8"/>
      <c r="AJ34" s="2" t="str">
        <f t="shared" si="7"/>
        <v/>
      </c>
      <c r="AK34" s="3" t="str">
        <f t="shared" si="8"/>
        <v/>
      </c>
      <c r="AL34" s="3" t="str">
        <f>IF($A34="","",IF((AND($A34="ADD",OR(AK34="",AK34="Excellent"))),"1",(_xlfn.XLOOKUP(AK34,condition[lookupValue],condition[lookupKey],""))))</f>
        <v/>
      </c>
      <c r="AM34" s="7" t="str">
        <f t="shared" si="9"/>
        <v/>
      </c>
      <c r="AN34" s="5"/>
    </row>
    <row r="35" spans="2:40" x14ac:dyDescent="0.45">
      <c r="B35" s="4"/>
      <c r="D35" s="3" t="str">
        <f>IF($A35="ADD",IF(NOT(ISBLANK(C35)),_xlfn.XLOOKUP(C35,roadnames[lookupValue],roadnames[lookupKey],"ERROR"),""), "")</f>
        <v/>
      </c>
      <c r="E35" s="4"/>
      <c r="F35" s="4"/>
      <c r="G35" s="6"/>
      <c r="H35" s="6"/>
      <c r="J35" s="3" t="str">
        <f>IF($A35="ADD",IF(NOT(ISBLANK(I35)),_xlfn.XLOOKUP(I35,side[lookupValue],side[lookupKey],"ERROR"),""), "")</f>
        <v/>
      </c>
      <c r="L35" s="3" t="str">
        <f>IF($A35="ADD",IF(NOT(ISBLANK(K35)),_xlfn.XLOOKUP(K35,ud_lane_location[lookupValue],ud_lane_location[lookupKey],"ERROR"),""), "")</f>
        <v/>
      </c>
      <c r="N35" s="8" t="str">
        <f t="shared" si="0"/>
        <v/>
      </c>
      <c r="P35" s="3" t="str">
        <f>IF($A35="ADD",IF(NOT(ISBLANK(O35)),_xlfn.XLOOKUP(O35,ud_placement[lookupValue],ud_placement[lookupKey],"ERROR"),""), "")</f>
        <v/>
      </c>
      <c r="R35" s="3" t="str">
        <f>IF($A35="ADD",IF(NOT(ISBLANK(Q35)),_xlfn.XLOOKUP(Q35,ud_crash_cushion_type[lookupValue],ud_crash_cushion_type[lookupKey],"ERROR"),""), "")</f>
        <v/>
      </c>
      <c r="S35" s="7"/>
      <c r="T35" s="4" t="str">
        <f t="shared" ca="1" si="1"/>
        <v/>
      </c>
      <c r="U35" s="4"/>
      <c r="V35" s="3" t="str">
        <f t="shared" si="2"/>
        <v/>
      </c>
      <c r="W35" s="3" t="str">
        <f>IF($A35="","",IF((AND($A35="ADD",OR(V35="",V35="In Use"))),"5",(_xlfn.XLOOKUP(V35,ud_asset_status[lookupValue],ud_asset_status[lookupKey],""))))</f>
        <v/>
      </c>
      <c r="X35" s="7"/>
      <c r="Z35" s="3" t="str">
        <f>IF($A35="ADD",IF(NOT(ISBLANK(Y35)),_xlfn.XLOOKUP(Y35,ar_replace_reason[lookupValue],ar_replace_reason[lookupKey],"ERROR"),""), "")</f>
        <v/>
      </c>
      <c r="AA35" s="3" t="str">
        <f t="shared" si="3"/>
        <v/>
      </c>
      <c r="AB35" s="3" t="str">
        <f>IF($A35="","",IF((AND($A35="ADD",OR(AA35="",AA35="Queenstown-Lakes District Council"))),"70",(_xlfn.XLOOKUP(AA35,ud_organisation_owner[lookupValue],ud_organisation_owner[lookupKey],""))))</f>
        <v/>
      </c>
      <c r="AC35" s="3" t="str">
        <f t="shared" si="4"/>
        <v/>
      </c>
      <c r="AD35" s="3" t="str">
        <f>IF($A35="","",IF((AND($A35="ADD",OR(AC35="",AC35="Queenstown-Lakes District Council"))),"70",(_xlfn.XLOOKUP(AC35,ud_organisation_owner[lookupValue],ud_organisation_owner[lookupKey],""))))</f>
        <v/>
      </c>
      <c r="AE35" s="3" t="str">
        <f t="shared" si="5"/>
        <v/>
      </c>
      <c r="AF35" s="3" t="str">
        <f>IF($A35="","",IF((AND($A35="ADD",OR(AE35="",AE35="Local Authority"))),"17",(_xlfn.XLOOKUP(AE35,ud_sub_organisation[lookupValue],ud_sub_organisation[lookupKey],""))))</f>
        <v/>
      </c>
      <c r="AG35" s="3" t="str">
        <f t="shared" si="6"/>
        <v/>
      </c>
      <c r="AH35" s="3" t="str">
        <f>IF($A35="","",IF((AND($A35="ADD",OR(AG35="",AG35="Vested assets"))),"12",(_xlfn.XLOOKUP(AG35,ud_work_origin[lookupValue],ud_work_origin[lookupKey],""))))</f>
        <v/>
      </c>
      <c r="AI35" s="8"/>
      <c r="AJ35" s="2" t="str">
        <f t="shared" si="7"/>
        <v/>
      </c>
      <c r="AK35" s="3" t="str">
        <f t="shared" si="8"/>
        <v/>
      </c>
      <c r="AL35" s="3" t="str">
        <f>IF($A35="","",IF((AND($A35="ADD",OR(AK35="",AK35="Excellent"))),"1",(_xlfn.XLOOKUP(AK35,condition[lookupValue],condition[lookupKey],""))))</f>
        <v/>
      </c>
      <c r="AM35" s="7" t="str">
        <f t="shared" si="9"/>
        <v/>
      </c>
      <c r="AN35" s="5"/>
    </row>
    <row r="36" spans="2:40" x14ac:dyDescent="0.45">
      <c r="B36" s="4"/>
      <c r="D36" s="3" t="str">
        <f>IF($A36="ADD",IF(NOT(ISBLANK(C36)),_xlfn.XLOOKUP(C36,roadnames[lookupValue],roadnames[lookupKey],"ERROR"),""), "")</f>
        <v/>
      </c>
      <c r="E36" s="4"/>
      <c r="F36" s="4"/>
      <c r="G36" s="6"/>
      <c r="H36" s="6"/>
      <c r="J36" s="3" t="str">
        <f>IF($A36="ADD",IF(NOT(ISBLANK(I36)),_xlfn.XLOOKUP(I36,side[lookupValue],side[lookupKey],"ERROR"),""), "")</f>
        <v/>
      </c>
      <c r="L36" s="3" t="str">
        <f>IF($A36="ADD",IF(NOT(ISBLANK(K36)),_xlfn.XLOOKUP(K36,ud_lane_location[lookupValue],ud_lane_location[lookupKey],"ERROR"),""), "")</f>
        <v/>
      </c>
      <c r="N36" s="8" t="str">
        <f t="shared" si="0"/>
        <v/>
      </c>
      <c r="P36" s="3" t="str">
        <f>IF($A36="ADD",IF(NOT(ISBLANK(O36)),_xlfn.XLOOKUP(O36,ud_placement[lookupValue],ud_placement[lookupKey],"ERROR"),""), "")</f>
        <v/>
      </c>
      <c r="R36" s="3" t="str">
        <f>IF($A36="ADD",IF(NOT(ISBLANK(Q36)),_xlfn.XLOOKUP(Q36,ud_crash_cushion_type[lookupValue],ud_crash_cushion_type[lookupKey],"ERROR"),""), "")</f>
        <v/>
      </c>
      <c r="S36" s="7"/>
      <c r="T36" s="4" t="str">
        <f t="shared" ca="1" si="1"/>
        <v/>
      </c>
      <c r="U36" s="4"/>
      <c r="V36" s="3" t="str">
        <f t="shared" si="2"/>
        <v/>
      </c>
      <c r="W36" s="3" t="str">
        <f>IF($A36="","",IF((AND($A36="ADD",OR(V36="",V36="In Use"))),"5",(_xlfn.XLOOKUP(V36,ud_asset_status[lookupValue],ud_asset_status[lookupKey],""))))</f>
        <v/>
      </c>
      <c r="X36" s="7"/>
      <c r="Z36" s="3" t="str">
        <f>IF($A36="ADD",IF(NOT(ISBLANK(Y36)),_xlfn.XLOOKUP(Y36,ar_replace_reason[lookupValue],ar_replace_reason[lookupKey],"ERROR"),""), "")</f>
        <v/>
      </c>
      <c r="AA36" s="3" t="str">
        <f t="shared" si="3"/>
        <v/>
      </c>
      <c r="AB36" s="3" t="str">
        <f>IF($A36="","",IF((AND($A36="ADD",OR(AA36="",AA36="Queenstown-Lakes District Council"))),"70",(_xlfn.XLOOKUP(AA36,ud_organisation_owner[lookupValue],ud_organisation_owner[lookupKey],""))))</f>
        <v/>
      </c>
      <c r="AC36" s="3" t="str">
        <f t="shared" si="4"/>
        <v/>
      </c>
      <c r="AD36" s="3" t="str">
        <f>IF($A36="","",IF((AND($A36="ADD",OR(AC36="",AC36="Queenstown-Lakes District Council"))),"70",(_xlfn.XLOOKUP(AC36,ud_organisation_owner[lookupValue],ud_organisation_owner[lookupKey],""))))</f>
        <v/>
      </c>
      <c r="AE36" s="3" t="str">
        <f t="shared" si="5"/>
        <v/>
      </c>
      <c r="AF36" s="3" t="str">
        <f>IF($A36="","",IF((AND($A36="ADD",OR(AE36="",AE36="Local Authority"))),"17",(_xlfn.XLOOKUP(AE36,ud_sub_organisation[lookupValue],ud_sub_organisation[lookupKey],""))))</f>
        <v/>
      </c>
      <c r="AG36" s="3" t="str">
        <f t="shared" si="6"/>
        <v/>
      </c>
      <c r="AH36" s="3" t="str">
        <f>IF($A36="","",IF((AND($A36="ADD",OR(AG36="",AG36="Vested assets"))),"12",(_xlfn.XLOOKUP(AG36,ud_work_origin[lookupValue],ud_work_origin[lookupKey],""))))</f>
        <v/>
      </c>
      <c r="AI36" s="8"/>
      <c r="AJ36" s="2" t="str">
        <f t="shared" si="7"/>
        <v/>
      </c>
      <c r="AK36" s="3" t="str">
        <f t="shared" si="8"/>
        <v/>
      </c>
      <c r="AL36" s="3" t="str">
        <f>IF($A36="","",IF((AND($A36="ADD",OR(AK36="",AK36="Excellent"))),"1",(_xlfn.XLOOKUP(AK36,condition[lookupValue],condition[lookupKey],""))))</f>
        <v/>
      </c>
      <c r="AM36" s="7" t="str">
        <f t="shared" si="9"/>
        <v/>
      </c>
      <c r="AN36" s="5"/>
    </row>
    <row r="37" spans="2:40" x14ac:dyDescent="0.45">
      <c r="B37" s="4"/>
      <c r="D37" s="3" t="str">
        <f>IF($A37="ADD",IF(NOT(ISBLANK(C37)),_xlfn.XLOOKUP(C37,roadnames[lookupValue],roadnames[lookupKey],"ERROR"),""), "")</f>
        <v/>
      </c>
      <c r="E37" s="4"/>
      <c r="F37" s="4"/>
      <c r="G37" s="6"/>
      <c r="H37" s="6"/>
      <c r="J37" s="3" t="str">
        <f>IF($A37="ADD",IF(NOT(ISBLANK(I37)),_xlfn.XLOOKUP(I37,side[lookupValue],side[lookupKey],"ERROR"),""), "")</f>
        <v/>
      </c>
      <c r="L37" s="3" t="str">
        <f>IF($A37="ADD",IF(NOT(ISBLANK(K37)),_xlfn.XLOOKUP(K37,ud_lane_location[lookupValue],ud_lane_location[lookupKey],"ERROR"),""), "")</f>
        <v/>
      </c>
      <c r="N37" s="8" t="str">
        <f t="shared" si="0"/>
        <v/>
      </c>
      <c r="P37" s="3" t="str">
        <f>IF($A37="ADD",IF(NOT(ISBLANK(O37)),_xlfn.XLOOKUP(O37,ud_placement[lookupValue],ud_placement[lookupKey],"ERROR"),""), "")</f>
        <v/>
      </c>
      <c r="R37" s="3" t="str">
        <f>IF($A37="ADD",IF(NOT(ISBLANK(Q37)),_xlfn.XLOOKUP(Q37,ud_crash_cushion_type[lookupValue],ud_crash_cushion_type[lookupKey],"ERROR"),""), "")</f>
        <v/>
      </c>
      <c r="S37" s="7"/>
      <c r="T37" s="4" t="str">
        <f t="shared" ca="1" si="1"/>
        <v/>
      </c>
      <c r="U37" s="4"/>
      <c r="V37" s="3" t="str">
        <f t="shared" si="2"/>
        <v/>
      </c>
      <c r="W37" s="3" t="str">
        <f>IF($A37="","",IF((AND($A37="ADD",OR(V37="",V37="In Use"))),"5",(_xlfn.XLOOKUP(V37,ud_asset_status[lookupValue],ud_asset_status[lookupKey],""))))</f>
        <v/>
      </c>
      <c r="X37" s="7"/>
      <c r="Z37" s="3" t="str">
        <f>IF($A37="ADD",IF(NOT(ISBLANK(Y37)),_xlfn.XLOOKUP(Y37,ar_replace_reason[lookupValue],ar_replace_reason[lookupKey],"ERROR"),""), "")</f>
        <v/>
      </c>
      <c r="AA37" s="3" t="str">
        <f t="shared" si="3"/>
        <v/>
      </c>
      <c r="AB37" s="3" t="str">
        <f>IF($A37="","",IF((AND($A37="ADD",OR(AA37="",AA37="Queenstown-Lakes District Council"))),"70",(_xlfn.XLOOKUP(AA37,ud_organisation_owner[lookupValue],ud_organisation_owner[lookupKey],""))))</f>
        <v/>
      </c>
      <c r="AC37" s="3" t="str">
        <f t="shared" si="4"/>
        <v/>
      </c>
      <c r="AD37" s="3" t="str">
        <f>IF($A37="","",IF((AND($A37="ADD",OR(AC37="",AC37="Queenstown-Lakes District Council"))),"70",(_xlfn.XLOOKUP(AC37,ud_organisation_owner[lookupValue],ud_organisation_owner[lookupKey],""))))</f>
        <v/>
      </c>
      <c r="AE37" s="3" t="str">
        <f t="shared" si="5"/>
        <v/>
      </c>
      <c r="AF37" s="3" t="str">
        <f>IF($A37="","",IF((AND($A37="ADD",OR(AE37="",AE37="Local Authority"))),"17",(_xlfn.XLOOKUP(AE37,ud_sub_organisation[lookupValue],ud_sub_organisation[lookupKey],""))))</f>
        <v/>
      </c>
      <c r="AG37" s="3" t="str">
        <f t="shared" si="6"/>
        <v/>
      </c>
      <c r="AH37" s="3" t="str">
        <f>IF($A37="","",IF((AND($A37="ADD",OR(AG37="",AG37="Vested assets"))),"12",(_xlfn.XLOOKUP(AG37,ud_work_origin[lookupValue],ud_work_origin[lookupKey],""))))</f>
        <v/>
      </c>
      <c r="AI37" s="8"/>
      <c r="AJ37" s="2" t="str">
        <f t="shared" si="7"/>
        <v/>
      </c>
      <c r="AK37" s="3" t="str">
        <f t="shared" si="8"/>
        <v/>
      </c>
      <c r="AL37" s="3" t="str">
        <f>IF($A37="","",IF((AND($A37="ADD",OR(AK37="",AK37="Excellent"))),"1",(_xlfn.XLOOKUP(AK37,condition[lookupValue],condition[lookupKey],""))))</f>
        <v/>
      </c>
      <c r="AM37" s="7" t="str">
        <f t="shared" si="9"/>
        <v/>
      </c>
      <c r="AN37" s="5"/>
    </row>
    <row r="38" spans="2:40" x14ac:dyDescent="0.45">
      <c r="B38" s="4"/>
      <c r="D38" s="3" t="str">
        <f>IF($A38="ADD",IF(NOT(ISBLANK(C38)),_xlfn.XLOOKUP(C38,roadnames[lookupValue],roadnames[lookupKey],"ERROR"),""), "")</f>
        <v/>
      </c>
      <c r="E38" s="4"/>
      <c r="F38" s="4"/>
      <c r="G38" s="6"/>
      <c r="H38" s="6"/>
      <c r="J38" s="3" t="str">
        <f>IF($A38="ADD",IF(NOT(ISBLANK(I38)),_xlfn.XLOOKUP(I38,side[lookupValue],side[lookupKey],"ERROR"),""), "")</f>
        <v/>
      </c>
      <c r="L38" s="3" t="str">
        <f>IF($A38="ADD",IF(NOT(ISBLANK(K38)),_xlfn.XLOOKUP(K38,ud_lane_location[lookupValue],ud_lane_location[lookupKey],"ERROR"),""), "")</f>
        <v/>
      </c>
      <c r="N38" s="8" t="str">
        <f t="shared" si="0"/>
        <v/>
      </c>
      <c r="P38" s="3" t="str">
        <f>IF($A38="ADD",IF(NOT(ISBLANK(O38)),_xlfn.XLOOKUP(O38,ud_placement[lookupValue],ud_placement[lookupKey],"ERROR"),""), "")</f>
        <v/>
      </c>
      <c r="R38" s="3" t="str">
        <f>IF($A38="ADD",IF(NOT(ISBLANK(Q38)),_xlfn.XLOOKUP(Q38,ud_crash_cushion_type[lookupValue],ud_crash_cushion_type[lookupKey],"ERROR"),""), "")</f>
        <v/>
      </c>
      <c r="S38" s="7"/>
      <c r="T38" s="4" t="str">
        <f t="shared" ca="1" si="1"/>
        <v/>
      </c>
      <c r="U38" s="4"/>
      <c r="V38" s="3" t="str">
        <f t="shared" si="2"/>
        <v/>
      </c>
      <c r="W38" s="3" t="str">
        <f>IF($A38="","",IF((AND($A38="ADD",OR(V38="",V38="In Use"))),"5",(_xlfn.XLOOKUP(V38,ud_asset_status[lookupValue],ud_asset_status[lookupKey],""))))</f>
        <v/>
      </c>
      <c r="X38" s="7"/>
      <c r="Z38" s="3" t="str">
        <f>IF($A38="ADD",IF(NOT(ISBLANK(Y38)),_xlfn.XLOOKUP(Y38,ar_replace_reason[lookupValue],ar_replace_reason[lookupKey],"ERROR"),""), "")</f>
        <v/>
      </c>
      <c r="AA38" s="3" t="str">
        <f t="shared" si="3"/>
        <v/>
      </c>
      <c r="AB38" s="3" t="str">
        <f>IF($A38="","",IF((AND($A38="ADD",OR(AA38="",AA38="Queenstown-Lakes District Council"))),"70",(_xlfn.XLOOKUP(AA38,ud_organisation_owner[lookupValue],ud_organisation_owner[lookupKey],""))))</f>
        <v/>
      </c>
      <c r="AC38" s="3" t="str">
        <f t="shared" si="4"/>
        <v/>
      </c>
      <c r="AD38" s="3" t="str">
        <f>IF($A38="","",IF((AND($A38="ADD",OR(AC38="",AC38="Queenstown-Lakes District Council"))),"70",(_xlfn.XLOOKUP(AC38,ud_organisation_owner[lookupValue],ud_organisation_owner[lookupKey],""))))</f>
        <v/>
      </c>
      <c r="AE38" s="3" t="str">
        <f t="shared" si="5"/>
        <v/>
      </c>
      <c r="AF38" s="3" t="str">
        <f>IF($A38="","",IF((AND($A38="ADD",OR(AE38="",AE38="Local Authority"))),"17",(_xlfn.XLOOKUP(AE38,ud_sub_organisation[lookupValue],ud_sub_organisation[lookupKey],""))))</f>
        <v/>
      </c>
      <c r="AG38" s="3" t="str">
        <f t="shared" si="6"/>
        <v/>
      </c>
      <c r="AH38" s="3" t="str">
        <f>IF($A38="","",IF((AND($A38="ADD",OR(AG38="",AG38="Vested assets"))),"12",(_xlfn.XLOOKUP(AG38,ud_work_origin[lookupValue],ud_work_origin[lookupKey],""))))</f>
        <v/>
      </c>
      <c r="AI38" s="8"/>
      <c r="AJ38" s="2" t="str">
        <f t="shared" si="7"/>
        <v/>
      </c>
      <c r="AK38" s="3" t="str">
        <f t="shared" si="8"/>
        <v/>
      </c>
      <c r="AL38" s="3" t="str">
        <f>IF($A38="","",IF((AND($A38="ADD",OR(AK38="",AK38="Excellent"))),"1",(_xlfn.XLOOKUP(AK38,condition[lookupValue],condition[lookupKey],""))))</f>
        <v/>
      </c>
      <c r="AM38" s="7" t="str">
        <f t="shared" si="9"/>
        <v/>
      </c>
      <c r="AN38" s="5"/>
    </row>
    <row r="39" spans="2:40" x14ac:dyDescent="0.45">
      <c r="B39" s="4"/>
      <c r="D39" s="3" t="str">
        <f>IF($A39="ADD",IF(NOT(ISBLANK(C39)),_xlfn.XLOOKUP(C39,roadnames[lookupValue],roadnames[lookupKey],"ERROR"),""), "")</f>
        <v/>
      </c>
      <c r="E39" s="4"/>
      <c r="F39" s="4"/>
      <c r="G39" s="6"/>
      <c r="H39" s="6"/>
      <c r="J39" s="3" t="str">
        <f>IF($A39="ADD",IF(NOT(ISBLANK(I39)),_xlfn.XLOOKUP(I39,side[lookupValue],side[lookupKey],"ERROR"),""), "")</f>
        <v/>
      </c>
      <c r="L39" s="3" t="str">
        <f>IF($A39="ADD",IF(NOT(ISBLANK(K39)),_xlfn.XLOOKUP(K39,ud_lane_location[lookupValue],ud_lane_location[lookupKey],"ERROR"),""), "")</f>
        <v/>
      </c>
      <c r="N39" s="8" t="str">
        <f t="shared" si="0"/>
        <v/>
      </c>
      <c r="P39" s="3" t="str">
        <f>IF($A39="ADD",IF(NOT(ISBLANK(O39)),_xlfn.XLOOKUP(O39,ud_placement[lookupValue],ud_placement[lookupKey],"ERROR"),""), "")</f>
        <v/>
      </c>
      <c r="R39" s="3" t="str">
        <f>IF($A39="ADD",IF(NOT(ISBLANK(Q39)),_xlfn.XLOOKUP(Q39,ud_crash_cushion_type[lookupValue],ud_crash_cushion_type[lookupKey],"ERROR"),""), "")</f>
        <v/>
      </c>
      <c r="S39" s="7"/>
      <c r="T39" s="4" t="str">
        <f t="shared" ca="1" si="1"/>
        <v/>
      </c>
      <c r="U39" s="4"/>
      <c r="V39" s="3" t="str">
        <f t="shared" si="2"/>
        <v/>
      </c>
      <c r="W39" s="3" t="str">
        <f>IF($A39="","",IF((AND($A39="ADD",OR(V39="",V39="In Use"))),"5",(_xlfn.XLOOKUP(V39,ud_asset_status[lookupValue],ud_asset_status[lookupKey],""))))</f>
        <v/>
      </c>
      <c r="X39" s="7"/>
      <c r="Z39" s="3" t="str">
        <f>IF($A39="ADD",IF(NOT(ISBLANK(Y39)),_xlfn.XLOOKUP(Y39,ar_replace_reason[lookupValue],ar_replace_reason[lookupKey],"ERROR"),""), "")</f>
        <v/>
      </c>
      <c r="AA39" s="3" t="str">
        <f t="shared" si="3"/>
        <v/>
      </c>
      <c r="AB39" s="3" t="str">
        <f>IF($A39="","",IF((AND($A39="ADD",OR(AA39="",AA39="Queenstown-Lakes District Council"))),"70",(_xlfn.XLOOKUP(AA39,ud_organisation_owner[lookupValue],ud_organisation_owner[lookupKey],""))))</f>
        <v/>
      </c>
      <c r="AC39" s="3" t="str">
        <f t="shared" si="4"/>
        <v/>
      </c>
      <c r="AD39" s="3" t="str">
        <f>IF($A39="","",IF((AND($A39="ADD",OR(AC39="",AC39="Queenstown-Lakes District Council"))),"70",(_xlfn.XLOOKUP(AC39,ud_organisation_owner[lookupValue],ud_organisation_owner[lookupKey],""))))</f>
        <v/>
      </c>
      <c r="AE39" s="3" t="str">
        <f t="shared" si="5"/>
        <v/>
      </c>
      <c r="AF39" s="3" t="str">
        <f>IF($A39="","",IF((AND($A39="ADD",OR(AE39="",AE39="Local Authority"))),"17",(_xlfn.XLOOKUP(AE39,ud_sub_organisation[lookupValue],ud_sub_organisation[lookupKey],""))))</f>
        <v/>
      </c>
      <c r="AG39" s="3" t="str">
        <f t="shared" si="6"/>
        <v/>
      </c>
      <c r="AH39" s="3" t="str">
        <f>IF($A39="","",IF((AND($A39="ADD",OR(AG39="",AG39="Vested assets"))),"12",(_xlfn.XLOOKUP(AG39,ud_work_origin[lookupValue],ud_work_origin[lookupKey],""))))</f>
        <v/>
      </c>
      <c r="AI39" s="8"/>
      <c r="AJ39" s="2" t="str">
        <f t="shared" si="7"/>
        <v/>
      </c>
      <c r="AK39" s="3" t="str">
        <f t="shared" si="8"/>
        <v/>
      </c>
      <c r="AL39" s="3" t="str">
        <f>IF($A39="","",IF((AND($A39="ADD",OR(AK39="",AK39="Excellent"))),"1",(_xlfn.XLOOKUP(AK39,condition[lookupValue],condition[lookupKey],""))))</f>
        <v/>
      </c>
      <c r="AM39" s="7" t="str">
        <f t="shared" si="9"/>
        <v/>
      </c>
      <c r="AN39" s="5"/>
    </row>
    <row r="40" spans="2:40" x14ac:dyDescent="0.45">
      <c r="B40" s="4"/>
      <c r="D40" s="3" t="str">
        <f>IF($A40="ADD",IF(NOT(ISBLANK(C40)),_xlfn.XLOOKUP(C40,roadnames[lookupValue],roadnames[lookupKey],"ERROR"),""), "")</f>
        <v/>
      </c>
      <c r="E40" s="4"/>
      <c r="F40" s="4"/>
      <c r="G40" s="6"/>
      <c r="H40" s="6"/>
      <c r="J40" s="3" t="str">
        <f>IF($A40="ADD",IF(NOT(ISBLANK(I40)),_xlfn.XLOOKUP(I40,side[lookupValue],side[lookupKey],"ERROR"),""), "")</f>
        <v/>
      </c>
      <c r="L40" s="3" t="str">
        <f>IF($A40="ADD",IF(NOT(ISBLANK(K40)),_xlfn.XLOOKUP(K40,ud_lane_location[lookupValue],ud_lane_location[lookupKey],"ERROR"),""), "")</f>
        <v/>
      </c>
      <c r="N40" s="8" t="str">
        <f t="shared" si="0"/>
        <v/>
      </c>
      <c r="P40" s="3" t="str">
        <f>IF($A40="ADD",IF(NOT(ISBLANK(O40)),_xlfn.XLOOKUP(O40,ud_placement[lookupValue],ud_placement[lookupKey],"ERROR"),""), "")</f>
        <v/>
      </c>
      <c r="R40" s="3" t="str">
        <f>IF($A40="ADD",IF(NOT(ISBLANK(Q40)),_xlfn.XLOOKUP(Q40,ud_crash_cushion_type[lookupValue],ud_crash_cushion_type[lookupKey],"ERROR"),""), "")</f>
        <v/>
      </c>
      <c r="S40" s="7"/>
      <c r="T40" s="4" t="str">
        <f t="shared" ca="1" si="1"/>
        <v/>
      </c>
      <c r="U40" s="4"/>
      <c r="V40" s="3" t="str">
        <f t="shared" si="2"/>
        <v/>
      </c>
      <c r="W40" s="3" t="str">
        <f>IF($A40="","",IF((AND($A40="ADD",OR(V40="",V40="In Use"))),"5",(_xlfn.XLOOKUP(V40,ud_asset_status[lookupValue],ud_asset_status[lookupKey],""))))</f>
        <v/>
      </c>
      <c r="X40" s="7"/>
      <c r="Z40" s="3" t="str">
        <f>IF($A40="ADD",IF(NOT(ISBLANK(Y40)),_xlfn.XLOOKUP(Y40,ar_replace_reason[lookupValue],ar_replace_reason[lookupKey],"ERROR"),""), "")</f>
        <v/>
      </c>
      <c r="AA40" s="3" t="str">
        <f t="shared" si="3"/>
        <v/>
      </c>
      <c r="AB40" s="3" t="str">
        <f>IF($A40="","",IF((AND($A40="ADD",OR(AA40="",AA40="Queenstown-Lakes District Council"))),"70",(_xlfn.XLOOKUP(AA40,ud_organisation_owner[lookupValue],ud_organisation_owner[lookupKey],""))))</f>
        <v/>
      </c>
      <c r="AC40" s="3" t="str">
        <f t="shared" si="4"/>
        <v/>
      </c>
      <c r="AD40" s="3" t="str">
        <f>IF($A40="","",IF((AND($A40="ADD",OR(AC40="",AC40="Queenstown-Lakes District Council"))),"70",(_xlfn.XLOOKUP(AC40,ud_organisation_owner[lookupValue],ud_organisation_owner[lookupKey],""))))</f>
        <v/>
      </c>
      <c r="AE40" s="3" t="str">
        <f t="shared" si="5"/>
        <v/>
      </c>
      <c r="AF40" s="3" t="str">
        <f>IF($A40="","",IF((AND($A40="ADD",OR(AE40="",AE40="Local Authority"))),"17",(_xlfn.XLOOKUP(AE40,ud_sub_organisation[lookupValue],ud_sub_organisation[lookupKey],""))))</f>
        <v/>
      </c>
      <c r="AG40" s="3" t="str">
        <f t="shared" si="6"/>
        <v/>
      </c>
      <c r="AH40" s="3" t="str">
        <f>IF($A40="","",IF((AND($A40="ADD",OR(AG40="",AG40="Vested assets"))),"12",(_xlfn.XLOOKUP(AG40,ud_work_origin[lookupValue],ud_work_origin[lookupKey],""))))</f>
        <v/>
      </c>
      <c r="AI40" s="8"/>
      <c r="AJ40" s="2" t="str">
        <f t="shared" si="7"/>
        <v/>
      </c>
      <c r="AK40" s="3" t="str">
        <f t="shared" si="8"/>
        <v/>
      </c>
      <c r="AL40" s="3" t="str">
        <f>IF($A40="","",IF((AND($A40="ADD",OR(AK40="",AK40="Excellent"))),"1",(_xlfn.XLOOKUP(AK40,condition[lookupValue],condition[lookupKey],""))))</f>
        <v/>
      </c>
      <c r="AM40" s="7" t="str">
        <f t="shared" si="9"/>
        <v/>
      </c>
      <c r="AN40" s="5"/>
    </row>
    <row r="41" spans="2:40" x14ac:dyDescent="0.45">
      <c r="B41" s="4"/>
      <c r="D41" s="3" t="str">
        <f>IF($A41="ADD",IF(NOT(ISBLANK(C41)),_xlfn.XLOOKUP(C41,roadnames[lookupValue],roadnames[lookupKey],"ERROR"),""), "")</f>
        <v/>
      </c>
      <c r="E41" s="4"/>
      <c r="F41" s="4"/>
      <c r="G41" s="6"/>
      <c r="H41" s="6"/>
      <c r="J41" s="3" t="str">
        <f>IF($A41="ADD",IF(NOT(ISBLANK(I41)),_xlfn.XLOOKUP(I41,side[lookupValue],side[lookupKey],"ERROR"),""), "")</f>
        <v/>
      </c>
      <c r="L41" s="3" t="str">
        <f>IF($A41="ADD",IF(NOT(ISBLANK(K41)),_xlfn.XLOOKUP(K41,ud_lane_location[lookupValue],ud_lane_location[lookupKey],"ERROR"),""), "")</f>
        <v/>
      </c>
      <c r="N41" s="8" t="str">
        <f t="shared" si="0"/>
        <v/>
      </c>
      <c r="P41" s="3" t="str">
        <f>IF($A41="ADD",IF(NOT(ISBLANK(O41)),_xlfn.XLOOKUP(O41,ud_placement[lookupValue],ud_placement[lookupKey],"ERROR"),""), "")</f>
        <v/>
      </c>
      <c r="R41" s="3" t="str">
        <f>IF($A41="ADD",IF(NOT(ISBLANK(Q41)),_xlfn.XLOOKUP(Q41,ud_crash_cushion_type[lookupValue],ud_crash_cushion_type[lookupKey],"ERROR"),""), "")</f>
        <v/>
      </c>
      <c r="S41" s="7"/>
      <c r="T41" s="4" t="str">
        <f t="shared" ca="1" si="1"/>
        <v/>
      </c>
      <c r="U41" s="4"/>
      <c r="V41" s="3" t="str">
        <f t="shared" si="2"/>
        <v/>
      </c>
      <c r="W41" s="3" t="str">
        <f>IF($A41="","",IF((AND($A41="ADD",OR(V41="",V41="In Use"))),"5",(_xlfn.XLOOKUP(V41,ud_asset_status[lookupValue],ud_asset_status[lookupKey],""))))</f>
        <v/>
      </c>
      <c r="X41" s="7"/>
      <c r="Z41" s="3" t="str">
        <f>IF($A41="ADD",IF(NOT(ISBLANK(Y41)),_xlfn.XLOOKUP(Y41,ar_replace_reason[lookupValue],ar_replace_reason[lookupKey],"ERROR"),""), "")</f>
        <v/>
      </c>
      <c r="AA41" s="3" t="str">
        <f t="shared" si="3"/>
        <v/>
      </c>
      <c r="AB41" s="3" t="str">
        <f>IF($A41="","",IF((AND($A41="ADD",OR(AA41="",AA41="Queenstown-Lakes District Council"))),"70",(_xlfn.XLOOKUP(AA41,ud_organisation_owner[lookupValue],ud_organisation_owner[lookupKey],""))))</f>
        <v/>
      </c>
      <c r="AC41" s="3" t="str">
        <f t="shared" si="4"/>
        <v/>
      </c>
      <c r="AD41" s="3" t="str">
        <f>IF($A41="","",IF((AND($A41="ADD",OR(AC41="",AC41="Queenstown-Lakes District Council"))),"70",(_xlfn.XLOOKUP(AC41,ud_organisation_owner[lookupValue],ud_organisation_owner[lookupKey],""))))</f>
        <v/>
      </c>
      <c r="AE41" s="3" t="str">
        <f t="shared" si="5"/>
        <v/>
      </c>
      <c r="AF41" s="3" t="str">
        <f>IF($A41="","",IF((AND($A41="ADD",OR(AE41="",AE41="Local Authority"))),"17",(_xlfn.XLOOKUP(AE41,ud_sub_organisation[lookupValue],ud_sub_organisation[lookupKey],""))))</f>
        <v/>
      </c>
      <c r="AG41" s="3" t="str">
        <f t="shared" si="6"/>
        <v/>
      </c>
      <c r="AH41" s="3" t="str">
        <f>IF($A41="","",IF((AND($A41="ADD",OR(AG41="",AG41="Vested assets"))),"12",(_xlfn.XLOOKUP(AG41,ud_work_origin[lookupValue],ud_work_origin[lookupKey],""))))</f>
        <v/>
      </c>
      <c r="AI41" s="8"/>
      <c r="AJ41" s="2" t="str">
        <f t="shared" si="7"/>
        <v/>
      </c>
      <c r="AK41" s="3" t="str">
        <f t="shared" si="8"/>
        <v/>
      </c>
      <c r="AL41" s="3" t="str">
        <f>IF($A41="","",IF((AND($A41="ADD",OR(AK41="",AK41="Excellent"))),"1",(_xlfn.XLOOKUP(AK41,condition[lookupValue],condition[lookupKey],""))))</f>
        <v/>
      </c>
      <c r="AM41" s="7" t="str">
        <f t="shared" si="9"/>
        <v/>
      </c>
      <c r="AN41" s="5"/>
    </row>
    <row r="42" spans="2:40" x14ac:dyDescent="0.45">
      <c r="B42" s="4"/>
      <c r="D42" s="3" t="str">
        <f>IF($A42="ADD",IF(NOT(ISBLANK(C42)),_xlfn.XLOOKUP(C42,roadnames[lookupValue],roadnames[lookupKey],"ERROR"),""), "")</f>
        <v/>
      </c>
      <c r="E42" s="4"/>
      <c r="F42" s="4"/>
      <c r="G42" s="6"/>
      <c r="H42" s="6"/>
      <c r="J42" s="3" t="str">
        <f>IF($A42="ADD",IF(NOT(ISBLANK(I42)),_xlfn.XLOOKUP(I42,side[lookupValue],side[lookupKey],"ERROR"),""), "")</f>
        <v/>
      </c>
      <c r="L42" s="3" t="str">
        <f>IF($A42="ADD",IF(NOT(ISBLANK(K42)),_xlfn.XLOOKUP(K42,ud_lane_location[lookupValue],ud_lane_location[lookupKey],"ERROR"),""), "")</f>
        <v/>
      </c>
      <c r="N42" s="8" t="str">
        <f t="shared" si="0"/>
        <v/>
      </c>
      <c r="P42" s="3" t="str">
        <f>IF($A42="ADD",IF(NOT(ISBLANK(O42)),_xlfn.XLOOKUP(O42,ud_placement[lookupValue],ud_placement[lookupKey],"ERROR"),""), "")</f>
        <v/>
      </c>
      <c r="R42" s="3" t="str">
        <f>IF($A42="ADD",IF(NOT(ISBLANK(Q42)),_xlfn.XLOOKUP(Q42,ud_crash_cushion_type[lookupValue],ud_crash_cushion_type[lookupKey],"ERROR"),""), "")</f>
        <v/>
      </c>
      <c r="S42" s="7"/>
      <c r="T42" s="4" t="str">
        <f t="shared" ca="1" si="1"/>
        <v/>
      </c>
      <c r="U42" s="4"/>
      <c r="V42" s="3" t="str">
        <f t="shared" si="2"/>
        <v/>
      </c>
      <c r="W42" s="3" t="str">
        <f>IF($A42="","",IF((AND($A42="ADD",OR(V42="",V42="In Use"))),"5",(_xlfn.XLOOKUP(V42,ud_asset_status[lookupValue],ud_asset_status[lookupKey],""))))</f>
        <v/>
      </c>
      <c r="X42" s="7"/>
      <c r="Z42" s="3" t="str">
        <f>IF($A42="ADD",IF(NOT(ISBLANK(Y42)),_xlfn.XLOOKUP(Y42,ar_replace_reason[lookupValue],ar_replace_reason[lookupKey],"ERROR"),""), "")</f>
        <v/>
      </c>
      <c r="AA42" s="3" t="str">
        <f t="shared" si="3"/>
        <v/>
      </c>
      <c r="AB42" s="3" t="str">
        <f>IF($A42="","",IF((AND($A42="ADD",OR(AA42="",AA42="Queenstown-Lakes District Council"))),"70",(_xlfn.XLOOKUP(AA42,ud_organisation_owner[lookupValue],ud_organisation_owner[lookupKey],""))))</f>
        <v/>
      </c>
      <c r="AC42" s="3" t="str">
        <f t="shared" si="4"/>
        <v/>
      </c>
      <c r="AD42" s="3" t="str">
        <f>IF($A42="","",IF((AND($A42="ADD",OR(AC42="",AC42="Queenstown-Lakes District Council"))),"70",(_xlfn.XLOOKUP(AC42,ud_organisation_owner[lookupValue],ud_organisation_owner[lookupKey],""))))</f>
        <v/>
      </c>
      <c r="AE42" s="3" t="str">
        <f t="shared" si="5"/>
        <v/>
      </c>
      <c r="AF42" s="3" t="str">
        <f>IF($A42="","",IF((AND($A42="ADD",OR(AE42="",AE42="Local Authority"))),"17",(_xlfn.XLOOKUP(AE42,ud_sub_organisation[lookupValue],ud_sub_organisation[lookupKey],""))))</f>
        <v/>
      </c>
      <c r="AG42" s="3" t="str">
        <f t="shared" si="6"/>
        <v/>
      </c>
      <c r="AH42" s="3" t="str">
        <f>IF($A42="","",IF((AND($A42="ADD",OR(AG42="",AG42="Vested assets"))),"12",(_xlfn.XLOOKUP(AG42,ud_work_origin[lookupValue],ud_work_origin[lookupKey],""))))</f>
        <v/>
      </c>
      <c r="AI42" s="8"/>
      <c r="AJ42" s="2" t="str">
        <f t="shared" si="7"/>
        <v/>
      </c>
      <c r="AK42" s="3" t="str">
        <f t="shared" si="8"/>
        <v/>
      </c>
      <c r="AL42" s="3" t="str">
        <f>IF($A42="","",IF((AND($A42="ADD",OR(AK42="",AK42="Excellent"))),"1",(_xlfn.XLOOKUP(AK42,condition[lookupValue],condition[lookupKey],""))))</f>
        <v/>
      </c>
      <c r="AM42" s="7" t="str">
        <f t="shared" si="9"/>
        <v/>
      </c>
      <c r="AN42" s="5"/>
    </row>
    <row r="43" spans="2:40" x14ac:dyDescent="0.45">
      <c r="B43" s="4"/>
      <c r="D43" s="3" t="str">
        <f>IF($A43="ADD",IF(NOT(ISBLANK(C43)),_xlfn.XLOOKUP(C43,roadnames[lookupValue],roadnames[lookupKey],"ERROR"),""), "")</f>
        <v/>
      </c>
      <c r="E43" s="4"/>
      <c r="F43" s="4"/>
      <c r="G43" s="6"/>
      <c r="H43" s="6"/>
      <c r="J43" s="3" t="str">
        <f>IF($A43="ADD",IF(NOT(ISBLANK(I43)),_xlfn.XLOOKUP(I43,side[lookupValue],side[lookupKey],"ERROR"),""), "")</f>
        <v/>
      </c>
      <c r="L43" s="3" t="str">
        <f>IF($A43="ADD",IF(NOT(ISBLANK(K43)),_xlfn.XLOOKUP(K43,ud_lane_location[lookupValue],ud_lane_location[lookupKey],"ERROR"),""), "")</f>
        <v/>
      </c>
      <c r="N43" s="8" t="str">
        <f t="shared" si="0"/>
        <v/>
      </c>
      <c r="P43" s="3" t="str">
        <f>IF($A43="ADD",IF(NOT(ISBLANK(O43)),_xlfn.XLOOKUP(O43,ud_placement[lookupValue],ud_placement[lookupKey],"ERROR"),""), "")</f>
        <v/>
      </c>
      <c r="R43" s="3" t="str">
        <f>IF($A43="ADD",IF(NOT(ISBLANK(Q43)),_xlfn.XLOOKUP(Q43,ud_crash_cushion_type[lookupValue],ud_crash_cushion_type[lookupKey],"ERROR"),""), "")</f>
        <v/>
      </c>
      <c r="S43" s="7"/>
      <c r="T43" s="4" t="str">
        <f t="shared" ca="1" si="1"/>
        <v/>
      </c>
      <c r="U43" s="4"/>
      <c r="V43" s="3" t="str">
        <f t="shared" si="2"/>
        <v/>
      </c>
      <c r="W43" s="3" t="str">
        <f>IF($A43="","",IF((AND($A43="ADD",OR(V43="",V43="In Use"))),"5",(_xlfn.XLOOKUP(V43,ud_asset_status[lookupValue],ud_asset_status[lookupKey],""))))</f>
        <v/>
      </c>
      <c r="X43" s="7"/>
      <c r="Z43" s="3" t="str">
        <f>IF($A43="ADD",IF(NOT(ISBLANK(Y43)),_xlfn.XLOOKUP(Y43,ar_replace_reason[lookupValue],ar_replace_reason[lookupKey],"ERROR"),""), "")</f>
        <v/>
      </c>
      <c r="AA43" s="3" t="str">
        <f t="shared" si="3"/>
        <v/>
      </c>
      <c r="AB43" s="3" t="str">
        <f>IF($A43="","",IF((AND($A43="ADD",OR(AA43="",AA43="Queenstown-Lakes District Council"))),"70",(_xlfn.XLOOKUP(AA43,ud_organisation_owner[lookupValue],ud_organisation_owner[lookupKey],""))))</f>
        <v/>
      </c>
      <c r="AC43" s="3" t="str">
        <f t="shared" si="4"/>
        <v/>
      </c>
      <c r="AD43" s="3" t="str">
        <f>IF($A43="","",IF((AND($A43="ADD",OR(AC43="",AC43="Queenstown-Lakes District Council"))),"70",(_xlfn.XLOOKUP(AC43,ud_organisation_owner[lookupValue],ud_organisation_owner[lookupKey],""))))</f>
        <v/>
      </c>
      <c r="AE43" s="3" t="str">
        <f t="shared" si="5"/>
        <v/>
      </c>
      <c r="AF43" s="3" t="str">
        <f>IF($A43="","",IF((AND($A43="ADD",OR(AE43="",AE43="Local Authority"))),"17",(_xlfn.XLOOKUP(AE43,ud_sub_organisation[lookupValue],ud_sub_organisation[lookupKey],""))))</f>
        <v/>
      </c>
      <c r="AG43" s="3" t="str">
        <f t="shared" si="6"/>
        <v/>
      </c>
      <c r="AH43" s="3" t="str">
        <f>IF($A43="","",IF((AND($A43="ADD",OR(AG43="",AG43="Vested assets"))),"12",(_xlfn.XLOOKUP(AG43,ud_work_origin[lookupValue],ud_work_origin[lookupKey],""))))</f>
        <v/>
      </c>
      <c r="AI43" s="8"/>
      <c r="AJ43" s="2" t="str">
        <f t="shared" si="7"/>
        <v/>
      </c>
      <c r="AK43" s="3" t="str">
        <f t="shared" si="8"/>
        <v/>
      </c>
      <c r="AL43" s="3" t="str">
        <f>IF($A43="","",IF((AND($A43="ADD",OR(AK43="",AK43="Excellent"))),"1",(_xlfn.XLOOKUP(AK43,condition[lookupValue],condition[lookupKey],""))))</f>
        <v/>
      </c>
      <c r="AM43" s="7" t="str">
        <f t="shared" si="9"/>
        <v/>
      </c>
      <c r="AN43" s="5"/>
    </row>
    <row r="44" spans="2:40" x14ac:dyDescent="0.45">
      <c r="B44" s="4"/>
      <c r="D44" s="3" t="str">
        <f>IF($A44="ADD",IF(NOT(ISBLANK(C44)),_xlfn.XLOOKUP(C44,roadnames[lookupValue],roadnames[lookupKey],"ERROR"),""), "")</f>
        <v/>
      </c>
      <c r="E44" s="4"/>
      <c r="F44" s="4"/>
      <c r="G44" s="6"/>
      <c r="H44" s="6"/>
      <c r="J44" s="3" t="str">
        <f>IF($A44="ADD",IF(NOT(ISBLANK(I44)),_xlfn.XLOOKUP(I44,side[lookupValue],side[lookupKey],"ERROR"),""), "")</f>
        <v/>
      </c>
      <c r="L44" s="3" t="str">
        <f>IF($A44="ADD",IF(NOT(ISBLANK(K44)),_xlfn.XLOOKUP(K44,ud_lane_location[lookupValue],ud_lane_location[lookupKey],"ERROR"),""), "")</f>
        <v/>
      </c>
      <c r="N44" s="8" t="str">
        <f t="shared" si="0"/>
        <v/>
      </c>
      <c r="P44" s="3" t="str">
        <f>IF($A44="ADD",IF(NOT(ISBLANK(O44)),_xlfn.XLOOKUP(O44,ud_placement[lookupValue],ud_placement[lookupKey],"ERROR"),""), "")</f>
        <v/>
      </c>
      <c r="R44" s="3" t="str">
        <f>IF($A44="ADD",IF(NOT(ISBLANK(Q44)),_xlfn.XLOOKUP(Q44,ud_crash_cushion_type[lookupValue],ud_crash_cushion_type[lookupKey],"ERROR"),""), "")</f>
        <v/>
      </c>
      <c r="S44" s="7"/>
      <c r="T44" s="4" t="str">
        <f t="shared" ca="1" si="1"/>
        <v/>
      </c>
      <c r="U44" s="4"/>
      <c r="V44" s="3" t="str">
        <f t="shared" si="2"/>
        <v/>
      </c>
      <c r="W44" s="3" t="str">
        <f>IF($A44="","",IF((AND($A44="ADD",OR(V44="",V44="In Use"))),"5",(_xlfn.XLOOKUP(V44,ud_asset_status[lookupValue],ud_asset_status[lookupKey],""))))</f>
        <v/>
      </c>
      <c r="X44" s="7"/>
      <c r="Z44" s="3" t="str">
        <f>IF($A44="ADD",IF(NOT(ISBLANK(Y44)),_xlfn.XLOOKUP(Y44,ar_replace_reason[lookupValue],ar_replace_reason[lookupKey],"ERROR"),""), "")</f>
        <v/>
      </c>
      <c r="AA44" s="3" t="str">
        <f t="shared" si="3"/>
        <v/>
      </c>
      <c r="AB44" s="3" t="str">
        <f>IF($A44="","",IF((AND($A44="ADD",OR(AA44="",AA44="Queenstown-Lakes District Council"))),"70",(_xlfn.XLOOKUP(AA44,ud_organisation_owner[lookupValue],ud_organisation_owner[lookupKey],""))))</f>
        <v/>
      </c>
      <c r="AC44" s="3" t="str">
        <f t="shared" si="4"/>
        <v/>
      </c>
      <c r="AD44" s="3" t="str">
        <f>IF($A44="","",IF((AND($A44="ADD",OR(AC44="",AC44="Queenstown-Lakes District Council"))),"70",(_xlfn.XLOOKUP(AC44,ud_organisation_owner[lookupValue],ud_organisation_owner[lookupKey],""))))</f>
        <v/>
      </c>
      <c r="AE44" s="3" t="str">
        <f t="shared" si="5"/>
        <v/>
      </c>
      <c r="AF44" s="3" t="str">
        <f>IF($A44="","",IF((AND($A44="ADD",OR(AE44="",AE44="Local Authority"))),"17",(_xlfn.XLOOKUP(AE44,ud_sub_organisation[lookupValue],ud_sub_organisation[lookupKey],""))))</f>
        <v/>
      </c>
      <c r="AG44" s="3" t="str">
        <f t="shared" si="6"/>
        <v/>
      </c>
      <c r="AH44" s="3" t="str">
        <f>IF($A44="","",IF((AND($A44="ADD",OR(AG44="",AG44="Vested assets"))),"12",(_xlfn.XLOOKUP(AG44,ud_work_origin[lookupValue],ud_work_origin[lookupKey],""))))</f>
        <v/>
      </c>
      <c r="AI44" s="8"/>
      <c r="AJ44" s="2" t="str">
        <f t="shared" si="7"/>
        <v/>
      </c>
      <c r="AK44" s="3" t="str">
        <f t="shared" si="8"/>
        <v/>
      </c>
      <c r="AL44" s="3" t="str">
        <f>IF($A44="","",IF((AND($A44="ADD",OR(AK44="",AK44="Excellent"))),"1",(_xlfn.XLOOKUP(AK44,condition[lookupValue],condition[lookupKey],""))))</f>
        <v/>
      </c>
      <c r="AM44" s="7" t="str">
        <f t="shared" si="9"/>
        <v/>
      </c>
      <c r="AN44" s="5"/>
    </row>
    <row r="45" spans="2:40" x14ac:dyDescent="0.45">
      <c r="B45" s="4"/>
      <c r="D45" s="3" t="str">
        <f>IF($A45="ADD",IF(NOT(ISBLANK(C45)),_xlfn.XLOOKUP(C45,roadnames[lookupValue],roadnames[lookupKey],"ERROR"),""), "")</f>
        <v/>
      </c>
      <c r="E45" s="4"/>
      <c r="F45" s="4"/>
      <c r="G45" s="6"/>
      <c r="H45" s="6"/>
      <c r="J45" s="3" t="str">
        <f>IF($A45="ADD",IF(NOT(ISBLANK(I45)),_xlfn.XLOOKUP(I45,side[lookupValue],side[lookupKey],"ERROR"),""), "")</f>
        <v/>
      </c>
      <c r="L45" s="3" t="str">
        <f>IF($A45="ADD",IF(NOT(ISBLANK(K45)),_xlfn.XLOOKUP(K45,ud_lane_location[lookupValue],ud_lane_location[lookupKey],"ERROR"),""), "")</f>
        <v/>
      </c>
      <c r="N45" s="8" t="str">
        <f t="shared" si="0"/>
        <v/>
      </c>
      <c r="P45" s="3" t="str">
        <f>IF($A45="ADD",IF(NOT(ISBLANK(O45)),_xlfn.XLOOKUP(O45,ud_placement[lookupValue],ud_placement[lookupKey],"ERROR"),""), "")</f>
        <v/>
      </c>
      <c r="R45" s="3" t="str">
        <f>IF($A45="ADD",IF(NOT(ISBLANK(Q45)),_xlfn.XLOOKUP(Q45,ud_crash_cushion_type[lookupValue],ud_crash_cushion_type[lookupKey],"ERROR"),""), "")</f>
        <v/>
      </c>
      <c r="S45" s="7"/>
      <c r="T45" s="4" t="str">
        <f t="shared" ca="1" si="1"/>
        <v/>
      </c>
      <c r="U45" s="4"/>
      <c r="V45" s="3" t="str">
        <f t="shared" si="2"/>
        <v/>
      </c>
      <c r="W45" s="3" t="str">
        <f>IF($A45="","",IF((AND($A45="ADD",OR(V45="",V45="In Use"))),"5",(_xlfn.XLOOKUP(V45,ud_asset_status[lookupValue],ud_asset_status[lookupKey],""))))</f>
        <v/>
      </c>
      <c r="X45" s="7"/>
      <c r="Z45" s="3" t="str">
        <f>IF($A45="ADD",IF(NOT(ISBLANK(Y45)),_xlfn.XLOOKUP(Y45,ar_replace_reason[lookupValue],ar_replace_reason[lookupKey],"ERROR"),""), "")</f>
        <v/>
      </c>
      <c r="AA45" s="3" t="str">
        <f t="shared" si="3"/>
        <v/>
      </c>
      <c r="AB45" s="3" t="str">
        <f>IF($A45="","",IF((AND($A45="ADD",OR(AA45="",AA45="Queenstown-Lakes District Council"))),"70",(_xlfn.XLOOKUP(AA45,ud_organisation_owner[lookupValue],ud_organisation_owner[lookupKey],""))))</f>
        <v/>
      </c>
      <c r="AC45" s="3" t="str">
        <f t="shared" si="4"/>
        <v/>
      </c>
      <c r="AD45" s="3" t="str">
        <f>IF($A45="","",IF((AND($A45="ADD",OR(AC45="",AC45="Queenstown-Lakes District Council"))),"70",(_xlfn.XLOOKUP(AC45,ud_organisation_owner[lookupValue],ud_organisation_owner[lookupKey],""))))</f>
        <v/>
      </c>
      <c r="AE45" s="3" t="str">
        <f t="shared" si="5"/>
        <v/>
      </c>
      <c r="AF45" s="3" t="str">
        <f>IF($A45="","",IF((AND($A45="ADD",OR(AE45="",AE45="Local Authority"))),"17",(_xlfn.XLOOKUP(AE45,ud_sub_organisation[lookupValue],ud_sub_organisation[lookupKey],""))))</f>
        <v/>
      </c>
      <c r="AG45" s="3" t="str">
        <f t="shared" si="6"/>
        <v/>
      </c>
      <c r="AH45" s="3" t="str">
        <f>IF($A45="","",IF((AND($A45="ADD",OR(AG45="",AG45="Vested assets"))),"12",(_xlfn.XLOOKUP(AG45,ud_work_origin[lookupValue],ud_work_origin[lookupKey],""))))</f>
        <v/>
      </c>
      <c r="AI45" s="8"/>
      <c r="AJ45" s="2" t="str">
        <f t="shared" si="7"/>
        <v/>
      </c>
      <c r="AK45" s="3" t="str">
        <f t="shared" si="8"/>
        <v/>
      </c>
      <c r="AL45" s="3" t="str">
        <f>IF($A45="","",IF((AND($A45="ADD",OR(AK45="",AK45="Excellent"))),"1",(_xlfn.XLOOKUP(AK45,condition[lookupValue],condition[lookupKey],""))))</f>
        <v/>
      </c>
      <c r="AM45" s="7" t="str">
        <f t="shared" si="9"/>
        <v/>
      </c>
      <c r="AN45" s="5"/>
    </row>
    <row r="46" spans="2:40" x14ac:dyDescent="0.45">
      <c r="B46" s="4"/>
      <c r="D46" s="3" t="str">
        <f>IF($A46="ADD",IF(NOT(ISBLANK(C46)),_xlfn.XLOOKUP(C46,roadnames[lookupValue],roadnames[lookupKey],"ERROR"),""), "")</f>
        <v/>
      </c>
      <c r="E46" s="4"/>
      <c r="F46" s="4"/>
      <c r="G46" s="6"/>
      <c r="H46" s="6"/>
      <c r="J46" s="3" t="str">
        <f>IF($A46="ADD",IF(NOT(ISBLANK(I46)),_xlfn.XLOOKUP(I46,side[lookupValue],side[lookupKey],"ERROR"),""), "")</f>
        <v/>
      </c>
      <c r="L46" s="3" t="str">
        <f>IF($A46="ADD",IF(NOT(ISBLANK(K46)),_xlfn.XLOOKUP(K46,ud_lane_location[lookupValue],ud_lane_location[lookupKey],"ERROR"),""), "")</f>
        <v/>
      </c>
      <c r="N46" s="8" t="str">
        <f t="shared" si="0"/>
        <v/>
      </c>
      <c r="P46" s="3" t="str">
        <f>IF($A46="ADD",IF(NOT(ISBLANK(O46)),_xlfn.XLOOKUP(O46,ud_placement[lookupValue],ud_placement[lookupKey],"ERROR"),""), "")</f>
        <v/>
      </c>
      <c r="R46" s="3" t="str">
        <f>IF($A46="ADD",IF(NOT(ISBLANK(Q46)),_xlfn.XLOOKUP(Q46,ud_crash_cushion_type[lookupValue],ud_crash_cushion_type[lookupKey],"ERROR"),""), "")</f>
        <v/>
      </c>
      <c r="S46" s="7"/>
      <c r="T46" s="4" t="str">
        <f t="shared" ca="1" si="1"/>
        <v/>
      </c>
      <c r="U46" s="4"/>
      <c r="V46" s="3" t="str">
        <f t="shared" si="2"/>
        <v/>
      </c>
      <c r="W46" s="3" t="str">
        <f>IF($A46="","",IF((AND($A46="ADD",OR(V46="",V46="In Use"))),"5",(_xlfn.XLOOKUP(V46,ud_asset_status[lookupValue],ud_asset_status[lookupKey],""))))</f>
        <v/>
      </c>
      <c r="X46" s="7"/>
      <c r="Z46" s="3" t="str">
        <f>IF($A46="ADD",IF(NOT(ISBLANK(Y46)),_xlfn.XLOOKUP(Y46,ar_replace_reason[lookupValue],ar_replace_reason[lookupKey],"ERROR"),""), "")</f>
        <v/>
      </c>
      <c r="AA46" s="3" t="str">
        <f t="shared" si="3"/>
        <v/>
      </c>
      <c r="AB46" s="3" t="str">
        <f>IF($A46="","",IF((AND($A46="ADD",OR(AA46="",AA46="Queenstown-Lakes District Council"))),"70",(_xlfn.XLOOKUP(AA46,ud_organisation_owner[lookupValue],ud_organisation_owner[lookupKey],""))))</f>
        <v/>
      </c>
      <c r="AC46" s="3" t="str">
        <f t="shared" si="4"/>
        <v/>
      </c>
      <c r="AD46" s="3" t="str">
        <f>IF($A46="","",IF((AND($A46="ADD",OR(AC46="",AC46="Queenstown-Lakes District Council"))),"70",(_xlfn.XLOOKUP(AC46,ud_organisation_owner[lookupValue],ud_organisation_owner[lookupKey],""))))</f>
        <v/>
      </c>
      <c r="AE46" s="3" t="str">
        <f t="shared" si="5"/>
        <v/>
      </c>
      <c r="AF46" s="3" t="str">
        <f>IF($A46="","",IF((AND($A46="ADD",OR(AE46="",AE46="Local Authority"))),"17",(_xlfn.XLOOKUP(AE46,ud_sub_organisation[lookupValue],ud_sub_organisation[lookupKey],""))))</f>
        <v/>
      </c>
      <c r="AG46" s="3" t="str">
        <f t="shared" si="6"/>
        <v/>
      </c>
      <c r="AH46" s="3" t="str">
        <f>IF($A46="","",IF((AND($A46="ADD",OR(AG46="",AG46="Vested assets"))),"12",(_xlfn.XLOOKUP(AG46,ud_work_origin[lookupValue],ud_work_origin[lookupKey],""))))</f>
        <v/>
      </c>
      <c r="AI46" s="8"/>
      <c r="AJ46" s="2" t="str">
        <f t="shared" si="7"/>
        <v/>
      </c>
      <c r="AK46" s="3" t="str">
        <f t="shared" si="8"/>
        <v/>
      </c>
      <c r="AL46" s="3" t="str">
        <f>IF($A46="","",IF((AND($A46="ADD",OR(AK46="",AK46="Excellent"))),"1",(_xlfn.XLOOKUP(AK46,condition[lookupValue],condition[lookupKey],""))))</f>
        <v/>
      </c>
      <c r="AM46" s="7" t="str">
        <f t="shared" si="9"/>
        <v/>
      </c>
      <c r="AN46" s="5"/>
    </row>
    <row r="47" spans="2:40" x14ac:dyDescent="0.45">
      <c r="B47" s="4"/>
      <c r="D47" s="3" t="str">
        <f>IF($A47="ADD",IF(NOT(ISBLANK(C47)),_xlfn.XLOOKUP(C47,roadnames[lookupValue],roadnames[lookupKey],"ERROR"),""), "")</f>
        <v/>
      </c>
      <c r="E47" s="4"/>
      <c r="F47" s="4"/>
      <c r="G47" s="6"/>
      <c r="H47" s="6"/>
      <c r="J47" s="3" t="str">
        <f>IF($A47="ADD",IF(NOT(ISBLANK(I47)),_xlfn.XLOOKUP(I47,side[lookupValue],side[lookupKey],"ERROR"),""), "")</f>
        <v/>
      </c>
      <c r="L47" s="3" t="str">
        <f>IF($A47="ADD",IF(NOT(ISBLANK(K47)),_xlfn.XLOOKUP(K47,ud_lane_location[lookupValue],ud_lane_location[lookupKey],"ERROR"),""), "")</f>
        <v/>
      </c>
      <c r="N47" s="8" t="str">
        <f t="shared" si="0"/>
        <v/>
      </c>
      <c r="P47" s="3" t="str">
        <f>IF($A47="ADD",IF(NOT(ISBLANK(O47)),_xlfn.XLOOKUP(O47,ud_placement[lookupValue],ud_placement[lookupKey],"ERROR"),""), "")</f>
        <v/>
      </c>
      <c r="R47" s="3" t="str">
        <f>IF($A47="ADD",IF(NOT(ISBLANK(Q47)),_xlfn.XLOOKUP(Q47,ud_crash_cushion_type[lookupValue],ud_crash_cushion_type[lookupKey],"ERROR"),""), "")</f>
        <v/>
      </c>
      <c r="S47" s="7"/>
      <c r="T47" s="4" t="str">
        <f t="shared" ca="1" si="1"/>
        <v/>
      </c>
      <c r="U47" s="4"/>
      <c r="V47" s="3" t="str">
        <f t="shared" si="2"/>
        <v/>
      </c>
      <c r="W47" s="3" t="str">
        <f>IF($A47="","",IF((AND($A47="ADD",OR(V47="",V47="In Use"))),"5",(_xlfn.XLOOKUP(V47,ud_asset_status[lookupValue],ud_asset_status[lookupKey],""))))</f>
        <v/>
      </c>
      <c r="X47" s="7"/>
      <c r="Z47" s="3" t="str">
        <f>IF($A47="ADD",IF(NOT(ISBLANK(Y47)),_xlfn.XLOOKUP(Y47,ar_replace_reason[lookupValue],ar_replace_reason[lookupKey],"ERROR"),""), "")</f>
        <v/>
      </c>
      <c r="AA47" s="3" t="str">
        <f t="shared" si="3"/>
        <v/>
      </c>
      <c r="AB47" s="3" t="str">
        <f>IF($A47="","",IF((AND($A47="ADD",OR(AA47="",AA47="Queenstown-Lakes District Council"))),"70",(_xlfn.XLOOKUP(AA47,ud_organisation_owner[lookupValue],ud_organisation_owner[lookupKey],""))))</f>
        <v/>
      </c>
      <c r="AC47" s="3" t="str">
        <f t="shared" si="4"/>
        <v/>
      </c>
      <c r="AD47" s="3" t="str">
        <f>IF($A47="","",IF((AND($A47="ADD",OR(AC47="",AC47="Queenstown-Lakes District Council"))),"70",(_xlfn.XLOOKUP(AC47,ud_organisation_owner[lookupValue],ud_organisation_owner[lookupKey],""))))</f>
        <v/>
      </c>
      <c r="AE47" s="3" t="str">
        <f t="shared" si="5"/>
        <v/>
      </c>
      <c r="AF47" s="3" t="str">
        <f>IF($A47="","",IF((AND($A47="ADD",OR(AE47="",AE47="Local Authority"))),"17",(_xlfn.XLOOKUP(AE47,ud_sub_organisation[lookupValue],ud_sub_organisation[lookupKey],""))))</f>
        <v/>
      </c>
      <c r="AG47" s="3" t="str">
        <f t="shared" si="6"/>
        <v/>
      </c>
      <c r="AH47" s="3" t="str">
        <f>IF($A47="","",IF((AND($A47="ADD",OR(AG47="",AG47="Vested assets"))),"12",(_xlfn.XLOOKUP(AG47,ud_work_origin[lookupValue],ud_work_origin[lookupKey],""))))</f>
        <v/>
      </c>
      <c r="AI47" s="8"/>
      <c r="AJ47" s="2" t="str">
        <f t="shared" si="7"/>
        <v/>
      </c>
      <c r="AK47" s="3" t="str">
        <f t="shared" si="8"/>
        <v/>
      </c>
      <c r="AL47" s="3" t="str">
        <f>IF($A47="","",IF((AND($A47="ADD",OR(AK47="",AK47="Excellent"))),"1",(_xlfn.XLOOKUP(AK47,condition[lookupValue],condition[lookupKey],""))))</f>
        <v/>
      </c>
      <c r="AM47" s="7" t="str">
        <f t="shared" si="9"/>
        <v/>
      </c>
      <c r="AN47" s="5"/>
    </row>
    <row r="48" spans="2:40" x14ac:dyDescent="0.45">
      <c r="B48" s="4"/>
      <c r="D48" s="3" t="str">
        <f>IF($A48="ADD",IF(NOT(ISBLANK(C48)),_xlfn.XLOOKUP(C48,roadnames[lookupValue],roadnames[lookupKey],"ERROR"),""), "")</f>
        <v/>
      </c>
      <c r="E48" s="4"/>
      <c r="F48" s="4"/>
      <c r="G48" s="6"/>
      <c r="H48" s="6"/>
      <c r="J48" s="3" t="str">
        <f>IF($A48="ADD",IF(NOT(ISBLANK(I48)),_xlfn.XLOOKUP(I48,side[lookupValue],side[lookupKey],"ERROR"),""), "")</f>
        <v/>
      </c>
      <c r="L48" s="3" t="str">
        <f>IF($A48="ADD",IF(NOT(ISBLANK(K48)),_xlfn.XLOOKUP(K48,ud_lane_location[lookupValue],ud_lane_location[lookupKey],"ERROR"),""), "")</f>
        <v/>
      </c>
      <c r="N48" s="8" t="str">
        <f t="shared" si="0"/>
        <v/>
      </c>
      <c r="P48" s="3" t="str">
        <f>IF($A48="ADD",IF(NOT(ISBLANK(O48)),_xlfn.XLOOKUP(O48,ud_placement[lookupValue],ud_placement[lookupKey],"ERROR"),""), "")</f>
        <v/>
      </c>
      <c r="R48" s="3" t="str">
        <f>IF($A48="ADD",IF(NOT(ISBLANK(Q48)),_xlfn.XLOOKUP(Q48,ud_crash_cushion_type[lookupValue],ud_crash_cushion_type[lookupKey],"ERROR"),""), "")</f>
        <v/>
      </c>
      <c r="S48" s="7"/>
      <c r="T48" s="4" t="str">
        <f t="shared" ca="1" si="1"/>
        <v/>
      </c>
      <c r="U48" s="4"/>
      <c r="V48" s="3" t="str">
        <f t="shared" si="2"/>
        <v/>
      </c>
      <c r="W48" s="3" t="str">
        <f>IF($A48="","",IF((AND($A48="ADD",OR(V48="",V48="In Use"))),"5",(_xlfn.XLOOKUP(V48,ud_asset_status[lookupValue],ud_asset_status[lookupKey],""))))</f>
        <v/>
      </c>
      <c r="X48" s="7"/>
      <c r="Z48" s="3" t="str">
        <f>IF($A48="ADD",IF(NOT(ISBLANK(Y48)),_xlfn.XLOOKUP(Y48,ar_replace_reason[lookupValue],ar_replace_reason[lookupKey],"ERROR"),""), "")</f>
        <v/>
      </c>
      <c r="AA48" s="3" t="str">
        <f t="shared" si="3"/>
        <v/>
      </c>
      <c r="AB48" s="3" t="str">
        <f>IF($A48="","",IF((AND($A48="ADD",OR(AA48="",AA48="Queenstown-Lakes District Council"))),"70",(_xlfn.XLOOKUP(AA48,ud_organisation_owner[lookupValue],ud_organisation_owner[lookupKey],""))))</f>
        <v/>
      </c>
      <c r="AC48" s="3" t="str">
        <f t="shared" si="4"/>
        <v/>
      </c>
      <c r="AD48" s="3" t="str">
        <f>IF($A48="","",IF((AND($A48="ADD",OR(AC48="",AC48="Queenstown-Lakes District Council"))),"70",(_xlfn.XLOOKUP(AC48,ud_organisation_owner[lookupValue],ud_organisation_owner[lookupKey],""))))</f>
        <v/>
      </c>
      <c r="AE48" s="3" t="str">
        <f t="shared" si="5"/>
        <v/>
      </c>
      <c r="AF48" s="3" t="str">
        <f>IF($A48="","",IF((AND($A48="ADD",OR(AE48="",AE48="Local Authority"))),"17",(_xlfn.XLOOKUP(AE48,ud_sub_organisation[lookupValue],ud_sub_organisation[lookupKey],""))))</f>
        <v/>
      </c>
      <c r="AG48" s="3" t="str">
        <f t="shared" si="6"/>
        <v/>
      </c>
      <c r="AH48" s="3" t="str">
        <f>IF($A48="","",IF((AND($A48="ADD",OR(AG48="",AG48="Vested assets"))),"12",(_xlfn.XLOOKUP(AG48,ud_work_origin[lookupValue],ud_work_origin[lookupKey],""))))</f>
        <v/>
      </c>
      <c r="AI48" s="8"/>
      <c r="AJ48" s="2" t="str">
        <f t="shared" si="7"/>
        <v/>
      </c>
      <c r="AK48" s="3" t="str">
        <f t="shared" si="8"/>
        <v/>
      </c>
      <c r="AL48" s="3" t="str">
        <f>IF($A48="","",IF((AND($A48="ADD",OR(AK48="",AK48="Excellent"))),"1",(_xlfn.XLOOKUP(AK48,condition[lookupValue],condition[lookupKey],""))))</f>
        <v/>
      </c>
      <c r="AM48" s="7" t="str">
        <f t="shared" si="9"/>
        <v/>
      </c>
      <c r="AN48" s="5"/>
    </row>
    <row r="49" spans="2:40" x14ac:dyDescent="0.45">
      <c r="B49" s="4"/>
      <c r="D49" s="3" t="str">
        <f>IF($A49="ADD",IF(NOT(ISBLANK(C49)),_xlfn.XLOOKUP(C49,roadnames[lookupValue],roadnames[lookupKey],"ERROR"),""), "")</f>
        <v/>
      </c>
      <c r="E49" s="4"/>
      <c r="F49" s="4"/>
      <c r="G49" s="6"/>
      <c r="H49" s="6"/>
      <c r="J49" s="3" t="str">
        <f>IF($A49="ADD",IF(NOT(ISBLANK(I49)),_xlfn.XLOOKUP(I49,side[lookupValue],side[lookupKey],"ERROR"),""), "")</f>
        <v/>
      </c>
      <c r="L49" s="3" t="str">
        <f>IF($A49="ADD",IF(NOT(ISBLANK(K49)),_xlfn.XLOOKUP(K49,ud_lane_location[lookupValue],ud_lane_location[lookupKey],"ERROR"),""), "")</f>
        <v/>
      </c>
      <c r="N49" s="8" t="str">
        <f t="shared" si="0"/>
        <v/>
      </c>
      <c r="P49" s="3" t="str">
        <f>IF($A49="ADD",IF(NOT(ISBLANK(O49)),_xlfn.XLOOKUP(O49,ud_placement[lookupValue],ud_placement[lookupKey],"ERROR"),""), "")</f>
        <v/>
      </c>
      <c r="R49" s="3" t="str">
        <f>IF($A49="ADD",IF(NOT(ISBLANK(Q49)),_xlfn.XLOOKUP(Q49,ud_crash_cushion_type[lookupValue],ud_crash_cushion_type[lookupKey],"ERROR"),""), "")</f>
        <v/>
      </c>
      <c r="S49" s="7"/>
      <c r="T49" s="4" t="str">
        <f t="shared" ca="1" si="1"/>
        <v/>
      </c>
      <c r="U49" s="4"/>
      <c r="V49" s="3" t="str">
        <f t="shared" si="2"/>
        <v/>
      </c>
      <c r="W49" s="3" t="str">
        <f>IF($A49="","",IF((AND($A49="ADD",OR(V49="",V49="In Use"))),"5",(_xlfn.XLOOKUP(V49,ud_asset_status[lookupValue],ud_asset_status[lookupKey],""))))</f>
        <v/>
      </c>
      <c r="X49" s="7"/>
      <c r="Z49" s="3" t="str">
        <f>IF($A49="ADD",IF(NOT(ISBLANK(Y49)),_xlfn.XLOOKUP(Y49,ar_replace_reason[lookupValue],ar_replace_reason[lookupKey],"ERROR"),""), "")</f>
        <v/>
      </c>
      <c r="AA49" s="3" t="str">
        <f t="shared" si="3"/>
        <v/>
      </c>
      <c r="AB49" s="3" t="str">
        <f>IF($A49="","",IF((AND($A49="ADD",OR(AA49="",AA49="Queenstown-Lakes District Council"))),"70",(_xlfn.XLOOKUP(AA49,ud_organisation_owner[lookupValue],ud_organisation_owner[lookupKey],""))))</f>
        <v/>
      </c>
      <c r="AC49" s="3" t="str">
        <f t="shared" si="4"/>
        <v/>
      </c>
      <c r="AD49" s="3" t="str">
        <f>IF($A49="","",IF((AND($A49="ADD",OR(AC49="",AC49="Queenstown-Lakes District Council"))),"70",(_xlfn.XLOOKUP(AC49,ud_organisation_owner[lookupValue],ud_organisation_owner[lookupKey],""))))</f>
        <v/>
      </c>
      <c r="AE49" s="3" t="str">
        <f t="shared" si="5"/>
        <v/>
      </c>
      <c r="AF49" s="3" t="str">
        <f>IF($A49="","",IF((AND($A49="ADD",OR(AE49="",AE49="Local Authority"))),"17",(_xlfn.XLOOKUP(AE49,ud_sub_organisation[lookupValue],ud_sub_organisation[lookupKey],""))))</f>
        <v/>
      </c>
      <c r="AG49" s="3" t="str">
        <f t="shared" si="6"/>
        <v/>
      </c>
      <c r="AH49" s="3" t="str">
        <f>IF($A49="","",IF((AND($A49="ADD",OR(AG49="",AG49="Vested assets"))),"12",(_xlfn.XLOOKUP(AG49,ud_work_origin[lookupValue],ud_work_origin[lookupKey],""))))</f>
        <v/>
      </c>
      <c r="AI49" s="8"/>
      <c r="AJ49" s="2" t="str">
        <f t="shared" si="7"/>
        <v/>
      </c>
      <c r="AK49" s="3" t="str">
        <f t="shared" si="8"/>
        <v/>
      </c>
      <c r="AL49" s="3" t="str">
        <f>IF($A49="","",IF((AND($A49="ADD",OR(AK49="",AK49="Excellent"))),"1",(_xlfn.XLOOKUP(AK49,condition[lookupValue],condition[lookupKey],""))))</f>
        <v/>
      </c>
      <c r="AM49" s="7" t="str">
        <f t="shared" si="9"/>
        <v/>
      </c>
      <c r="AN49" s="5"/>
    </row>
    <row r="50" spans="2:40" x14ac:dyDescent="0.45">
      <c r="B50" s="4"/>
      <c r="D50" s="3" t="str">
        <f>IF($A50="ADD",IF(NOT(ISBLANK(C50)),_xlfn.XLOOKUP(C50,roadnames[lookupValue],roadnames[lookupKey],"ERROR"),""), "")</f>
        <v/>
      </c>
      <c r="E50" s="4"/>
      <c r="F50" s="4"/>
      <c r="G50" s="6"/>
      <c r="H50" s="6"/>
      <c r="J50" s="3" t="str">
        <f>IF($A50="ADD",IF(NOT(ISBLANK(I50)),_xlfn.XLOOKUP(I50,side[lookupValue],side[lookupKey],"ERROR"),""), "")</f>
        <v/>
      </c>
      <c r="L50" s="3" t="str">
        <f>IF($A50="ADD",IF(NOT(ISBLANK(K50)),_xlfn.XLOOKUP(K50,ud_lane_location[lookupValue],ud_lane_location[lookupKey],"ERROR"),""), "")</f>
        <v/>
      </c>
      <c r="N50" s="8" t="str">
        <f t="shared" si="0"/>
        <v/>
      </c>
      <c r="P50" s="3" t="str">
        <f>IF($A50="ADD",IF(NOT(ISBLANK(O50)),_xlfn.XLOOKUP(O50,ud_placement[lookupValue],ud_placement[lookupKey],"ERROR"),""), "")</f>
        <v/>
      </c>
      <c r="R50" s="3" t="str">
        <f>IF($A50="ADD",IF(NOT(ISBLANK(Q50)),_xlfn.XLOOKUP(Q50,ud_crash_cushion_type[lookupValue],ud_crash_cushion_type[lookupKey],"ERROR"),""), "")</f>
        <v/>
      </c>
      <c r="S50" s="7"/>
      <c r="T50" s="4" t="str">
        <f t="shared" ca="1" si="1"/>
        <v/>
      </c>
      <c r="U50" s="4"/>
      <c r="V50" s="3" t="str">
        <f t="shared" si="2"/>
        <v/>
      </c>
      <c r="W50" s="3" t="str">
        <f>IF($A50="","",IF((AND($A50="ADD",OR(V50="",V50="In Use"))),"5",(_xlfn.XLOOKUP(V50,ud_asset_status[lookupValue],ud_asset_status[lookupKey],""))))</f>
        <v/>
      </c>
      <c r="X50" s="7"/>
      <c r="Z50" s="3" t="str">
        <f>IF($A50="ADD",IF(NOT(ISBLANK(Y50)),_xlfn.XLOOKUP(Y50,ar_replace_reason[lookupValue],ar_replace_reason[lookupKey],"ERROR"),""), "")</f>
        <v/>
      </c>
      <c r="AA50" s="3" t="str">
        <f t="shared" si="3"/>
        <v/>
      </c>
      <c r="AB50" s="3" t="str">
        <f>IF($A50="","",IF((AND($A50="ADD",OR(AA50="",AA50="Queenstown-Lakes District Council"))),"70",(_xlfn.XLOOKUP(AA50,ud_organisation_owner[lookupValue],ud_organisation_owner[lookupKey],""))))</f>
        <v/>
      </c>
      <c r="AC50" s="3" t="str">
        <f t="shared" si="4"/>
        <v/>
      </c>
      <c r="AD50" s="3" t="str">
        <f>IF($A50="","",IF((AND($A50="ADD",OR(AC50="",AC50="Queenstown-Lakes District Council"))),"70",(_xlfn.XLOOKUP(AC50,ud_organisation_owner[lookupValue],ud_organisation_owner[lookupKey],""))))</f>
        <v/>
      </c>
      <c r="AE50" s="3" t="str">
        <f t="shared" si="5"/>
        <v/>
      </c>
      <c r="AF50" s="3" t="str">
        <f>IF($A50="","",IF((AND($A50="ADD",OR(AE50="",AE50="Local Authority"))),"17",(_xlfn.XLOOKUP(AE50,ud_sub_organisation[lookupValue],ud_sub_organisation[lookupKey],""))))</f>
        <v/>
      </c>
      <c r="AG50" s="3" t="str">
        <f t="shared" si="6"/>
        <v/>
      </c>
      <c r="AH50" s="3" t="str">
        <f>IF($A50="","",IF((AND($A50="ADD",OR(AG50="",AG50="Vested assets"))),"12",(_xlfn.XLOOKUP(AG50,ud_work_origin[lookupValue],ud_work_origin[lookupKey],""))))</f>
        <v/>
      </c>
      <c r="AI50" s="8"/>
      <c r="AJ50" s="2" t="str">
        <f t="shared" si="7"/>
        <v/>
      </c>
      <c r="AK50" s="3" t="str">
        <f t="shared" si="8"/>
        <v/>
      </c>
      <c r="AL50" s="3" t="str">
        <f>IF($A50="","",IF((AND($A50="ADD",OR(AK50="",AK50="Excellent"))),"1",(_xlfn.XLOOKUP(AK50,condition[lookupValue],condition[lookupKey],""))))</f>
        <v/>
      </c>
      <c r="AM50" s="7" t="str">
        <f t="shared" si="9"/>
        <v/>
      </c>
      <c r="AN50" s="5"/>
    </row>
    <row r="51" spans="2:40" x14ac:dyDescent="0.45">
      <c r="B51" s="4"/>
      <c r="D51" s="3" t="str">
        <f>IF($A51="ADD",IF(NOT(ISBLANK(C51)),_xlfn.XLOOKUP(C51,roadnames[lookupValue],roadnames[lookupKey],"ERROR"),""), "")</f>
        <v/>
      </c>
      <c r="E51" s="4"/>
      <c r="F51" s="4"/>
      <c r="G51" s="6"/>
      <c r="H51" s="6"/>
      <c r="J51" s="3" t="str">
        <f>IF($A51="ADD",IF(NOT(ISBLANK(I51)),_xlfn.XLOOKUP(I51,side[lookupValue],side[lookupKey],"ERROR"),""), "")</f>
        <v/>
      </c>
      <c r="L51" s="3" t="str">
        <f>IF($A51="ADD",IF(NOT(ISBLANK(K51)),_xlfn.XLOOKUP(K51,ud_lane_location[lookupValue],ud_lane_location[lookupKey],"ERROR"),""), "")</f>
        <v/>
      </c>
      <c r="N51" s="8" t="str">
        <f t="shared" si="0"/>
        <v/>
      </c>
      <c r="P51" s="3" t="str">
        <f>IF($A51="ADD",IF(NOT(ISBLANK(O51)),_xlfn.XLOOKUP(O51,ud_placement[lookupValue],ud_placement[lookupKey],"ERROR"),""), "")</f>
        <v/>
      </c>
      <c r="R51" s="3" t="str">
        <f>IF($A51="ADD",IF(NOT(ISBLANK(Q51)),_xlfn.XLOOKUP(Q51,ud_crash_cushion_type[lookupValue],ud_crash_cushion_type[lookupKey],"ERROR"),""), "")</f>
        <v/>
      </c>
      <c r="S51" s="7"/>
      <c r="T51" s="4" t="str">
        <f t="shared" ca="1" si="1"/>
        <v/>
      </c>
      <c r="U51" s="4"/>
      <c r="V51" s="3" t="str">
        <f t="shared" si="2"/>
        <v/>
      </c>
      <c r="W51" s="3" t="str">
        <f>IF($A51="","",IF((AND($A51="ADD",OR(V51="",V51="In Use"))),"5",(_xlfn.XLOOKUP(V51,ud_asset_status[lookupValue],ud_asset_status[lookupKey],""))))</f>
        <v/>
      </c>
      <c r="X51" s="7"/>
      <c r="Z51" s="3" t="str">
        <f>IF($A51="ADD",IF(NOT(ISBLANK(Y51)),_xlfn.XLOOKUP(Y51,ar_replace_reason[lookupValue],ar_replace_reason[lookupKey],"ERROR"),""), "")</f>
        <v/>
      </c>
      <c r="AA51" s="3" t="str">
        <f t="shared" si="3"/>
        <v/>
      </c>
      <c r="AB51" s="3" t="str">
        <f>IF($A51="","",IF((AND($A51="ADD",OR(AA51="",AA51="Queenstown-Lakes District Council"))),"70",(_xlfn.XLOOKUP(AA51,ud_organisation_owner[lookupValue],ud_organisation_owner[lookupKey],""))))</f>
        <v/>
      </c>
      <c r="AC51" s="3" t="str">
        <f t="shared" si="4"/>
        <v/>
      </c>
      <c r="AD51" s="3" t="str">
        <f>IF($A51="","",IF((AND($A51="ADD",OR(AC51="",AC51="Queenstown-Lakes District Council"))),"70",(_xlfn.XLOOKUP(AC51,ud_organisation_owner[lookupValue],ud_organisation_owner[lookupKey],""))))</f>
        <v/>
      </c>
      <c r="AE51" s="3" t="str">
        <f t="shared" si="5"/>
        <v/>
      </c>
      <c r="AF51" s="3" t="str">
        <f>IF($A51="","",IF((AND($A51="ADD",OR(AE51="",AE51="Local Authority"))),"17",(_xlfn.XLOOKUP(AE51,ud_sub_organisation[lookupValue],ud_sub_organisation[lookupKey],""))))</f>
        <v/>
      </c>
      <c r="AG51" s="3" t="str">
        <f t="shared" si="6"/>
        <v/>
      </c>
      <c r="AH51" s="3" t="str">
        <f>IF($A51="","",IF((AND($A51="ADD",OR(AG51="",AG51="Vested assets"))),"12",(_xlfn.XLOOKUP(AG51,ud_work_origin[lookupValue],ud_work_origin[lookupKey],""))))</f>
        <v/>
      </c>
      <c r="AI51" s="8"/>
      <c r="AJ51" s="2" t="str">
        <f t="shared" si="7"/>
        <v/>
      </c>
      <c r="AK51" s="3" t="str">
        <f t="shared" si="8"/>
        <v/>
      </c>
      <c r="AL51" s="3" t="str">
        <f>IF($A51="","",IF((AND($A51="ADD",OR(AK51="",AK51="Excellent"))),"1",(_xlfn.XLOOKUP(AK51,condition[lookupValue],condition[lookupKey],""))))</f>
        <v/>
      </c>
      <c r="AM51" s="7" t="str">
        <f t="shared" si="9"/>
        <v/>
      </c>
      <c r="AN51" s="5"/>
    </row>
    <row r="52" spans="2:40" x14ac:dyDescent="0.45">
      <c r="B52" s="4"/>
      <c r="D52" s="3" t="str">
        <f>IF($A52="ADD",IF(NOT(ISBLANK(C52)),_xlfn.XLOOKUP(C52,roadnames[lookupValue],roadnames[lookupKey],"ERROR"),""), "")</f>
        <v/>
      </c>
      <c r="E52" s="4"/>
      <c r="F52" s="4"/>
      <c r="G52" s="6"/>
      <c r="H52" s="6"/>
      <c r="J52" s="3" t="str">
        <f>IF($A52="ADD",IF(NOT(ISBLANK(I52)),_xlfn.XLOOKUP(I52,side[lookupValue],side[lookupKey],"ERROR"),""), "")</f>
        <v/>
      </c>
      <c r="L52" s="3" t="str">
        <f>IF($A52="ADD",IF(NOT(ISBLANK(K52)),_xlfn.XLOOKUP(K52,ud_lane_location[lookupValue],ud_lane_location[lookupKey],"ERROR"),""), "")</f>
        <v/>
      </c>
      <c r="N52" s="8" t="str">
        <f t="shared" si="0"/>
        <v/>
      </c>
      <c r="P52" s="3" t="str">
        <f>IF($A52="ADD",IF(NOT(ISBLANK(O52)),_xlfn.XLOOKUP(O52,ud_placement[lookupValue],ud_placement[lookupKey],"ERROR"),""), "")</f>
        <v/>
      </c>
      <c r="R52" s="3" t="str">
        <f>IF($A52="ADD",IF(NOT(ISBLANK(Q52)),_xlfn.XLOOKUP(Q52,ud_crash_cushion_type[lookupValue],ud_crash_cushion_type[lookupKey],"ERROR"),""), "")</f>
        <v/>
      </c>
      <c r="S52" s="7"/>
      <c r="T52" s="4" t="str">
        <f t="shared" ca="1" si="1"/>
        <v/>
      </c>
      <c r="U52" s="4"/>
      <c r="V52" s="3" t="str">
        <f t="shared" si="2"/>
        <v/>
      </c>
      <c r="W52" s="3" t="str">
        <f>IF($A52="","",IF((AND($A52="ADD",OR(V52="",V52="In Use"))),"5",(_xlfn.XLOOKUP(V52,ud_asset_status[lookupValue],ud_asset_status[lookupKey],""))))</f>
        <v/>
      </c>
      <c r="X52" s="7"/>
      <c r="Z52" s="3" t="str">
        <f>IF($A52="ADD",IF(NOT(ISBLANK(Y52)),_xlfn.XLOOKUP(Y52,ar_replace_reason[lookupValue],ar_replace_reason[lookupKey],"ERROR"),""), "")</f>
        <v/>
      </c>
      <c r="AA52" s="3" t="str">
        <f t="shared" si="3"/>
        <v/>
      </c>
      <c r="AB52" s="3" t="str">
        <f>IF($A52="","",IF((AND($A52="ADD",OR(AA52="",AA52="Queenstown-Lakes District Council"))),"70",(_xlfn.XLOOKUP(AA52,ud_organisation_owner[lookupValue],ud_organisation_owner[lookupKey],""))))</f>
        <v/>
      </c>
      <c r="AC52" s="3" t="str">
        <f t="shared" si="4"/>
        <v/>
      </c>
      <c r="AD52" s="3" t="str">
        <f>IF($A52="","",IF((AND($A52="ADD",OR(AC52="",AC52="Queenstown-Lakes District Council"))),"70",(_xlfn.XLOOKUP(AC52,ud_organisation_owner[lookupValue],ud_organisation_owner[lookupKey],""))))</f>
        <v/>
      </c>
      <c r="AE52" s="3" t="str">
        <f t="shared" si="5"/>
        <v/>
      </c>
      <c r="AF52" s="3" t="str">
        <f>IF($A52="","",IF((AND($A52="ADD",OR(AE52="",AE52="Local Authority"))),"17",(_xlfn.XLOOKUP(AE52,ud_sub_organisation[lookupValue],ud_sub_organisation[lookupKey],""))))</f>
        <v/>
      </c>
      <c r="AG52" s="3" t="str">
        <f t="shared" si="6"/>
        <v/>
      </c>
      <c r="AH52" s="3" t="str">
        <f>IF($A52="","",IF((AND($A52="ADD",OR(AG52="",AG52="Vested assets"))),"12",(_xlfn.XLOOKUP(AG52,ud_work_origin[lookupValue],ud_work_origin[lookupKey],""))))</f>
        <v/>
      </c>
      <c r="AI52" s="8"/>
      <c r="AJ52" s="2" t="str">
        <f t="shared" si="7"/>
        <v/>
      </c>
      <c r="AK52" s="3" t="str">
        <f t="shared" si="8"/>
        <v/>
      </c>
      <c r="AL52" s="3" t="str">
        <f>IF($A52="","",IF((AND($A52="ADD",OR(AK52="",AK52="Excellent"))),"1",(_xlfn.XLOOKUP(AK52,condition[lookupValue],condition[lookupKey],""))))</f>
        <v/>
      </c>
      <c r="AM52" s="7" t="str">
        <f t="shared" si="9"/>
        <v/>
      </c>
      <c r="AN52" s="5"/>
    </row>
    <row r="53" spans="2:40" x14ac:dyDescent="0.45">
      <c r="B53" s="4"/>
      <c r="D53" s="3" t="str">
        <f>IF($A53="ADD",IF(NOT(ISBLANK(C53)),_xlfn.XLOOKUP(C53,roadnames[lookupValue],roadnames[lookupKey],"ERROR"),""), "")</f>
        <v/>
      </c>
      <c r="E53" s="4"/>
      <c r="F53" s="4"/>
      <c r="G53" s="6"/>
      <c r="H53" s="6"/>
      <c r="J53" s="3" t="str">
        <f>IF($A53="ADD",IF(NOT(ISBLANK(I53)),_xlfn.XLOOKUP(I53,side[lookupValue],side[lookupKey],"ERROR"),""), "")</f>
        <v/>
      </c>
      <c r="L53" s="3" t="str">
        <f>IF($A53="ADD",IF(NOT(ISBLANK(K53)),_xlfn.XLOOKUP(K53,ud_lane_location[lookupValue],ud_lane_location[lookupKey],"ERROR"),""), "")</f>
        <v/>
      </c>
      <c r="N53" s="8" t="str">
        <f t="shared" si="0"/>
        <v/>
      </c>
      <c r="P53" s="3" t="str">
        <f>IF($A53="ADD",IF(NOT(ISBLANK(O53)),_xlfn.XLOOKUP(O53,ud_placement[lookupValue],ud_placement[lookupKey],"ERROR"),""), "")</f>
        <v/>
      </c>
      <c r="R53" s="3" t="str">
        <f>IF($A53="ADD",IF(NOT(ISBLANK(Q53)),_xlfn.XLOOKUP(Q53,ud_crash_cushion_type[lookupValue],ud_crash_cushion_type[lookupKey],"ERROR"),""), "")</f>
        <v/>
      </c>
      <c r="S53" s="7"/>
      <c r="T53" s="4" t="str">
        <f t="shared" ca="1" si="1"/>
        <v/>
      </c>
      <c r="U53" s="4"/>
      <c r="V53" s="3" t="str">
        <f t="shared" si="2"/>
        <v/>
      </c>
      <c r="W53" s="3" t="str">
        <f>IF($A53="","",IF((AND($A53="ADD",OR(V53="",V53="In Use"))),"5",(_xlfn.XLOOKUP(V53,ud_asset_status[lookupValue],ud_asset_status[lookupKey],""))))</f>
        <v/>
      </c>
      <c r="X53" s="7"/>
      <c r="Z53" s="3" t="str">
        <f>IF($A53="ADD",IF(NOT(ISBLANK(Y53)),_xlfn.XLOOKUP(Y53,ar_replace_reason[lookupValue],ar_replace_reason[lookupKey],"ERROR"),""), "")</f>
        <v/>
      </c>
      <c r="AA53" s="3" t="str">
        <f t="shared" si="3"/>
        <v/>
      </c>
      <c r="AB53" s="3" t="str">
        <f>IF($A53="","",IF((AND($A53="ADD",OR(AA53="",AA53="Queenstown-Lakes District Council"))),"70",(_xlfn.XLOOKUP(AA53,ud_organisation_owner[lookupValue],ud_organisation_owner[lookupKey],""))))</f>
        <v/>
      </c>
      <c r="AC53" s="3" t="str">
        <f t="shared" si="4"/>
        <v/>
      </c>
      <c r="AD53" s="3" t="str">
        <f>IF($A53="","",IF((AND($A53="ADD",OR(AC53="",AC53="Queenstown-Lakes District Council"))),"70",(_xlfn.XLOOKUP(AC53,ud_organisation_owner[lookupValue],ud_organisation_owner[lookupKey],""))))</f>
        <v/>
      </c>
      <c r="AE53" s="3" t="str">
        <f t="shared" si="5"/>
        <v/>
      </c>
      <c r="AF53" s="3" t="str">
        <f>IF($A53="","",IF((AND($A53="ADD",OR(AE53="",AE53="Local Authority"))),"17",(_xlfn.XLOOKUP(AE53,ud_sub_organisation[lookupValue],ud_sub_organisation[lookupKey],""))))</f>
        <v/>
      </c>
      <c r="AG53" s="3" t="str">
        <f t="shared" si="6"/>
        <v/>
      </c>
      <c r="AH53" s="3" t="str">
        <f>IF($A53="","",IF((AND($A53="ADD",OR(AG53="",AG53="Vested assets"))),"12",(_xlfn.XLOOKUP(AG53,ud_work_origin[lookupValue],ud_work_origin[lookupKey],""))))</f>
        <v/>
      </c>
      <c r="AI53" s="8"/>
      <c r="AJ53" s="2" t="str">
        <f t="shared" si="7"/>
        <v/>
      </c>
      <c r="AK53" s="3" t="str">
        <f t="shared" si="8"/>
        <v/>
      </c>
      <c r="AL53" s="3" t="str">
        <f>IF($A53="","",IF((AND($A53="ADD",OR(AK53="",AK53="Excellent"))),"1",(_xlfn.XLOOKUP(AK53,condition[lookupValue],condition[lookupKey],""))))</f>
        <v/>
      </c>
      <c r="AM53" s="7" t="str">
        <f t="shared" si="9"/>
        <v/>
      </c>
      <c r="AN53" s="5"/>
    </row>
    <row r="54" spans="2:40" x14ac:dyDescent="0.45">
      <c r="B54" s="4"/>
      <c r="D54" s="3" t="str">
        <f>IF($A54="ADD",IF(NOT(ISBLANK(C54)),_xlfn.XLOOKUP(C54,roadnames[lookupValue],roadnames[lookupKey],"ERROR"),""), "")</f>
        <v/>
      </c>
      <c r="E54" s="4"/>
      <c r="F54" s="4"/>
      <c r="G54" s="6"/>
      <c r="H54" s="6"/>
      <c r="J54" s="3" t="str">
        <f>IF($A54="ADD",IF(NOT(ISBLANK(I54)),_xlfn.XLOOKUP(I54,side[lookupValue],side[lookupKey],"ERROR"),""), "")</f>
        <v/>
      </c>
      <c r="L54" s="3" t="str">
        <f>IF($A54="ADD",IF(NOT(ISBLANK(K54)),_xlfn.XLOOKUP(K54,ud_lane_location[lookupValue],ud_lane_location[lookupKey],"ERROR"),""), "")</f>
        <v/>
      </c>
      <c r="N54" s="8" t="str">
        <f t="shared" si="0"/>
        <v/>
      </c>
      <c r="P54" s="3" t="str">
        <f>IF($A54="ADD",IF(NOT(ISBLANK(O54)),_xlfn.XLOOKUP(O54,ud_placement[lookupValue],ud_placement[lookupKey],"ERROR"),""), "")</f>
        <v/>
      </c>
      <c r="R54" s="3" t="str">
        <f>IF($A54="ADD",IF(NOT(ISBLANK(Q54)),_xlfn.XLOOKUP(Q54,ud_crash_cushion_type[lookupValue],ud_crash_cushion_type[lookupKey],"ERROR"),""), "")</f>
        <v/>
      </c>
      <c r="S54" s="7"/>
      <c r="T54" s="4" t="str">
        <f t="shared" ca="1" si="1"/>
        <v/>
      </c>
      <c r="U54" s="4"/>
      <c r="V54" s="3" t="str">
        <f t="shared" si="2"/>
        <v/>
      </c>
      <c r="W54" s="3" t="str">
        <f>IF($A54="","",IF((AND($A54="ADD",OR(V54="",V54="In Use"))),"5",(_xlfn.XLOOKUP(V54,ud_asset_status[lookupValue],ud_asset_status[lookupKey],""))))</f>
        <v/>
      </c>
      <c r="X54" s="7"/>
      <c r="Z54" s="3" t="str">
        <f>IF($A54="ADD",IF(NOT(ISBLANK(Y54)),_xlfn.XLOOKUP(Y54,ar_replace_reason[lookupValue],ar_replace_reason[lookupKey],"ERROR"),""), "")</f>
        <v/>
      </c>
      <c r="AA54" s="3" t="str">
        <f t="shared" si="3"/>
        <v/>
      </c>
      <c r="AB54" s="3" t="str">
        <f>IF($A54="","",IF((AND($A54="ADD",OR(AA54="",AA54="Queenstown-Lakes District Council"))),"70",(_xlfn.XLOOKUP(AA54,ud_organisation_owner[lookupValue],ud_organisation_owner[lookupKey],""))))</f>
        <v/>
      </c>
      <c r="AC54" s="3" t="str">
        <f t="shared" si="4"/>
        <v/>
      </c>
      <c r="AD54" s="3" t="str">
        <f>IF($A54="","",IF((AND($A54="ADD",OR(AC54="",AC54="Queenstown-Lakes District Council"))),"70",(_xlfn.XLOOKUP(AC54,ud_organisation_owner[lookupValue],ud_organisation_owner[lookupKey],""))))</f>
        <v/>
      </c>
      <c r="AE54" s="3" t="str">
        <f t="shared" si="5"/>
        <v/>
      </c>
      <c r="AF54" s="3" t="str">
        <f>IF($A54="","",IF((AND($A54="ADD",OR(AE54="",AE54="Local Authority"))),"17",(_xlfn.XLOOKUP(AE54,ud_sub_organisation[lookupValue],ud_sub_organisation[lookupKey],""))))</f>
        <v/>
      </c>
      <c r="AG54" s="3" t="str">
        <f t="shared" si="6"/>
        <v/>
      </c>
      <c r="AH54" s="3" t="str">
        <f>IF($A54="","",IF((AND($A54="ADD",OR(AG54="",AG54="Vested assets"))),"12",(_xlfn.XLOOKUP(AG54,ud_work_origin[lookupValue],ud_work_origin[lookupKey],""))))</f>
        <v/>
      </c>
      <c r="AI54" s="8"/>
      <c r="AJ54" s="2" t="str">
        <f t="shared" si="7"/>
        <v/>
      </c>
      <c r="AK54" s="3" t="str">
        <f t="shared" si="8"/>
        <v/>
      </c>
      <c r="AL54" s="3" t="str">
        <f>IF($A54="","",IF((AND($A54="ADD",OR(AK54="",AK54="Excellent"))),"1",(_xlfn.XLOOKUP(AK54,condition[lookupValue],condition[lookupKey],""))))</f>
        <v/>
      </c>
      <c r="AM54" s="7" t="str">
        <f t="shared" si="9"/>
        <v/>
      </c>
      <c r="AN54" s="5"/>
    </row>
    <row r="55" spans="2:40" x14ac:dyDescent="0.45">
      <c r="B55" s="4"/>
      <c r="D55" s="3" t="str">
        <f>IF($A55="ADD",IF(NOT(ISBLANK(C55)),_xlfn.XLOOKUP(C55,roadnames[lookupValue],roadnames[lookupKey],"ERROR"),""), "")</f>
        <v/>
      </c>
      <c r="E55" s="4"/>
      <c r="F55" s="4"/>
      <c r="G55" s="6"/>
      <c r="H55" s="6"/>
      <c r="J55" s="3" t="str">
        <f>IF($A55="ADD",IF(NOT(ISBLANK(I55)),_xlfn.XLOOKUP(I55,side[lookupValue],side[lookupKey],"ERROR"),""), "")</f>
        <v/>
      </c>
      <c r="L55" s="3" t="str">
        <f>IF($A55="ADD",IF(NOT(ISBLANK(K55)),_xlfn.XLOOKUP(K55,ud_lane_location[lookupValue],ud_lane_location[lookupKey],"ERROR"),""), "")</f>
        <v/>
      </c>
      <c r="N55" s="8" t="str">
        <f t="shared" si="0"/>
        <v/>
      </c>
      <c r="P55" s="3" t="str">
        <f>IF($A55="ADD",IF(NOT(ISBLANK(O55)),_xlfn.XLOOKUP(O55,ud_placement[lookupValue],ud_placement[lookupKey],"ERROR"),""), "")</f>
        <v/>
      </c>
      <c r="R55" s="3" t="str">
        <f>IF($A55="ADD",IF(NOT(ISBLANK(Q55)),_xlfn.XLOOKUP(Q55,ud_crash_cushion_type[lookupValue],ud_crash_cushion_type[lookupKey],"ERROR"),""), "")</f>
        <v/>
      </c>
      <c r="S55" s="7"/>
      <c r="T55" s="4" t="str">
        <f t="shared" ca="1" si="1"/>
        <v/>
      </c>
      <c r="U55" s="4"/>
      <c r="V55" s="3" t="str">
        <f t="shared" si="2"/>
        <v/>
      </c>
      <c r="W55" s="3" t="str">
        <f>IF($A55="","",IF((AND($A55="ADD",OR(V55="",V55="In Use"))),"5",(_xlfn.XLOOKUP(V55,ud_asset_status[lookupValue],ud_asset_status[lookupKey],""))))</f>
        <v/>
      </c>
      <c r="X55" s="7"/>
      <c r="Z55" s="3" t="str">
        <f>IF($A55="ADD",IF(NOT(ISBLANK(Y55)),_xlfn.XLOOKUP(Y55,ar_replace_reason[lookupValue],ar_replace_reason[lookupKey],"ERROR"),""), "")</f>
        <v/>
      </c>
      <c r="AA55" s="3" t="str">
        <f t="shared" si="3"/>
        <v/>
      </c>
      <c r="AB55" s="3" t="str">
        <f>IF($A55="","",IF((AND($A55="ADD",OR(AA55="",AA55="Queenstown-Lakes District Council"))),"70",(_xlfn.XLOOKUP(AA55,ud_organisation_owner[lookupValue],ud_organisation_owner[lookupKey],""))))</f>
        <v/>
      </c>
      <c r="AC55" s="3" t="str">
        <f t="shared" si="4"/>
        <v/>
      </c>
      <c r="AD55" s="3" t="str">
        <f>IF($A55="","",IF((AND($A55="ADD",OR(AC55="",AC55="Queenstown-Lakes District Council"))),"70",(_xlfn.XLOOKUP(AC55,ud_organisation_owner[lookupValue],ud_organisation_owner[lookupKey],""))))</f>
        <v/>
      </c>
      <c r="AE55" s="3" t="str">
        <f t="shared" si="5"/>
        <v/>
      </c>
      <c r="AF55" s="3" t="str">
        <f>IF($A55="","",IF((AND($A55="ADD",OR(AE55="",AE55="Local Authority"))),"17",(_xlfn.XLOOKUP(AE55,ud_sub_organisation[lookupValue],ud_sub_organisation[lookupKey],""))))</f>
        <v/>
      </c>
      <c r="AG55" s="3" t="str">
        <f t="shared" si="6"/>
        <v/>
      </c>
      <c r="AH55" s="3" t="str">
        <f>IF($A55="","",IF((AND($A55="ADD",OR(AG55="",AG55="Vested assets"))),"12",(_xlfn.XLOOKUP(AG55,ud_work_origin[lookupValue],ud_work_origin[lookupKey],""))))</f>
        <v/>
      </c>
      <c r="AI55" s="8"/>
      <c r="AJ55" s="2" t="str">
        <f t="shared" si="7"/>
        <v/>
      </c>
      <c r="AK55" s="3" t="str">
        <f t="shared" si="8"/>
        <v/>
      </c>
      <c r="AL55" s="3" t="str">
        <f>IF($A55="","",IF((AND($A55="ADD",OR(AK55="",AK55="Excellent"))),"1",(_xlfn.XLOOKUP(AK55,condition[lookupValue],condition[lookupKey],""))))</f>
        <v/>
      </c>
      <c r="AM55" s="7" t="str">
        <f t="shared" si="9"/>
        <v/>
      </c>
      <c r="AN55" s="5"/>
    </row>
    <row r="56" spans="2:40" x14ac:dyDescent="0.45">
      <c r="B56" s="4"/>
      <c r="D56" s="3" t="str">
        <f>IF($A56="ADD",IF(NOT(ISBLANK(C56)),_xlfn.XLOOKUP(C56,roadnames[lookupValue],roadnames[lookupKey],"ERROR"),""), "")</f>
        <v/>
      </c>
      <c r="E56" s="4"/>
      <c r="F56" s="4"/>
      <c r="G56" s="6"/>
      <c r="H56" s="6"/>
      <c r="J56" s="3" t="str">
        <f>IF($A56="ADD",IF(NOT(ISBLANK(I56)),_xlfn.XLOOKUP(I56,side[lookupValue],side[lookupKey],"ERROR"),""), "")</f>
        <v/>
      </c>
      <c r="L56" s="3" t="str">
        <f>IF($A56="ADD",IF(NOT(ISBLANK(K56)),_xlfn.XLOOKUP(K56,ud_lane_location[lookupValue],ud_lane_location[lookupKey],"ERROR"),""), "")</f>
        <v/>
      </c>
      <c r="N56" s="8" t="str">
        <f t="shared" si="0"/>
        <v/>
      </c>
      <c r="P56" s="3" t="str">
        <f>IF($A56="ADD",IF(NOT(ISBLANK(O56)),_xlfn.XLOOKUP(O56,ud_placement[lookupValue],ud_placement[lookupKey],"ERROR"),""), "")</f>
        <v/>
      </c>
      <c r="R56" s="3" t="str">
        <f>IF($A56="ADD",IF(NOT(ISBLANK(Q56)),_xlfn.XLOOKUP(Q56,ud_crash_cushion_type[lookupValue],ud_crash_cushion_type[lookupKey],"ERROR"),""), "")</f>
        <v/>
      </c>
      <c r="S56" s="7"/>
      <c r="T56" s="4" t="str">
        <f t="shared" ca="1" si="1"/>
        <v/>
      </c>
      <c r="U56" s="4"/>
      <c r="V56" s="3" t="str">
        <f t="shared" si="2"/>
        <v/>
      </c>
      <c r="W56" s="3" t="str">
        <f>IF($A56="","",IF((AND($A56="ADD",OR(V56="",V56="In Use"))),"5",(_xlfn.XLOOKUP(V56,ud_asset_status[lookupValue],ud_asset_status[lookupKey],""))))</f>
        <v/>
      </c>
      <c r="X56" s="7"/>
      <c r="Z56" s="3" t="str">
        <f>IF($A56="ADD",IF(NOT(ISBLANK(Y56)),_xlfn.XLOOKUP(Y56,ar_replace_reason[lookupValue],ar_replace_reason[lookupKey],"ERROR"),""), "")</f>
        <v/>
      </c>
      <c r="AA56" s="3" t="str">
        <f t="shared" si="3"/>
        <v/>
      </c>
      <c r="AB56" s="3" t="str">
        <f>IF($A56="","",IF((AND($A56="ADD",OR(AA56="",AA56="Queenstown-Lakes District Council"))),"70",(_xlfn.XLOOKUP(AA56,ud_organisation_owner[lookupValue],ud_organisation_owner[lookupKey],""))))</f>
        <v/>
      </c>
      <c r="AC56" s="3" t="str">
        <f t="shared" si="4"/>
        <v/>
      </c>
      <c r="AD56" s="3" t="str">
        <f>IF($A56="","",IF((AND($A56="ADD",OR(AC56="",AC56="Queenstown-Lakes District Council"))),"70",(_xlfn.XLOOKUP(AC56,ud_organisation_owner[lookupValue],ud_organisation_owner[lookupKey],""))))</f>
        <v/>
      </c>
      <c r="AE56" s="3" t="str">
        <f t="shared" si="5"/>
        <v/>
      </c>
      <c r="AF56" s="3" t="str">
        <f>IF($A56="","",IF((AND($A56="ADD",OR(AE56="",AE56="Local Authority"))),"17",(_xlfn.XLOOKUP(AE56,ud_sub_organisation[lookupValue],ud_sub_organisation[lookupKey],""))))</f>
        <v/>
      </c>
      <c r="AG56" s="3" t="str">
        <f t="shared" si="6"/>
        <v/>
      </c>
      <c r="AH56" s="3" t="str">
        <f>IF($A56="","",IF((AND($A56="ADD",OR(AG56="",AG56="Vested assets"))),"12",(_xlfn.XLOOKUP(AG56,ud_work_origin[lookupValue],ud_work_origin[lookupKey],""))))</f>
        <v/>
      </c>
      <c r="AI56" s="8"/>
      <c r="AJ56" s="2" t="str">
        <f t="shared" si="7"/>
        <v/>
      </c>
      <c r="AK56" s="3" t="str">
        <f t="shared" si="8"/>
        <v/>
      </c>
      <c r="AL56" s="3" t="str">
        <f>IF($A56="","",IF((AND($A56="ADD",OR(AK56="",AK56="Excellent"))),"1",(_xlfn.XLOOKUP(AK56,condition[lookupValue],condition[lookupKey],""))))</f>
        <v/>
      </c>
      <c r="AM56" s="7" t="str">
        <f t="shared" si="9"/>
        <v/>
      </c>
      <c r="AN56" s="5"/>
    </row>
    <row r="57" spans="2:40" x14ac:dyDescent="0.45">
      <c r="B57" s="4"/>
      <c r="D57" s="3" t="str">
        <f>IF($A57="ADD",IF(NOT(ISBLANK(C57)),_xlfn.XLOOKUP(C57,roadnames[lookupValue],roadnames[lookupKey],"ERROR"),""), "")</f>
        <v/>
      </c>
      <c r="E57" s="4"/>
      <c r="F57" s="4"/>
      <c r="G57" s="6"/>
      <c r="H57" s="6"/>
      <c r="J57" s="3" t="str">
        <f>IF($A57="ADD",IF(NOT(ISBLANK(I57)),_xlfn.XLOOKUP(I57,side[lookupValue],side[lookupKey],"ERROR"),""), "")</f>
        <v/>
      </c>
      <c r="L57" s="3" t="str">
        <f>IF($A57="ADD",IF(NOT(ISBLANK(K57)),_xlfn.XLOOKUP(K57,ud_lane_location[lookupValue],ud_lane_location[lookupKey],"ERROR"),""), "")</f>
        <v/>
      </c>
      <c r="N57" s="8" t="str">
        <f t="shared" si="0"/>
        <v/>
      </c>
      <c r="P57" s="3" t="str">
        <f>IF($A57="ADD",IF(NOT(ISBLANK(O57)),_xlfn.XLOOKUP(O57,ud_placement[lookupValue],ud_placement[lookupKey],"ERROR"),""), "")</f>
        <v/>
      </c>
      <c r="R57" s="3" t="str">
        <f>IF($A57="ADD",IF(NOT(ISBLANK(Q57)),_xlfn.XLOOKUP(Q57,ud_crash_cushion_type[lookupValue],ud_crash_cushion_type[lookupKey],"ERROR"),""), "")</f>
        <v/>
      </c>
      <c r="S57" s="7"/>
      <c r="T57" s="4" t="str">
        <f t="shared" ca="1" si="1"/>
        <v/>
      </c>
      <c r="U57" s="4"/>
      <c r="V57" s="3" t="str">
        <f t="shared" si="2"/>
        <v/>
      </c>
      <c r="W57" s="3" t="str">
        <f>IF($A57="","",IF((AND($A57="ADD",OR(V57="",V57="In Use"))),"5",(_xlfn.XLOOKUP(V57,ud_asset_status[lookupValue],ud_asset_status[lookupKey],""))))</f>
        <v/>
      </c>
      <c r="X57" s="7"/>
      <c r="Z57" s="3" t="str">
        <f>IF($A57="ADD",IF(NOT(ISBLANK(Y57)),_xlfn.XLOOKUP(Y57,ar_replace_reason[lookupValue],ar_replace_reason[lookupKey],"ERROR"),""), "")</f>
        <v/>
      </c>
      <c r="AA57" s="3" t="str">
        <f t="shared" si="3"/>
        <v/>
      </c>
      <c r="AB57" s="3" t="str">
        <f>IF($A57="","",IF((AND($A57="ADD",OR(AA57="",AA57="Queenstown-Lakes District Council"))),"70",(_xlfn.XLOOKUP(AA57,ud_organisation_owner[lookupValue],ud_organisation_owner[lookupKey],""))))</f>
        <v/>
      </c>
      <c r="AC57" s="3" t="str">
        <f t="shared" si="4"/>
        <v/>
      </c>
      <c r="AD57" s="3" t="str">
        <f>IF($A57="","",IF((AND($A57="ADD",OR(AC57="",AC57="Queenstown-Lakes District Council"))),"70",(_xlfn.XLOOKUP(AC57,ud_organisation_owner[lookupValue],ud_organisation_owner[lookupKey],""))))</f>
        <v/>
      </c>
      <c r="AE57" s="3" t="str">
        <f t="shared" si="5"/>
        <v/>
      </c>
      <c r="AF57" s="3" t="str">
        <f>IF($A57="","",IF((AND($A57="ADD",OR(AE57="",AE57="Local Authority"))),"17",(_xlfn.XLOOKUP(AE57,ud_sub_organisation[lookupValue],ud_sub_organisation[lookupKey],""))))</f>
        <v/>
      </c>
      <c r="AG57" s="3" t="str">
        <f t="shared" si="6"/>
        <v/>
      </c>
      <c r="AH57" s="3" t="str">
        <f>IF($A57="","",IF((AND($A57="ADD",OR(AG57="",AG57="Vested assets"))),"12",(_xlfn.XLOOKUP(AG57,ud_work_origin[lookupValue],ud_work_origin[lookupKey],""))))</f>
        <v/>
      </c>
      <c r="AI57" s="8"/>
      <c r="AJ57" s="2" t="str">
        <f t="shared" si="7"/>
        <v/>
      </c>
      <c r="AK57" s="3" t="str">
        <f t="shared" si="8"/>
        <v/>
      </c>
      <c r="AL57" s="3" t="str">
        <f>IF($A57="","",IF((AND($A57="ADD",OR(AK57="",AK57="Excellent"))),"1",(_xlfn.XLOOKUP(AK57,condition[lookupValue],condition[lookupKey],""))))</f>
        <v/>
      </c>
      <c r="AM57" s="7" t="str">
        <f t="shared" si="9"/>
        <v/>
      </c>
      <c r="AN57" s="5"/>
    </row>
    <row r="58" spans="2:40" x14ac:dyDescent="0.45">
      <c r="B58" s="4"/>
      <c r="D58" s="3" t="str">
        <f>IF($A58="ADD",IF(NOT(ISBLANK(C58)),_xlfn.XLOOKUP(C58,roadnames[lookupValue],roadnames[lookupKey],"ERROR"),""), "")</f>
        <v/>
      </c>
      <c r="E58" s="4"/>
      <c r="F58" s="4"/>
      <c r="G58" s="6"/>
      <c r="H58" s="6"/>
      <c r="J58" s="3" t="str">
        <f>IF($A58="ADD",IF(NOT(ISBLANK(I58)),_xlfn.XLOOKUP(I58,side[lookupValue],side[lookupKey],"ERROR"),""), "")</f>
        <v/>
      </c>
      <c r="L58" s="3" t="str">
        <f>IF($A58="ADD",IF(NOT(ISBLANK(K58)),_xlfn.XLOOKUP(K58,ud_lane_location[lookupValue],ud_lane_location[lookupKey],"ERROR"),""), "")</f>
        <v/>
      </c>
      <c r="N58" s="8" t="str">
        <f t="shared" si="0"/>
        <v/>
      </c>
      <c r="P58" s="3" t="str">
        <f>IF($A58="ADD",IF(NOT(ISBLANK(O58)),_xlfn.XLOOKUP(O58,ud_placement[lookupValue],ud_placement[lookupKey],"ERROR"),""), "")</f>
        <v/>
      </c>
      <c r="R58" s="3" t="str">
        <f>IF($A58="ADD",IF(NOT(ISBLANK(Q58)),_xlfn.XLOOKUP(Q58,ud_crash_cushion_type[lookupValue],ud_crash_cushion_type[lookupKey],"ERROR"),""), "")</f>
        <v/>
      </c>
      <c r="S58" s="7"/>
      <c r="T58" s="4" t="str">
        <f t="shared" ca="1" si="1"/>
        <v/>
      </c>
      <c r="U58" s="4"/>
      <c r="V58" s="3" t="str">
        <f t="shared" si="2"/>
        <v/>
      </c>
      <c r="W58" s="3" t="str">
        <f>IF($A58="","",IF((AND($A58="ADD",OR(V58="",V58="In Use"))),"5",(_xlfn.XLOOKUP(V58,ud_asset_status[lookupValue],ud_asset_status[lookupKey],""))))</f>
        <v/>
      </c>
      <c r="X58" s="7"/>
      <c r="Z58" s="3" t="str">
        <f>IF($A58="ADD",IF(NOT(ISBLANK(Y58)),_xlfn.XLOOKUP(Y58,ar_replace_reason[lookupValue],ar_replace_reason[lookupKey],"ERROR"),""), "")</f>
        <v/>
      </c>
      <c r="AA58" s="3" t="str">
        <f t="shared" si="3"/>
        <v/>
      </c>
      <c r="AB58" s="3" t="str">
        <f>IF($A58="","",IF((AND($A58="ADD",OR(AA58="",AA58="Queenstown-Lakes District Council"))),"70",(_xlfn.XLOOKUP(AA58,ud_organisation_owner[lookupValue],ud_organisation_owner[lookupKey],""))))</f>
        <v/>
      </c>
      <c r="AC58" s="3" t="str">
        <f t="shared" si="4"/>
        <v/>
      </c>
      <c r="AD58" s="3" t="str">
        <f>IF($A58="","",IF((AND($A58="ADD",OR(AC58="",AC58="Queenstown-Lakes District Council"))),"70",(_xlfn.XLOOKUP(AC58,ud_organisation_owner[lookupValue],ud_organisation_owner[lookupKey],""))))</f>
        <v/>
      </c>
      <c r="AE58" s="3" t="str">
        <f t="shared" si="5"/>
        <v/>
      </c>
      <c r="AF58" s="3" t="str">
        <f>IF($A58="","",IF((AND($A58="ADD",OR(AE58="",AE58="Local Authority"))),"17",(_xlfn.XLOOKUP(AE58,ud_sub_organisation[lookupValue],ud_sub_organisation[lookupKey],""))))</f>
        <v/>
      </c>
      <c r="AG58" s="3" t="str">
        <f t="shared" si="6"/>
        <v/>
      </c>
      <c r="AH58" s="3" t="str">
        <f>IF($A58="","",IF((AND($A58="ADD",OR(AG58="",AG58="Vested assets"))),"12",(_xlfn.XLOOKUP(AG58,ud_work_origin[lookupValue],ud_work_origin[lookupKey],""))))</f>
        <v/>
      </c>
      <c r="AI58" s="8"/>
      <c r="AJ58" s="2" t="str">
        <f t="shared" si="7"/>
        <v/>
      </c>
      <c r="AK58" s="3" t="str">
        <f t="shared" si="8"/>
        <v/>
      </c>
      <c r="AL58" s="3" t="str">
        <f>IF($A58="","",IF((AND($A58="ADD",OR(AK58="",AK58="Excellent"))),"1",(_xlfn.XLOOKUP(AK58,condition[lookupValue],condition[lookupKey],""))))</f>
        <v/>
      </c>
      <c r="AM58" s="7" t="str">
        <f t="shared" si="9"/>
        <v/>
      </c>
      <c r="AN58" s="5"/>
    </row>
    <row r="59" spans="2:40" x14ac:dyDescent="0.45">
      <c r="B59" s="4"/>
      <c r="D59" s="3" t="str">
        <f>IF($A59="ADD",IF(NOT(ISBLANK(C59)),_xlfn.XLOOKUP(C59,roadnames[lookupValue],roadnames[lookupKey],"ERROR"),""), "")</f>
        <v/>
      </c>
      <c r="E59" s="4"/>
      <c r="F59" s="4"/>
      <c r="G59" s="6"/>
      <c r="H59" s="6"/>
      <c r="J59" s="3" t="str">
        <f>IF($A59="ADD",IF(NOT(ISBLANK(I59)),_xlfn.XLOOKUP(I59,side[lookupValue],side[lookupKey],"ERROR"),""), "")</f>
        <v/>
      </c>
      <c r="L59" s="3" t="str">
        <f>IF($A59="ADD",IF(NOT(ISBLANK(K59)),_xlfn.XLOOKUP(K59,ud_lane_location[lookupValue],ud_lane_location[lookupKey],"ERROR"),""), "")</f>
        <v/>
      </c>
      <c r="N59" s="8" t="str">
        <f t="shared" si="0"/>
        <v/>
      </c>
      <c r="P59" s="3" t="str">
        <f>IF($A59="ADD",IF(NOT(ISBLANK(O59)),_xlfn.XLOOKUP(O59,ud_placement[lookupValue],ud_placement[lookupKey],"ERROR"),""), "")</f>
        <v/>
      </c>
      <c r="R59" s="3" t="str">
        <f>IF($A59="ADD",IF(NOT(ISBLANK(Q59)),_xlfn.XLOOKUP(Q59,ud_crash_cushion_type[lookupValue],ud_crash_cushion_type[lookupKey],"ERROR"),""), "")</f>
        <v/>
      </c>
      <c r="S59" s="7"/>
      <c r="T59" s="4" t="str">
        <f t="shared" ca="1" si="1"/>
        <v/>
      </c>
      <c r="U59" s="4"/>
      <c r="V59" s="3" t="str">
        <f t="shared" si="2"/>
        <v/>
      </c>
      <c r="W59" s="3" t="str">
        <f>IF($A59="","",IF((AND($A59="ADD",OR(V59="",V59="In Use"))),"5",(_xlfn.XLOOKUP(V59,ud_asset_status[lookupValue],ud_asset_status[lookupKey],""))))</f>
        <v/>
      </c>
      <c r="X59" s="7"/>
      <c r="Z59" s="3" t="str">
        <f>IF($A59="ADD",IF(NOT(ISBLANK(Y59)),_xlfn.XLOOKUP(Y59,ar_replace_reason[lookupValue],ar_replace_reason[lookupKey],"ERROR"),""), "")</f>
        <v/>
      </c>
      <c r="AA59" s="3" t="str">
        <f t="shared" si="3"/>
        <v/>
      </c>
      <c r="AB59" s="3" t="str">
        <f>IF($A59="","",IF((AND($A59="ADD",OR(AA59="",AA59="Queenstown-Lakes District Council"))),"70",(_xlfn.XLOOKUP(AA59,ud_organisation_owner[lookupValue],ud_organisation_owner[lookupKey],""))))</f>
        <v/>
      </c>
      <c r="AC59" s="3" t="str">
        <f t="shared" si="4"/>
        <v/>
      </c>
      <c r="AD59" s="3" t="str">
        <f>IF($A59="","",IF((AND($A59="ADD",OR(AC59="",AC59="Queenstown-Lakes District Council"))),"70",(_xlfn.XLOOKUP(AC59,ud_organisation_owner[lookupValue],ud_organisation_owner[lookupKey],""))))</f>
        <v/>
      </c>
      <c r="AE59" s="3" t="str">
        <f t="shared" si="5"/>
        <v/>
      </c>
      <c r="AF59" s="3" t="str">
        <f>IF($A59="","",IF((AND($A59="ADD",OR(AE59="",AE59="Local Authority"))),"17",(_xlfn.XLOOKUP(AE59,ud_sub_organisation[lookupValue],ud_sub_organisation[lookupKey],""))))</f>
        <v/>
      </c>
      <c r="AG59" s="3" t="str">
        <f t="shared" si="6"/>
        <v/>
      </c>
      <c r="AH59" s="3" t="str">
        <f>IF($A59="","",IF((AND($A59="ADD",OR(AG59="",AG59="Vested assets"))),"12",(_xlfn.XLOOKUP(AG59,ud_work_origin[lookupValue],ud_work_origin[lookupKey],""))))</f>
        <v/>
      </c>
      <c r="AI59" s="8"/>
      <c r="AJ59" s="2" t="str">
        <f t="shared" si="7"/>
        <v/>
      </c>
      <c r="AK59" s="3" t="str">
        <f t="shared" si="8"/>
        <v/>
      </c>
      <c r="AL59" s="3" t="str">
        <f>IF($A59="","",IF((AND($A59="ADD",OR(AK59="",AK59="Excellent"))),"1",(_xlfn.XLOOKUP(AK59,condition[lookupValue],condition[lookupKey],""))))</f>
        <v/>
      </c>
      <c r="AM59" s="7" t="str">
        <f t="shared" si="9"/>
        <v/>
      </c>
      <c r="AN59" s="5"/>
    </row>
    <row r="60" spans="2:40" x14ac:dyDescent="0.45">
      <c r="B60" s="4"/>
      <c r="D60" s="3" t="str">
        <f>IF($A60="ADD",IF(NOT(ISBLANK(C60)),_xlfn.XLOOKUP(C60,roadnames[lookupValue],roadnames[lookupKey],"ERROR"),""), "")</f>
        <v/>
      </c>
      <c r="E60" s="4"/>
      <c r="F60" s="4"/>
      <c r="G60" s="6"/>
      <c r="H60" s="6"/>
      <c r="J60" s="3" t="str">
        <f>IF($A60="ADD",IF(NOT(ISBLANK(I60)),_xlfn.XLOOKUP(I60,side[lookupValue],side[lookupKey],"ERROR"),""), "")</f>
        <v/>
      </c>
      <c r="L60" s="3" t="str">
        <f>IF($A60="ADD",IF(NOT(ISBLANK(K60)),_xlfn.XLOOKUP(K60,ud_lane_location[lookupValue],ud_lane_location[lookupKey],"ERROR"),""), "")</f>
        <v/>
      </c>
      <c r="N60" s="8" t="str">
        <f t="shared" si="0"/>
        <v/>
      </c>
      <c r="P60" s="3" t="str">
        <f>IF($A60="ADD",IF(NOT(ISBLANK(O60)),_xlfn.XLOOKUP(O60,ud_placement[lookupValue],ud_placement[lookupKey],"ERROR"),""), "")</f>
        <v/>
      </c>
      <c r="R60" s="3" t="str">
        <f>IF($A60="ADD",IF(NOT(ISBLANK(Q60)),_xlfn.XLOOKUP(Q60,ud_crash_cushion_type[lookupValue],ud_crash_cushion_type[lookupKey],"ERROR"),""), "")</f>
        <v/>
      </c>
      <c r="S60" s="7"/>
      <c r="T60" s="4" t="str">
        <f t="shared" ca="1" si="1"/>
        <v/>
      </c>
      <c r="U60" s="4"/>
      <c r="V60" s="3" t="str">
        <f t="shared" si="2"/>
        <v/>
      </c>
      <c r="W60" s="3" t="str">
        <f>IF($A60="","",IF((AND($A60="ADD",OR(V60="",V60="In Use"))),"5",(_xlfn.XLOOKUP(V60,ud_asset_status[lookupValue],ud_asset_status[lookupKey],""))))</f>
        <v/>
      </c>
      <c r="X60" s="7"/>
      <c r="Z60" s="3" t="str">
        <f>IF($A60="ADD",IF(NOT(ISBLANK(Y60)),_xlfn.XLOOKUP(Y60,ar_replace_reason[lookupValue],ar_replace_reason[lookupKey],"ERROR"),""), "")</f>
        <v/>
      </c>
      <c r="AA60" s="3" t="str">
        <f t="shared" si="3"/>
        <v/>
      </c>
      <c r="AB60" s="3" t="str">
        <f>IF($A60="","",IF((AND($A60="ADD",OR(AA60="",AA60="Queenstown-Lakes District Council"))),"70",(_xlfn.XLOOKUP(AA60,ud_organisation_owner[lookupValue],ud_organisation_owner[lookupKey],""))))</f>
        <v/>
      </c>
      <c r="AC60" s="3" t="str">
        <f t="shared" si="4"/>
        <v/>
      </c>
      <c r="AD60" s="3" t="str">
        <f>IF($A60="","",IF((AND($A60="ADD",OR(AC60="",AC60="Queenstown-Lakes District Council"))),"70",(_xlfn.XLOOKUP(AC60,ud_organisation_owner[lookupValue],ud_organisation_owner[lookupKey],""))))</f>
        <v/>
      </c>
      <c r="AE60" s="3" t="str">
        <f t="shared" si="5"/>
        <v/>
      </c>
      <c r="AF60" s="3" t="str">
        <f>IF($A60="","",IF((AND($A60="ADD",OR(AE60="",AE60="Local Authority"))),"17",(_xlfn.XLOOKUP(AE60,ud_sub_organisation[lookupValue],ud_sub_organisation[lookupKey],""))))</f>
        <v/>
      </c>
      <c r="AG60" s="3" t="str">
        <f t="shared" si="6"/>
        <v/>
      </c>
      <c r="AH60" s="3" t="str">
        <f>IF($A60="","",IF((AND($A60="ADD",OR(AG60="",AG60="Vested assets"))),"12",(_xlfn.XLOOKUP(AG60,ud_work_origin[lookupValue],ud_work_origin[lookupKey],""))))</f>
        <v/>
      </c>
      <c r="AI60" s="8"/>
      <c r="AJ60" s="2" t="str">
        <f t="shared" si="7"/>
        <v/>
      </c>
      <c r="AK60" s="3" t="str">
        <f t="shared" si="8"/>
        <v/>
      </c>
      <c r="AL60" s="3" t="str">
        <f>IF($A60="","",IF((AND($A60="ADD",OR(AK60="",AK60="Excellent"))),"1",(_xlfn.XLOOKUP(AK60,condition[lookupValue],condition[lookupKey],""))))</f>
        <v/>
      </c>
      <c r="AM60" s="7" t="str">
        <f t="shared" si="9"/>
        <v/>
      </c>
      <c r="AN60" s="5"/>
    </row>
    <row r="61" spans="2:40" x14ac:dyDescent="0.45">
      <c r="B61" s="4"/>
      <c r="D61" s="3" t="str">
        <f>IF($A61="ADD",IF(NOT(ISBLANK(C61)),_xlfn.XLOOKUP(C61,roadnames[lookupValue],roadnames[lookupKey],"ERROR"),""), "")</f>
        <v/>
      </c>
      <c r="E61" s="4"/>
      <c r="F61" s="4"/>
      <c r="G61" s="6"/>
      <c r="H61" s="6"/>
      <c r="J61" s="3" t="str">
        <f>IF($A61="ADD",IF(NOT(ISBLANK(I61)),_xlfn.XLOOKUP(I61,side[lookupValue],side[lookupKey],"ERROR"),""), "")</f>
        <v/>
      </c>
      <c r="L61" s="3" t="str">
        <f>IF($A61="ADD",IF(NOT(ISBLANK(K61)),_xlfn.XLOOKUP(K61,ud_lane_location[lookupValue],ud_lane_location[lookupKey],"ERROR"),""), "")</f>
        <v/>
      </c>
      <c r="N61" s="8" t="str">
        <f t="shared" si="0"/>
        <v/>
      </c>
      <c r="P61" s="3" t="str">
        <f>IF($A61="ADD",IF(NOT(ISBLANK(O61)),_xlfn.XLOOKUP(O61,ud_placement[lookupValue],ud_placement[lookupKey],"ERROR"),""), "")</f>
        <v/>
      </c>
      <c r="R61" s="3" t="str">
        <f>IF($A61="ADD",IF(NOT(ISBLANK(Q61)),_xlfn.XLOOKUP(Q61,ud_crash_cushion_type[lookupValue],ud_crash_cushion_type[lookupKey],"ERROR"),""), "")</f>
        <v/>
      </c>
      <c r="S61" s="7"/>
      <c r="T61" s="4" t="str">
        <f t="shared" ca="1" si="1"/>
        <v/>
      </c>
      <c r="U61" s="4"/>
      <c r="V61" s="3" t="str">
        <f t="shared" si="2"/>
        <v/>
      </c>
      <c r="W61" s="3" t="str">
        <f>IF($A61="","",IF((AND($A61="ADD",OR(V61="",V61="In Use"))),"5",(_xlfn.XLOOKUP(V61,ud_asset_status[lookupValue],ud_asset_status[lookupKey],""))))</f>
        <v/>
      </c>
      <c r="X61" s="7"/>
      <c r="Z61" s="3" t="str">
        <f>IF($A61="ADD",IF(NOT(ISBLANK(Y61)),_xlfn.XLOOKUP(Y61,ar_replace_reason[lookupValue],ar_replace_reason[lookupKey],"ERROR"),""), "")</f>
        <v/>
      </c>
      <c r="AA61" s="3" t="str">
        <f t="shared" si="3"/>
        <v/>
      </c>
      <c r="AB61" s="3" t="str">
        <f>IF($A61="","",IF((AND($A61="ADD",OR(AA61="",AA61="Queenstown-Lakes District Council"))),"70",(_xlfn.XLOOKUP(AA61,ud_organisation_owner[lookupValue],ud_organisation_owner[lookupKey],""))))</f>
        <v/>
      </c>
      <c r="AC61" s="3" t="str">
        <f t="shared" si="4"/>
        <v/>
      </c>
      <c r="AD61" s="3" t="str">
        <f>IF($A61="","",IF((AND($A61="ADD",OR(AC61="",AC61="Queenstown-Lakes District Council"))),"70",(_xlfn.XLOOKUP(AC61,ud_organisation_owner[lookupValue],ud_organisation_owner[lookupKey],""))))</f>
        <v/>
      </c>
      <c r="AE61" s="3" t="str">
        <f t="shared" si="5"/>
        <v/>
      </c>
      <c r="AF61" s="3" t="str">
        <f>IF($A61="","",IF((AND($A61="ADD",OR(AE61="",AE61="Local Authority"))),"17",(_xlfn.XLOOKUP(AE61,ud_sub_organisation[lookupValue],ud_sub_organisation[lookupKey],""))))</f>
        <v/>
      </c>
      <c r="AG61" s="3" t="str">
        <f t="shared" si="6"/>
        <v/>
      </c>
      <c r="AH61" s="3" t="str">
        <f>IF($A61="","",IF((AND($A61="ADD",OR(AG61="",AG61="Vested assets"))),"12",(_xlfn.XLOOKUP(AG61,ud_work_origin[lookupValue],ud_work_origin[lookupKey],""))))</f>
        <v/>
      </c>
      <c r="AI61" s="8"/>
      <c r="AJ61" s="2" t="str">
        <f t="shared" si="7"/>
        <v/>
      </c>
      <c r="AK61" s="3" t="str">
        <f t="shared" si="8"/>
        <v/>
      </c>
      <c r="AL61" s="3" t="str">
        <f>IF($A61="","",IF((AND($A61="ADD",OR(AK61="",AK61="Excellent"))),"1",(_xlfn.XLOOKUP(AK61,condition[lookupValue],condition[lookupKey],""))))</f>
        <v/>
      </c>
      <c r="AM61" s="7" t="str">
        <f t="shared" si="9"/>
        <v/>
      </c>
      <c r="AN61" s="5"/>
    </row>
    <row r="62" spans="2:40" x14ac:dyDescent="0.45">
      <c r="B62" s="4"/>
      <c r="D62" s="3" t="str">
        <f>IF($A62="ADD",IF(NOT(ISBLANK(C62)),_xlfn.XLOOKUP(C62,roadnames[lookupValue],roadnames[lookupKey],"ERROR"),""), "")</f>
        <v/>
      </c>
      <c r="E62" s="4"/>
      <c r="F62" s="4"/>
      <c r="G62" s="6"/>
      <c r="H62" s="6"/>
      <c r="J62" s="3" t="str">
        <f>IF($A62="ADD",IF(NOT(ISBLANK(I62)),_xlfn.XLOOKUP(I62,side[lookupValue],side[lookupKey],"ERROR"),""), "")</f>
        <v/>
      </c>
      <c r="L62" s="3" t="str">
        <f>IF($A62="ADD",IF(NOT(ISBLANK(K62)),_xlfn.XLOOKUP(K62,ud_lane_location[lookupValue],ud_lane_location[lookupKey],"ERROR"),""), "")</f>
        <v/>
      </c>
      <c r="N62" s="8" t="str">
        <f t="shared" si="0"/>
        <v/>
      </c>
      <c r="P62" s="3" t="str">
        <f>IF($A62="ADD",IF(NOT(ISBLANK(O62)),_xlfn.XLOOKUP(O62,ud_placement[lookupValue],ud_placement[lookupKey],"ERROR"),""), "")</f>
        <v/>
      </c>
      <c r="R62" s="3" t="str">
        <f>IF($A62="ADD",IF(NOT(ISBLANK(Q62)),_xlfn.XLOOKUP(Q62,ud_crash_cushion_type[lookupValue],ud_crash_cushion_type[lookupKey],"ERROR"),""), "")</f>
        <v/>
      </c>
      <c r="S62" s="7"/>
      <c r="T62" s="4" t="str">
        <f t="shared" ca="1" si="1"/>
        <v/>
      </c>
      <c r="U62" s="4"/>
      <c r="V62" s="3" t="str">
        <f t="shared" si="2"/>
        <v/>
      </c>
      <c r="W62" s="3" t="str">
        <f>IF($A62="","",IF((AND($A62="ADD",OR(V62="",V62="In Use"))),"5",(_xlfn.XLOOKUP(V62,ud_asset_status[lookupValue],ud_asset_status[lookupKey],""))))</f>
        <v/>
      </c>
      <c r="X62" s="7"/>
      <c r="Z62" s="3" t="str">
        <f>IF($A62="ADD",IF(NOT(ISBLANK(Y62)),_xlfn.XLOOKUP(Y62,ar_replace_reason[lookupValue],ar_replace_reason[lookupKey],"ERROR"),""), "")</f>
        <v/>
      </c>
      <c r="AA62" s="3" t="str">
        <f t="shared" si="3"/>
        <v/>
      </c>
      <c r="AB62" s="3" t="str">
        <f>IF($A62="","",IF((AND($A62="ADD",OR(AA62="",AA62="Queenstown-Lakes District Council"))),"70",(_xlfn.XLOOKUP(AA62,ud_organisation_owner[lookupValue],ud_organisation_owner[lookupKey],""))))</f>
        <v/>
      </c>
      <c r="AC62" s="3" t="str">
        <f t="shared" si="4"/>
        <v/>
      </c>
      <c r="AD62" s="3" t="str">
        <f>IF($A62="","",IF((AND($A62="ADD",OR(AC62="",AC62="Queenstown-Lakes District Council"))),"70",(_xlfn.XLOOKUP(AC62,ud_organisation_owner[lookupValue],ud_organisation_owner[lookupKey],""))))</f>
        <v/>
      </c>
      <c r="AE62" s="3" t="str">
        <f t="shared" si="5"/>
        <v/>
      </c>
      <c r="AF62" s="3" t="str">
        <f>IF($A62="","",IF((AND($A62="ADD",OR(AE62="",AE62="Local Authority"))),"17",(_xlfn.XLOOKUP(AE62,ud_sub_organisation[lookupValue],ud_sub_organisation[lookupKey],""))))</f>
        <v/>
      </c>
      <c r="AG62" s="3" t="str">
        <f t="shared" si="6"/>
        <v/>
      </c>
      <c r="AH62" s="3" t="str">
        <f>IF($A62="","",IF((AND($A62="ADD",OR(AG62="",AG62="Vested assets"))),"12",(_xlfn.XLOOKUP(AG62,ud_work_origin[lookupValue],ud_work_origin[lookupKey],""))))</f>
        <v/>
      </c>
      <c r="AI62" s="8"/>
      <c r="AJ62" s="2" t="str">
        <f t="shared" si="7"/>
        <v/>
      </c>
      <c r="AK62" s="3" t="str">
        <f t="shared" si="8"/>
        <v/>
      </c>
      <c r="AL62" s="3" t="str">
        <f>IF($A62="","",IF((AND($A62="ADD",OR(AK62="",AK62="Excellent"))),"1",(_xlfn.XLOOKUP(AK62,condition[lookupValue],condition[lookupKey],""))))</f>
        <v/>
      </c>
      <c r="AM62" s="7" t="str">
        <f t="shared" si="9"/>
        <v/>
      </c>
      <c r="AN62" s="5"/>
    </row>
    <row r="63" spans="2:40" x14ac:dyDescent="0.45">
      <c r="B63" s="4"/>
      <c r="D63" s="3" t="str">
        <f>IF($A63="ADD",IF(NOT(ISBLANK(C63)),_xlfn.XLOOKUP(C63,roadnames[lookupValue],roadnames[lookupKey],"ERROR"),""), "")</f>
        <v/>
      </c>
      <c r="E63" s="4"/>
      <c r="F63" s="4"/>
      <c r="G63" s="6"/>
      <c r="H63" s="6"/>
      <c r="J63" s="3" t="str">
        <f>IF($A63="ADD",IF(NOT(ISBLANK(I63)),_xlfn.XLOOKUP(I63,side[lookupValue],side[lookupKey],"ERROR"),""), "")</f>
        <v/>
      </c>
      <c r="L63" s="3" t="str">
        <f>IF($A63="ADD",IF(NOT(ISBLANK(K63)),_xlfn.XLOOKUP(K63,ud_lane_location[lookupValue],ud_lane_location[lookupKey],"ERROR"),""), "")</f>
        <v/>
      </c>
      <c r="N63" s="8" t="str">
        <f t="shared" si="0"/>
        <v/>
      </c>
      <c r="P63" s="3" t="str">
        <f>IF($A63="ADD",IF(NOT(ISBLANK(O63)),_xlfn.XLOOKUP(O63,ud_placement[lookupValue],ud_placement[lookupKey],"ERROR"),""), "")</f>
        <v/>
      </c>
      <c r="R63" s="3" t="str">
        <f>IF($A63="ADD",IF(NOT(ISBLANK(Q63)),_xlfn.XLOOKUP(Q63,ud_crash_cushion_type[lookupValue],ud_crash_cushion_type[lookupKey],"ERROR"),""), "")</f>
        <v/>
      </c>
      <c r="S63" s="7"/>
      <c r="T63" s="4" t="str">
        <f t="shared" ca="1" si="1"/>
        <v/>
      </c>
      <c r="U63" s="4"/>
      <c r="V63" s="3" t="str">
        <f t="shared" si="2"/>
        <v/>
      </c>
      <c r="W63" s="3" t="str">
        <f>IF($A63="","",IF((AND($A63="ADD",OR(V63="",V63="In Use"))),"5",(_xlfn.XLOOKUP(V63,ud_asset_status[lookupValue],ud_asset_status[lookupKey],""))))</f>
        <v/>
      </c>
      <c r="X63" s="7"/>
      <c r="Z63" s="3" t="str">
        <f>IF($A63="ADD",IF(NOT(ISBLANK(Y63)),_xlfn.XLOOKUP(Y63,ar_replace_reason[lookupValue],ar_replace_reason[lookupKey],"ERROR"),""), "")</f>
        <v/>
      </c>
      <c r="AA63" s="3" t="str">
        <f t="shared" si="3"/>
        <v/>
      </c>
      <c r="AB63" s="3" t="str">
        <f>IF($A63="","",IF((AND($A63="ADD",OR(AA63="",AA63="Queenstown-Lakes District Council"))),"70",(_xlfn.XLOOKUP(AA63,ud_organisation_owner[lookupValue],ud_organisation_owner[lookupKey],""))))</f>
        <v/>
      </c>
      <c r="AC63" s="3" t="str">
        <f t="shared" si="4"/>
        <v/>
      </c>
      <c r="AD63" s="3" t="str">
        <f>IF($A63="","",IF((AND($A63="ADD",OR(AC63="",AC63="Queenstown-Lakes District Council"))),"70",(_xlfn.XLOOKUP(AC63,ud_organisation_owner[lookupValue],ud_organisation_owner[lookupKey],""))))</f>
        <v/>
      </c>
      <c r="AE63" s="3" t="str">
        <f t="shared" si="5"/>
        <v/>
      </c>
      <c r="AF63" s="3" t="str">
        <f>IF($A63="","",IF((AND($A63="ADD",OR(AE63="",AE63="Local Authority"))),"17",(_xlfn.XLOOKUP(AE63,ud_sub_organisation[lookupValue],ud_sub_organisation[lookupKey],""))))</f>
        <v/>
      </c>
      <c r="AG63" s="3" t="str">
        <f t="shared" si="6"/>
        <v/>
      </c>
      <c r="AH63" s="3" t="str">
        <f>IF($A63="","",IF((AND($A63="ADD",OR(AG63="",AG63="Vested assets"))),"12",(_xlfn.XLOOKUP(AG63,ud_work_origin[lookupValue],ud_work_origin[lookupKey],""))))</f>
        <v/>
      </c>
      <c r="AI63" s="8"/>
      <c r="AJ63" s="2" t="str">
        <f t="shared" si="7"/>
        <v/>
      </c>
      <c r="AK63" s="3" t="str">
        <f t="shared" si="8"/>
        <v/>
      </c>
      <c r="AL63" s="3" t="str">
        <f>IF($A63="","",IF((AND($A63="ADD",OR(AK63="",AK63="Excellent"))),"1",(_xlfn.XLOOKUP(AK63,condition[lookupValue],condition[lookupKey],""))))</f>
        <v/>
      </c>
      <c r="AM63" s="7" t="str">
        <f t="shared" si="9"/>
        <v/>
      </c>
      <c r="AN63" s="5"/>
    </row>
    <row r="64" spans="2:40" x14ac:dyDescent="0.45">
      <c r="B64" s="4"/>
      <c r="D64" s="3" t="str">
        <f>IF($A64="ADD",IF(NOT(ISBLANK(C64)),_xlfn.XLOOKUP(C64,roadnames[lookupValue],roadnames[lookupKey],"ERROR"),""), "")</f>
        <v/>
      </c>
      <c r="E64" s="4"/>
      <c r="F64" s="4"/>
      <c r="G64" s="6"/>
      <c r="H64" s="6"/>
      <c r="J64" s="3" t="str">
        <f>IF($A64="ADD",IF(NOT(ISBLANK(I64)),_xlfn.XLOOKUP(I64,side[lookupValue],side[lookupKey],"ERROR"),""), "")</f>
        <v/>
      </c>
      <c r="L64" s="3" t="str">
        <f>IF($A64="ADD",IF(NOT(ISBLANK(K64)),_xlfn.XLOOKUP(K64,ud_lane_location[lookupValue],ud_lane_location[lookupKey],"ERROR"),""), "")</f>
        <v/>
      </c>
      <c r="N64" s="8" t="str">
        <f t="shared" si="0"/>
        <v/>
      </c>
      <c r="P64" s="3" t="str">
        <f>IF($A64="ADD",IF(NOT(ISBLANK(O64)),_xlfn.XLOOKUP(O64,ud_placement[lookupValue],ud_placement[lookupKey],"ERROR"),""), "")</f>
        <v/>
      </c>
      <c r="R64" s="3" t="str">
        <f>IF($A64="ADD",IF(NOT(ISBLANK(Q64)),_xlfn.XLOOKUP(Q64,ud_crash_cushion_type[lookupValue],ud_crash_cushion_type[lookupKey],"ERROR"),""), "")</f>
        <v/>
      </c>
      <c r="S64" s="7"/>
      <c r="T64" s="4" t="str">
        <f t="shared" ca="1" si="1"/>
        <v/>
      </c>
      <c r="U64" s="4"/>
      <c r="V64" s="3" t="str">
        <f t="shared" si="2"/>
        <v/>
      </c>
      <c r="W64" s="3" t="str">
        <f>IF($A64="","",IF((AND($A64="ADD",OR(V64="",V64="In Use"))),"5",(_xlfn.XLOOKUP(V64,ud_asset_status[lookupValue],ud_asset_status[lookupKey],""))))</f>
        <v/>
      </c>
      <c r="X64" s="7"/>
      <c r="Z64" s="3" t="str">
        <f>IF($A64="ADD",IF(NOT(ISBLANK(Y64)),_xlfn.XLOOKUP(Y64,ar_replace_reason[lookupValue],ar_replace_reason[lookupKey],"ERROR"),""), "")</f>
        <v/>
      </c>
      <c r="AA64" s="3" t="str">
        <f t="shared" si="3"/>
        <v/>
      </c>
      <c r="AB64" s="3" t="str">
        <f>IF($A64="","",IF((AND($A64="ADD",OR(AA64="",AA64="Queenstown-Lakes District Council"))),"70",(_xlfn.XLOOKUP(AA64,ud_organisation_owner[lookupValue],ud_organisation_owner[lookupKey],""))))</f>
        <v/>
      </c>
      <c r="AC64" s="3" t="str">
        <f t="shared" si="4"/>
        <v/>
      </c>
      <c r="AD64" s="3" t="str">
        <f>IF($A64="","",IF((AND($A64="ADD",OR(AC64="",AC64="Queenstown-Lakes District Council"))),"70",(_xlfn.XLOOKUP(AC64,ud_organisation_owner[lookupValue],ud_organisation_owner[lookupKey],""))))</f>
        <v/>
      </c>
      <c r="AE64" s="3" t="str">
        <f t="shared" si="5"/>
        <v/>
      </c>
      <c r="AF64" s="3" t="str">
        <f>IF($A64="","",IF((AND($A64="ADD",OR(AE64="",AE64="Local Authority"))),"17",(_xlfn.XLOOKUP(AE64,ud_sub_organisation[lookupValue],ud_sub_organisation[lookupKey],""))))</f>
        <v/>
      </c>
      <c r="AG64" s="3" t="str">
        <f t="shared" si="6"/>
        <v/>
      </c>
      <c r="AH64" s="3" t="str">
        <f>IF($A64="","",IF((AND($A64="ADD",OR(AG64="",AG64="Vested assets"))),"12",(_xlfn.XLOOKUP(AG64,ud_work_origin[lookupValue],ud_work_origin[lookupKey],""))))</f>
        <v/>
      </c>
      <c r="AI64" s="8"/>
      <c r="AJ64" s="2" t="str">
        <f t="shared" si="7"/>
        <v/>
      </c>
      <c r="AK64" s="3" t="str">
        <f t="shared" si="8"/>
        <v/>
      </c>
      <c r="AL64" s="3" t="str">
        <f>IF($A64="","",IF((AND($A64="ADD",OR(AK64="",AK64="Excellent"))),"1",(_xlfn.XLOOKUP(AK64,condition[lookupValue],condition[lookupKey],""))))</f>
        <v/>
      </c>
      <c r="AM64" s="7" t="str">
        <f t="shared" si="9"/>
        <v/>
      </c>
      <c r="AN64" s="5"/>
    </row>
    <row r="65" spans="2:40" x14ac:dyDescent="0.45">
      <c r="B65" s="4"/>
      <c r="D65" s="3" t="str">
        <f>IF($A65="ADD",IF(NOT(ISBLANK(C65)),_xlfn.XLOOKUP(C65,roadnames[lookupValue],roadnames[lookupKey],"ERROR"),""), "")</f>
        <v/>
      </c>
      <c r="E65" s="4"/>
      <c r="F65" s="4"/>
      <c r="G65" s="6"/>
      <c r="H65" s="6"/>
      <c r="J65" s="3" t="str">
        <f>IF($A65="ADD",IF(NOT(ISBLANK(I65)),_xlfn.XLOOKUP(I65,side[lookupValue],side[lookupKey],"ERROR"),""), "")</f>
        <v/>
      </c>
      <c r="L65" s="3" t="str">
        <f>IF($A65="ADD",IF(NOT(ISBLANK(K65)),_xlfn.XLOOKUP(K65,ud_lane_location[lookupValue],ud_lane_location[lookupKey],"ERROR"),""), "")</f>
        <v/>
      </c>
      <c r="N65" s="8" t="str">
        <f t="shared" si="0"/>
        <v/>
      </c>
      <c r="P65" s="3" t="str">
        <f>IF($A65="ADD",IF(NOT(ISBLANK(O65)),_xlfn.XLOOKUP(O65,ud_placement[lookupValue],ud_placement[lookupKey],"ERROR"),""), "")</f>
        <v/>
      </c>
      <c r="R65" s="3" t="str">
        <f>IF($A65="ADD",IF(NOT(ISBLANK(Q65)),_xlfn.XLOOKUP(Q65,ud_crash_cushion_type[lookupValue],ud_crash_cushion_type[lookupKey],"ERROR"),""), "")</f>
        <v/>
      </c>
      <c r="S65" s="7"/>
      <c r="T65" s="4" t="str">
        <f t="shared" ca="1" si="1"/>
        <v/>
      </c>
      <c r="U65" s="4"/>
      <c r="V65" s="3" t="str">
        <f t="shared" si="2"/>
        <v/>
      </c>
      <c r="W65" s="3" t="str">
        <f>IF($A65="","",IF((AND($A65="ADD",OR(V65="",V65="In Use"))),"5",(_xlfn.XLOOKUP(V65,ud_asset_status[lookupValue],ud_asset_status[lookupKey],""))))</f>
        <v/>
      </c>
      <c r="X65" s="7"/>
      <c r="Z65" s="3" t="str">
        <f>IF($A65="ADD",IF(NOT(ISBLANK(Y65)),_xlfn.XLOOKUP(Y65,ar_replace_reason[lookupValue],ar_replace_reason[lookupKey],"ERROR"),""), "")</f>
        <v/>
      </c>
      <c r="AA65" s="3" t="str">
        <f t="shared" si="3"/>
        <v/>
      </c>
      <c r="AB65" s="3" t="str">
        <f>IF($A65="","",IF((AND($A65="ADD",OR(AA65="",AA65="Queenstown-Lakes District Council"))),"70",(_xlfn.XLOOKUP(AA65,ud_organisation_owner[lookupValue],ud_organisation_owner[lookupKey],""))))</f>
        <v/>
      </c>
      <c r="AC65" s="3" t="str">
        <f t="shared" si="4"/>
        <v/>
      </c>
      <c r="AD65" s="3" t="str">
        <f>IF($A65="","",IF((AND($A65="ADD",OR(AC65="",AC65="Queenstown-Lakes District Council"))),"70",(_xlfn.XLOOKUP(AC65,ud_organisation_owner[lookupValue],ud_organisation_owner[lookupKey],""))))</f>
        <v/>
      </c>
      <c r="AE65" s="3" t="str">
        <f t="shared" si="5"/>
        <v/>
      </c>
      <c r="AF65" s="3" t="str">
        <f>IF($A65="","",IF((AND($A65="ADD",OR(AE65="",AE65="Local Authority"))),"17",(_xlfn.XLOOKUP(AE65,ud_sub_organisation[lookupValue],ud_sub_organisation[lookupKey],""))))</f>
        <v/>
      </c>
      <c r="AG65" s="3" t="str">
        <f t="shared" si="6"/>
        <v/>
      </c>
      <c r="AH65" s="3" t="str">
        <f>IF($A65="","",IF((AND($A65="ADD",OR(AG65="",AG65="Vested assets"))),"12",(_xlfn.XLOOKUP(AG65,ud_work_origin[lookupValue],ud_work_origin[lookupKey],""))))</f>
        <v/>
      </c>
      <c r="AI65" s="8"/>
      <c r="AJ65" s="2" t="str">
        <f t="shared" si="7"/>
        <v/>
      </c>
      <c r="AK65" s="3" t="str">
        <f t="shared" si="8"/>
        <v/>
      </c>
      <c r="AL65" s="3" t="str">
        <f>IF($A65="","",IF((AND($A65="ADD",OR(AK65="",AK65="Excellent"))),"1",(_xlfn.XLOOKUP(AK65,condition[lookupValue],condition[lookupKey],""))))</f>
        <v/>
      </c>
      <c r="AM65" s="7" t="str">
        <f t="shared" si="9"/>
        <v/>
      </c>
      <c r="AN65" s="5"/>
    </row>
    <row r="66" spans="2:40" x14ac:dyDescent="0.45">
      <c r="B66" s="4"/>
      <c r="D66" s="3" t="str">
        <f>IF($A66="ADD",IF(NOT(ISBLANK(C66)),_xlfn.XLOOKUP(C66,roadnames[lookupValue],roadnames[lookupKey],"ERROR"),""), "")</f>
        <v/>
      </c>
      <c r="E66" s="4"/>
      <c r="F66" s="4"/>
      <c r="G66" s="6"/>
      <c r="H66" s="6"/>
      <c r="J66" s="3" t="str">
        <f>IF($A66="ADD",IF(NOT(ISBLANK(I66)),_xlfn.XLOOKUP(I66,side[lookupValue],side[lookupKey],"ERROR"),""), "")</f>
        <v/>
      </c>
      <c r="L66" s="3" t="str">
        <f>IF($A66="ADD",IF(NOT(ISBLANK(K66)),_xlfn.XLOOKUP(K66,ud_lane_location[lookupValue],ud_lane_location[lookupKey],"ERROR"),""), "")</f>
        <v/>
      </c>
      <c r="N66" s="8" t="str">
        <f t="shared" si="0"/>
        <v/>
      </c>
      <c r="P66" s="3" t="str">
        <f>IF($A66="ADD",IF(NOT(ISBLANK(O66)),_xlfn.XLOOKUP(O66,ud_placement[lookupValue],ud_placement[lookupKey],"ERROR"),""), "")</f>
        <v/>
      </c>
      <c r="R66" s="3" t="str">
        <f>IF($A66="ADD",IF(NOT(ISBLANK(Q66)),_xlfn.XLOOKUP(Q66,ud_crash_cushion_type[lookupValue],ud_crash_cushion_type[lookupKey],"ERROR"),""), "")</f>
        <v/>
      </c>
      <c r="S66" s="7"/>
      <c r="T66" s="4" t="str">
        <f t="shared" ca="1" si="1"/>
        <v/>
      </c>
      <c r="U66" s="4"/>
      <c r="V66" s="3" t="str">
        <f t="shared" si="2"/>
        <v/>
      </c>
      <c r="W66" s="3" t="str">
        <f>IF($A66="","",IF((AND($A66="ADD",OR(V66="",V66="In Use"))),"5",(_xlfn.XLOOKUP(V66,ud_asset_status[lookupValue],ud_asset_status[lookupKey],""))))</f>
        <v/>
      </c>
      <c r="X66" s="7"/>
      <c r="Z66" s="3" t="str">
        <f>IF($A66="ADD",IF(NOT(ISBLANK(Y66)),_xlfn.XLOOKUP(Y66,ar_replace_reason[lookupValue],ar_replace_reason[lookupKey],"ERROR"),""), "")</f>
        <v/>
      </c>
      <c r="AA66" s="3" t="str">
        <f t="shared" si="3"/>
        <v/>
      </c>
      <c r="AB66" s="3" t="str">
        <f>IF($A66="","",IF((AND($A66="ADD",OR(AA66="",AA66="Queenstown-Lakes District Council"))),"70",(_xlfn.XLOOKUP(AA66,ud_organisation_owner[lookupValue],ud_organisation_owner[lookupKey],""))))</f>
        <v/>
      </c>
      <c r="AC66" s="3" t="str">
        <f t="shared" si="4"/>
        <v/>
      </c>
      <c r="AD66" s="3" t="str">
        <f>IF($A66="","",IF((AND($A66="ADD",OR(AC66="",AC66="Queenstown-Lakes District Council"))),"70",(_xlfn.XLOOKUP(AC66,ud_organisation_owner[lookupValue],ud_organisation_owner[lookupKey],""))))</f>
        <v/>
      </c>
      <c r="AE66" s="3" t="str">
        <f t="shared" si="5"/>
        <v/>
      </c>
      <c r="AF66" s="3" t="str">
        <f>IF($A66="","",IF((AND($A66="ADD",OR(AE66="",AE66="Local Authority"))),"17",(_xlfn.XLOOKUP(AE66,ud_sub_organisation[lookupValue],ud_sub_organisation[lookupKey],""))))</f>
        <v/>
      </c>
      <c r="AG66" s="3" t="str">
        <f t="shared" si="6"/>
        <v/>
      </c>
      <c r="AH66" s="3" t="str">
        <f>IF($A66="","",IF((AND($A66="ADD",OR(AG66="",AG66="Vested assets"))),"12",(_xlfn.XLOOKUP(AG66,ud_work_origin[lookupValue],ud_work_origin[lookupKey],""))))</f>
        <v/>
      </c>
      <c r="AI66" s="8"/>
      <c r="AJ66" s="2" t="str">
        <f t="shared" si="7"/>
        <v/>
      </c>
      <c r="AK66" s="3" t="str">
        <f t="shared" si="8"/>
        <v/>
      </c>
      <c r="AL66" s="3" t="str">
        <f>IF($A66="","",IF((AND($A66="ADD",OR(AK66="",AK66="Excellent"))),"1",(_xlfn.XLOOKUP(AK66,condition[lookupValue],condition[lookupKey],""))))</f>
        <v/>
      </c>
      <c r="AM66" s="7" t="str">
        <f t="shared" si="9"/>
        <v/>
      </c>
      <c r="AN66" s="5"/>
    </row>
    <row r="67" spans="2:40" x14ac:dyDescent="0.45">
      <c r="B67" s="4"/>
      <c r="D67" s="3" t="str">
        <f>IF($A67="ADD",IF(NOT(ISBLANK(C67)),_xlfn.XLOOKUP(C67,roadnames[lookupValue],roadnames[lookupKey],"ERROR"),""), "")</f>
        <v/>
      </c>
      <c r="E67" s="4"/>
      <c r="F67" s="4"/>
      <c r="G67" s="6"/>
      <c r="H67" s="6"/>
      <c r="J67" s="3" t="str">
        <f>IF($A67="ADD",IF(NOT(ISBLANK(I67)),_xlfn.XLOOKUP(I67,side[lookupValue],side[lookupKey],"ERROR"),""), "")</f>
        <v/>
      </c>
      <c r="L67" s="3" t="str">
        <f>IF($A67="ADD",IF(NOT(ISBLANK(K67)),_xlfn.XLOOKUP(K67,ud_lane_location[lookupValue],ud_lane_location[lookupKey],"ERROR"),""), "")</f>
        <v/>
      </c>
      <c r="N67" s="8" t="str">
        <f t="shared" si="0"/>
        <v/>
      </c>
      <c r="P67" s="3" t="str">
        <f>IF($A67="ADD",IF(NOT(ISBLANK(O67)),_xlfn.XLOOKUP(O67,ud_placement[lookupValue],ud_placement[lookupKey],"ERROR"),""), "")</f>
        <v/>
      </c>
      <c r="R67" s="3" t="str">
        <f>IF($A67="ADD",IF(NOT(ISBLANK(Q67)),_xlfn.XLOOKUP(Q67,ud_crash_cushion_type[lookupValue],ud_crash_cushion_type[lookupKey],"ERROR"),""), "")</f>
        <v/>
      </c>
      <c r="S67" s="7"/>
      <c r="T67" s="4" t="str">
        <f t="shared" ca="1" si="1"/>
        <v/>
      </c>
      <c r="U67" s="4"/>
      <c r="V67" s="3" t="str">
        <f t="shared" si="2"/>
        <v/>
      </c>
      <c r="W67" s="3" t="str">
        <f>IF($A67="","",IF((AND($A67="ADD",OR(V67="",V67="In Use"))),"5",(_xlfn.XLOOKUP(V67,ud_asset_status[lookupValue],ud_asset_status[lookupKey],""))))</f>
        <v/>
      </c>
      <c r="X67" s="7"/>
      <c r="Z67" s="3" t="str">
        <f>IF($A67="ADD",IF(NOT(ISBLANK(Y67)),_xlfn.XLOOKUP(Y67,ar_replace_reason[lookupValue],ar_replace_reason[lookupKey],"ERROR"),""), "")</f>
        <v/>
      </c>
      <c r="AA67" s="3" t="str">
        <f t="shared" si="3"/>
        <v/>
      </c>
      <c r="AB67" s="3" t="str">
        <f>IF($A67="","",IF((AND($A67="ADD",OR(AA67="",AA67="Queenstown-Lakes District Council"))),"70",(_xlfn.XLOOKUP(AA67,ud_organisation_owner[lookupValue],ud_organisation_owner[lookupKey],""))))</f>
        <v/>
      </c>
      <c r="AC67" s="3" t="str">
        <f t="shared" si="4"/>
        <v/>
      </c>
      <c r="AD67" s="3" t="str">
        <f>IF($A67="","",IF((AND($A67="ADD",OR(AC67="",AC67="Queenstown-Lakes District Council"))),"70",(_xlfn.XLOOKUP(AC67,ud_organisation_owner[lookupValue],ud_organisation_owner[lookupKey],""))))</f>
        <v/>
      </c>
      <c r="AE67" s="3" t="str">
        <f t="shared" si="5"/>
        <v/>
      </c>
      <c r="AF67" s="3" t="str">
        <f>IF($A67="","",IF((AND($A67="ADD",OR(AE67="",AE67="Local Authority"))),"17",(_xlfn.XLOOKUP(AE67,ud_sub_organisation[lookupValue],ud_sub_organisation[lookupKey],""))))</f>
        <v/>
      </c>
      <c r="AG67" s="3" t="str">
        <f t="shared" si="6"/>
        <v/>
      </c>
      <c r="AH67" s="3" t="str">
        <f>IF($A67="","",IF((AND($A67="ADD",OR(AG67="",AG67="Vested assets"))),"12",(_xlfn.XLOOKUP(AG67,ud_work_origin[lookupValue],ud_work_origin[lookupKey],""))))</f>
        <v/>
      </c>
      <c r="AI67" s="8"/>
      <c r="AJ67" s="2" t="str">
        <f t="shared" si="7"/>
        <v/>
      </c>
      <c r="AK67" s="3" t="str">
        <f t="shared" si="8"/>
        <v/>
      </c>
      <c r="AL67" s="3" t="str">
        <f>IF($A67="","",IF((AND($A67="ADD",OR(AK67="",AK67="Excellent"))),"1",(_xlfn.XLOOKUP(AK67,condition[lookupValue],condition[lookupKey],""))))</f>
        <v/>
      </c>
      <c r="AM67" s="7" t="str">
        <f t="shared" si="9"/>
        <v/>
      </c>
      <c r="AN67" s="5"/>
    </row>
    <row r="68" spans="2:40" x14ac:dyDescent="0.45">
      <c r="B68" s="4"/>
      <c r="D68" s="3" t="str">
        <f>IF($A68="ADD",IF(NOT(ISBLANK(C68)),_xlfn.XLOOKUP(C68,roadnames[lookupValue],roadnames[lookupKey],"ERROR"),""), "")</f>
        <v/>
      </c>
      <c r="E68" s="4"/>
      <c r="F68" s="4"/>
      <c r="G68" s="6"/>
      <c r="H68" s="6"/>
      <c r="J68" s="3" t="str">
        <f>IF($A68="ADD",IF(NOT(ISBLANK(I68)),_xlfn.XLOOKUP(I68,side[lookupValue],side[lookupKey],"ERROR"),""), "")</f>
        <v/>
      </c>
      <c r="L68" s="3" t="str">
        <f>IF($A68="ADD",IF(NOT(ISBLANK(K68)),_xlfn.XLOOKUP(K68,ud_lane_location[lookupValue],ud_lane_location[lookupKey],"ERROR"),""), "")</f>
        <v/>
      </c>
      <c r="N68" s="8" t="str">
        <f t="shared" si="0"/>
        <v/>
      </c>
      <c r="P68" s="3" t="str">
        <f>IF($A68="ADD",IF(NOT(ISBLANK(O68)),_xlfn.XLOOKUP(O68,ud_placement[lookupValue],ud_placement[lookupKey],"ERROR"),""), "")</f>
        <v/>
      </c>
      <c r="R68" s="3" t="str">
        <f>IF($A68="ADD",IF(NOT(ISBLANK(Q68)),_xlfn.XLOOKUP(Q68,ud_crash_cushion_type[lookupValue],ud_crash_cushion_type[lookupKey],"ERROR"),""), "")</f>
        <v/>
      </c>
      <c r="S68" s="7"/>
      <c r="T68" s="4" t="str">
        <f t="shared" ca="1" si="1"/>
        <v/>
      </c>
      <c r="U68" s="4"/>
      <c r="V68" s="3" t="str">
        <f t="shared" si="2"/>
        <v/>
      </c>
      <c r="W68" s="3" t="str">
        <f>IF($A68="","",IF((AND($A68="ADD",OR(V68="",V68="In Use"))),"5",(_xlfn.XLOOKUP(V68,ud_asset_status[lookupValue],ud_asset_status[lookupKey],""))))</f>
        <v/>
      </c>
      <c r="X68" s="7"/>
      <c r="Z68" s="3" t="str">
        <f>IF($A68="ADD",IF(NOT(ISBLANK(Y68)),_xlfn.XLOOKUP(Y68,ar_replace_reason[lookupValue],ar_replace_reason[lookupKey],"ERROR"),""), "")</f>
        <v/>
      </c>
      <c r="AA68" s="3" t="str">
        <f t="shared" si="3"/>
        <v/>
      </c>
      <c r="AB68" s="3" t="str">
        <f>IF($A68="","",IF((AND($A68="ADD",OR(AA68="",AA68="Queenstown-Lakes District Council"))),"70",(_xlfn.XLOOKUP(AA68,ud_organisation_owner[lookupValue],ud_organisation_owner[lookupKey],""))))</f>
        <v/>
      </c>
      <c r="AC68" s="3" t="str">
        <f t="shared" si="4"/>
        <v/>
      </c>
      <c r="AD68" s="3" t="str">
        <f>IF($A68="","",IF((AND($A68="ADD",OR(AC68="",AC68="Queenstown-Lakes District Council"))),"70",(_xlfn.XLOOKUP(AC68,ud_organisation_owner[lookupValue],ud_organisation_owner[lookupKey],""))))</f>
        <v/>
      </c>
      <c r="AE68" s="3" t="str">
        <f t="shared" si="5"/>
        <v/>
      </c>
      <c r="AF68" s="3" t="str">
        <f>IF($A68="","",IF((AND($A68="ADD",OR(AE68="",AE68="Local Authority"))),"17",(_xlfn.XLOOKUP(AE68,ud_sub_organisation[lookupValue],ud_sub_organisation[lookupKey],""))))</f>
        <v/>
      </c>
      <c r="AG68" s="3" t="str">
        <f t="shared" si="6"/>
        <v/>
      </c>
      <c r="AH68" s="3" t="str">
        <f>IF($A68="","",IF((AND($A68="ADD",OR(AG68="",AG68="Vested assets"))),"12",(_xlfn.XLOOKUP(AG68,ud_work_origin[lookupValue],ud_work_origin[lookupKey],""))))</f>
        <v/>
      </c>
      <c r="AI68" s="8"/>
      <c r="AJ68" s="2" t="str">
        <f t="shared" si="7"/>
        <v/>
      </c>
      <c r="AK68" s="3" t="str">
        <f t="shared" si="8"/>
        <v/>
      </c>
      <c r="AL68" s="3" t="str">
        <f>IF($A68="","",IF((AND($A68="ADD",OR(AK68="",AK68="Excellent"))),"1",(_xlfn.XLOOKUP(AK68,condition[lookupValue],condition[lookupKey],""))))</f>
        <v/>
      </c>
      <c r="AM68" s="7" t="str">
        <f t="shared" si="9"/>
        <v/>
      </c>
      <c r="AN68" s="5"/>
    </row>
    <row r="69" spans="2:40" x14ac:dyDescent="0.45">
      <c r="B69" s="4"/>
      <c r="D69" s="3" t="str">
        <f>IF($A69="ADD",IF(NOT(ISBLANK(C69)),_xlfn.XLOOKUP(C69,roadnames[lookupValue],roadnames[lookupKey],"ERROR"),""), "")</f>
        <v/>
      </c>
      <c r="E69" s="4"/>
      <c r="F69" s="4"/>
      <c r="G69" s="6"/>
      <c r="H69" s="6"/>
      <c r="J69" s="3" t="str">
        <f>IF($A69="ADD",IF(NOT(ISBLANK(I69)),_xlfn.XLOOKUP(I69,side[lookupValue],side[lookupKey],"ERROR"),""), "")</f>
        <v/>
      </c>
      <c r="L69" s="3" t="str">
        <f>IF($A69="ADD",IF(NOT(ISBLANK(K69)),_xlfn.XLOOKUP(K69,ud_lane_location[lookupValue],ud_lane_location[lookupKey],"ERROR"),""), "")</f>
        <v/>
      </c>
      <c r="N69" s="8" t="str">
        <f t="shared" si="0"/>
        <v/>
      </c>
      <c r="P69" s="3" t="str">
        <f>IF($A69="ADD",IF(NOT(ISBLANK(O69)),_xlfn.XLOOKUP(O69,ud_placement[lookupValue],ud_placement[lookupKey],"ERROR"),""), "")</f>
        <v/>
      </c>
      <c r="R69" s="3" t="str">
        <f>IF($A69="ADD",IF(NOT(ISBLANK(Q69)),_xlfn.XLOOKUP(Q69,ud_crash_cushion_type[lookupValue],ud_crash_cushion_type[lookupKey],"ERROR"),""), "")</f>
        <v/>
      </c>
      <c r="S69" s="7"/>
      <c r="T69" s="4" t="str">
        <f t="shared" ca="1" si="1"/>
        <v/>
      </c>
      <c r="U69" s="4"/>
      <c r="V69" s="3" t="str">
        <f t="shared" si="2"/>
        <v/>
      </c>
      <c r="W69" s="3" t="str">
        <f>IF($A69="","",IF((AND($A69="ADD",OR(V69="",V69="In Use"))),"5",(_xlfn.XLOOKUP(V69,ud_asset_status[lookupValue],ud_asset_status[lookupKey],""))))</f>
        <v/>
      </c>
      <c r="X69" s="7"/>
      <c r="Z69" s="3" t="str">
        <f>IF($A69="ADD",IF(NOT(ISBLANK(Y69)),_xlfn.XLOOKUP(Y69,ar_replace_reason[lookupValue],ar_replace_reason[lookupKey],"ERROR"),""), "")</f>
        <v/>
      </c>
      <c r="AA69" s="3" t="str">
        <f t="shared" si="3"/>
        <v/>
      </c>
      <c r="AB69" s="3" t="str">
        <f>IF($A69="","",IF((AND($A69="ADD",OR(AA69="",AA69="Queenstown-Lakes District Council"))),"70",(_xlfn.XLOOKUP(AA69,ud_organisation_owner[lookupValue],ud_organisation_owner[lookupKey],""))))</f>
        <v/>
      </c>
      <c r="AC69" s="3" t="str">
        <f t="shared" si="4"/>
        <v/>
      </c>
      <c r="AD69" s="3" t="str">
        <f>IF($A69="","",IF((AND($A69="ADD",OR(AC69="",AC69="Queenstown-Lakes District Council"))),"70",(_xlfn.XLOOKUP(AC69,ud_organisation_owner[lookupValue],ud_organisation_owner[lookupKey],""))))</f>
        <v/>
      </c>
      <c r="AE69" s="3" t="str">
        <f t="shared" si="5"/>
        <v/>
      </c>
      <c r="AF69" s="3" t="str">
        <f>IF($A69="","",IF((AND($A69="ADD",OR(AE69="",AE69="Local Authority"))),"17",(_xlfn.XLOOKUP(AE69,ud_sub_organisation[lookupValue],ud_sub_organisation[lookupKey],""))))</f>
        <v/>
      </c>
      <c r="AG69" s="3" t="str">
        <f t="shared" si="6"/>
        <v/>
      </c>
      <c r="AH69" s="3" t="str">
        <f>IF($A69="","",IF((AND($A69="ADD",OR(AG69="",AG69="Vested assets"))),"12",(_xlfn.XLOOKUP(AG69,ud_work_origin[lookupValue],ud_work_origin[lookupKey],""))))</f>
        <v/>
      </c>
      <c r="AI69" s="8"/>
      <c r="AJ69" s="2" t="str">
        <f t="shared" si="7"/>
        <v/>
      </c>
      <c r="AK69" s="3" t="str">
        <f t="shared" si="8"/>
        <v/>
      </c>
      <c r="AL69" s="3" t="str">
        <f>IF($A69="","",IF((AND($A69="ADD",OR(AK69="",AK69="Excellent"))),"1",(_xlfn.XLOOKUP(AK69,condition[lookupValue],condition[lookupKey],""))))</f>
        <v/>
      </c>
      <c r="AM69" s="7" t="str">
        <f t="shared" si="9"/>
        <v/>
      </c>
      <c r="AN69" s="5"/>
    </row>
    <row r="70" spans="2:40" x14ac:dyDescent="0.45">
      <c r="B70" s="4"/>
      <c r="D70" s="3" t="str">
        <f>IF($A70="ADD",IF(NOT(ISBLANK(C70)),_xlfn.XLOOKUP(C70,roadnames[lookupValue],roadnames[lookupKey],"ERROR"),""), "")</f>
        <v/>
      </c>
      <c r="E70" s="4"/>
      <c r="F70" s="4"/>
      <c r="G70" s="6"/>
      <c r="H70" s="6"/>
      <c r="J70" s="3" t="str">
        <f>IF($A70="ADD",IF(NOT(ISBLANK(I70)),_xlfn.XLOOKUP(I70,side[lookupValue],side[lookupKey],"ERROR"),""), "")</f>
        <v/>
      </c>
      <c r="L70" s="3" t="str">
        <f>IF($A70="ADD",IF(NOT(ISBLANK(K70)),_xlfn.XLOOKUP(K70,ud_lane_location[lookupValue],ud_lane_location[lookupKey],"ERROR"),""), "")</f>
        <v/>
      </c>
      <c r="N70" s="8" t="str">
        <f t="shared" si="0"/>
        <v/>
      </c>
      <c r="P70" s="3" t="str">
        <f>IF($A70="ADD",IF(NOT(ISBLANK(O70)),_xlfn.XLOOKUP(O70,ud_placement[lookupValue],ud_placement[lookupKey],"ERROR"),""), "")</f>
        <v/>
      </c>
      <c r="R70" s="3" t="str">
        <f>IF($A70="ADD",IF(NOT(ISBLANK(Q70)),_xlfn.XLOOKUP(Q70,ud_crash_cushion_type[lookupValue],ud_crash_cushion_type[lookupKey],"ERROR"),""), "")</f>
        <v/>
      </c>
      <c r="S70" s="7"/>
      <c r="T70" s="4" t="str">
        <f t="shared" ca="1" si="1"/>
        <v/>
      </c>
      <c r="U70" s="4"/>
      <c r="V70" s="3" t="str">
        <f t="shared" si="2"/>
        <v/>
      </c>
      <c r="W70" s="3" t="str">
        <f>IF($A70="","",IF((AND($A70="ADD",OR(V70="",V70="In Use"))),"5",(_xlfn.XLOOKUP(V70,ud_asset_status[lookupValue],ud_asset_status[lookupKey],""))))</f>
        <v/>
      </c>
      <c r="X70" s="7"/>
      <c r="Z70" s="3" t="str">
        <f>IF($A70="ADD",IF(NOT(ISBLANK(Y70)),_xlfn.XLOOKUP(Y70,ar_replace_reason[lookupValue],ar_replace_reason[lookupKey],"ERROR"),""), "")</f>
        <v/>
      </c>
      <c r="AA70" s="3" t="str">
        <f t="shared" si="3"/>
        <v/>
      </c>
      <c r="AB70" s="3" t="str">
        <f>IF($A70="","",IF((AND($A70="ADD",OR(AA70="",AA70="Queenstown-Lakes District Council"))),"70",(_xlfn.XLOOKUP(AA70,ud_organisation_owner[lookupValue],ud_organisation_owner[lookupKey],""))))</f>
        <v/>
      </c>
      <c r="AC70" s="3" t="str">
        <f t="shared" si="4"/>
        <v/>
      </c>
      <c r="AD70" s="3" t="str">
        <f>IF($A70="","",IF((AND($A70="ADD",OR(AC70="",AC70="Queenstown-Lakes District Council"))),"70",(_xlfn.XLOOKUP(AC70,ud_organisation_owner[lookupValue],ud_organisation_owner[lookupKey],""))))</f>
        <v/>
      </c>
      <c r="AE70" s="3" t="str">
        <f t="shared" si="5"/>
        <v/>
      </c>
      <c r="AF70" s="3" t="str">
        <f>IF($A70="","",IF((AND($A70="ADD",OR(AE70="",AE70="Local Authority"))),"17",(_xlfn.XLOOKUP(AE70,ud_sub_organisation[lookupValue],ud_sub_organisation[lookupKey],""))))</f>
        <v/>
      </c>
      <c r="AG70" s="3" t="str">
        <f t="shared" si="6"/>
        <v/>
      </c>
      <c r="AH70" s="3" t="str">
        <f>IF($A70="","",IF((AND($A70="ADD",OR(AG70="",AG70="Vested assets"))),"12",(_xlfn.XLOOKUP(AG70,ud_work_origin[lookupValue],ud_work_origin[lookupKey],""))))</f>
        <v/>
      </c>
      <c r="AI70" s="8"/>
      <c r="AJ70" s="2" t="str">
        <f t="shared" si="7"/>
        <v/>
      </c>
      <c r="AK70" s="3" t="str">
        <f t="shared" si="8"/>
        <v/>
      </c>
      <c r="AL70" s="3" t="str">
        <f>IF($A70="","",IF((AND($A70="ADD",OR(AK70="",AK70="Excellent"))),"1",(_xlfn.XLOOKUP(AK70,condition[lookupValue],condition[lookupKey],""))))</f>
        <v/>
      </c>
      <c r="AM70" s="7" t="str">
        <f t="shared" si="9"/>
        <v/>
      </c>
      <c r="AN70" s="5"/>
    </row>
    <row r="71" spans="2:40" x14ac:dyDescent="0.45">
      <c r="B71" s="4"/>
      <c r="D71" s="3" t="str">
        <f>IF($A71="ADD",IF(NOT(ISBLANK(C71)),_xlfn.XLOOKUP(C71,roadnames[lookupValue],roadnames[lookupKey],"ERROR"),""), "")</f>
        <v/>
      </c>
      <c r="E71" s="4"/>
      <c r="F71" s="4"/>
      <c r="G71" s="6"/>
      <c r="H71" s="6"/>
      <c r="J71" s="3" t="str">
        <f>IF($A71="ADD",IF(NOT(ISBLANK(I71)),_xlfn.XLOOKUP(I71,side[lookupValue],side[lookupKey],"ERROR"),""), "")</f>
        <v/>
      </c>
      <c r="L71" s="3" t="str">
        <f>IF($A71="ADD",IF(NOT(ISBLANK(K71)),_xlfn.XLOOKUP(K71,ud_lane_location[lookupValue],ud_lane_location[lookupKey],"ERROR"),""), "")</f>
        <v/>
      </c>
      <c r="N71" s="8" t="str">
        <f t="shared" si="0"/>
        <v/>
      </c>
      <c r="P71" s="3" t="str">
        <f>IF($A71="ADD",IF(NOT(ISBLANK(O71)),_xlfn.XLOOKUP(O71,ud_placement[lookupValue],ud_placement[lookupKey],"ERROR"),""), "")</f>
        <v/>
      </c>
      <c r="R71" s="3" t="str">
        <f>IF($A71="ADD",IF(NOT(ISBLANK(Q71)),_xlfn.XLOOKUP(Q71,ud_crash_cushion_type[lookupValue],ud_crash_cushion_type[lookupKey],"ERROR"),""), "")</f>
        <v/>
      </c>
      <c r="S71" s="7"/>
      <c r="T71" s="4" t="str">
        <f t="shared" ca="1" si="1"/>
        <v/>
      </c>
      <c r="U71" s="4"/>
      <c r="V71" s="3" t="str">
        <f t="shared" si="2"/>
        <v/>
      </c>
      <c r="W71" s="3" t="str">
        <f>IF($A71="","",IF((AND($A71="ADD",OR(V71="",V71="In Use"))),"5",(_xlfn.XLOOKUP(V71,ud_asset_status[lookupValue],ud_asset_status[lookupKey],""))))</f>
        <v/>
      </c>
      <c r="X71" s="7"/>
      <c r="Z71" s="3" t="str">
        <f>IF($A71="ADD",IF(NOT(ISBLANK(Y71)),_xlfn.XLOOKUP(Y71,ar_replace_reason[lookupValue],ar_replace_reason[lookupKey],"ERROR"),""), "")</f>
        <v/>
      </c>
      <c r="AA71" s="3" t="str">
        <f t="shared" si="3"/>
        <v/>
      </c>
      <c r="AB71" s="3" t="str">
        <f>IF($A71="","",IF((AND($A71="ADD",OR(AA71="",AA71="Queenstown-Lakes District Council"))),"70",(_xlfn.XLOOKUP(AA71,ud_organisation_owner[lookupValue],ud_organisation_owner[lookupKey],""))))</f>
        <v/>
      </c>
      <c r="AC71" s="3" t="str">
        <f t="shared" si="4"/>
        <v/>
      </c>
      <c r="AD71" s="3" t="str">
        <f>IF($A71="","",IF((AND($A71="ADD",OR(AC71="",AC71="Queenstown-Lakes District Council"))),"70",(_xlfn.XLOOKUP(AC71,ud_organisation_owner[lookupValue],ud_organisation_owner[lookupKey],""))))</f>
        <v/>
      </c>
      <c r="AE71" s="3" t="str">
        <f t="shared" si="5"/>
        <v/>
      </c>
      <c r="AF71" s="3" t="str">
        <f>IF($A71="","",IF((AND($A71="ADD",OR(AE71="",AE71="Local Authority"))),"17",(_xlfn.XLOOKUP(AE71,ud_sub_organisation[lookupValue],ud_sub_organisation[lookupKey],""))))</f>
        <v/>
      </c>
      <c r="AG71" s="3" t="str">
        <f t="shared" si="6"/>
        <v/>
      </c>
      <c r="AH71" s="3" t="str">
        <f>IF($A71="","",IF((AND($A71="ADD",OR(AG71="",AG71="Vested assets"))),"12",(_xlfn.XLOOKUP(AG71,ud_work_origin[lookupValue],ud_work_origin[lookupKey],""))))</f>
        <v/>
      </c>
      <c r="AI71" s="8"/>
      <c r="AJ71" s="2" t="str">
        <f t="shared" si="7"/>
        <v/>
      </c>
      <c r="AK71" s="3" t="str">
        <f t="shared" si="8"/>
        <v/>
      </c>
      <c r="AL71" s="3" t="str">
        <f>IF($A71="","",IF((AND($A71="ADD",OR(AK71="",AK71="Excellent"))),"1",(_xlfn.XLOOKUP(AK71,condition[lookupValue],condition[lookupKey],""))))</f>
        <v/>
      </c>
      <c r="AM71" s="7" t="str">
        <f t="shared" si="9"/>
        <v/>
      </c>
      <c r="AN71" s="5"/>
    </row>
    <row r="72" spans="2:40" x14ac:dyDescent="0.45">
      <c r="B72" s="4"/>
      <c r="D72" s="3" t="str">
        <f>IF($A72="ADD",IF(NOT(ISBLANK(C72)),_xlfn.XLOOKUP(C72,roadnames[lookupValue],roadnames[lookupKey],"ERROR"),""), "")</f>
        <v/>
      </c>
      <c r="E72" s="4"/>
      <c r="F72" s="4"/>
      <c r="G72" s="6"/>
      <c r="H72" s="6"/>
      <c r="J72" s="3" t="str">
        <f>IF($A72="ADD",IF(NOT(ISBLANK(I72)),_xlfn.XLOOKUP(I72,side[lookupValue],side[lookupKey],"ERROR"),""), "")</f>
        <v/>
      </c>
      <c r="L72" s="3" t="str">
        <f>IF($A72="ADD",IF(NOT(ISBLANK(K72)),_xlfn.XLOOKUP(K72,ud_lane_location[lookupValue],ud_lane_location[lookupKey],"ERROR"),""), "")</f>
        <v/>
      </c>
      <c r="N72" s="8" t="str">
        <f t="shared" si="0"/>
        <v/>
      </c>
      <c r="P72" s="3" t="str">
        <f>IF($A72="ADD",IF(NOT(ISBLANK(O72)),_xlfn.XLOOKUP(O72,ud_placement[lookupValue],ud_placement[lookupKey],"ERROR"),""), "")</f>
        <v/>
      </c>
      <c r="R72" s="3" t="str">
        <f>IF($A72="ADD",IF(NOT(ISBLANK(Q72)),_xlfn.XLOOKUP(Q72,ud_crash_cushion_type[lookupValue],ud_crash_cushion_type[lookupKey],"ERROR"),""), "")</f>
        <v/>
      </c>
      <c r="S72" s="7"/>
      <c r="T72" s="4" t="str">
        <f t="shared" ca="1" si="1"/>
        <v/>
      </c>
      <c r="U72" s="4"/>
      <c r="V72" s="3" t="str">
        <f t="shared" si="2"/>
        <v/>
      </c>
      <c r="W72" s="3" t="str">
        <f>IF($A72="","",IF((AND($A72="ADD",OR(V72="",V72="In Use"))),"5",(_xlfn.XLOOKUP(V72,ud_asset_status[lookupValue],ud_asset_status[lookupKey],""))))</f>
        <v/>
      </c>
      <c r="X72" s="7"/>
      <c r="Z72" s="3" t="str">
        <f>IF($A72="ADD",IF(NOT(ISBLANK(Y72)),_xlfn.XLOOKUP(Y72,ar_replace_reason[lookupValue],ar_replace_reason[lookupKey],"ERROR"),""), "")</f>
        <v/>
      </c>
      <c r="AA72" s="3" t="str">
        <f t="shared" si="3"/>
        <v/>
      </c>
      <c r="AB72" s="3" t="str">
        <f>IF($A72="","",IF((AND($A72="ADD",OR(AA72="",AA72="Queenstown-Lakes District Council"))),"70",(_xlfn.XLOOKUP(AA72,ud_organisation_owner[lookupValue],ud_organisation_owner[lookupKey],""))))</f>
        <v/>
      </c>
      <c r="AC72" s="3" t="str">
        <f t="shared" si="4"/>
        <v/>
      </c>
      <c r="AD72" s="3" t="str">
        <f>IF($A72="","",IF((AND($A72="ADD",OR(AC72="",AC72="Queenstown-Lakes District Council"))),"70",(_xlfn.XLOOKUP(AC72,ud_organisation_owner[lookupValue],ud_organisation_owner[lookupKey],""))))</f>
        <v/>
      </c>
      <c r="AE72" s="3" t="str">
        <f t="shared" si="5"/>
        <v/>
      </c>
      <c r="AF72" s="3" t="str">
        <f>IF($A72="","",IF((AND($A72="ADD",OR(AE72="",AE72="Local Authority"))),"17",(_xlfn.XLOOKUP(AE72,ud_sub_organisation[lookupValue],ud_sub_organisation[lookupKey],""))))</f>
        <v/>
      </c>
      <c r="AG72" s="3" t="str">
        <f t="shared" si="6"/>
        <v/>
      </c>
      <c r="AH72" s="3" t="str">
        <f>IF($A72="","",IF((AND($A72="ADD",OR(AG72="",AG72="Vested assets"))),"12",(_xlfn.XLOOKUP(AG72,ud_work_origin[lookupValue],ud_work_origin[lookupKey],""))))</f>
        <v/>
      </c>
      <c r="AI72" s="8"/>
      <c r="AJ72" s="2" t="str">
        <f t="shared" si="7"/>
        <v/>
      </c>
      <c r="AK72" s="3" t="str">
        <f t="shared" si="8"/>
        <v/>
      </c>
      <c r="AL72" s="3" t="str">
        <f>IF($A72="","",IF((AND($A72="ADD",OR(AK72="",AK72="Excellent"))),"1",(_xlfn.XLOOKUP(AK72,condition[lookupValue],condition[lookupKey],""))))</f>
        <v/>
      </c>
      <c r="AM72" s="7" t="str">
        <f t="shared" si="9"/>
        <v/>
      </c>
      <c r="AN72" s="5"/>
    </row>
    <row r="73" spans="2:40" x14ac:dyDescent="0.45">
      <c r="B73" s="4"/>
      <c r="D73" s="3" t="str">
        <f>IF($A73="ADD",IF(NOT(ISBLANK(C73)),_xlfn.XLOOKUP(C73,roadnames[lookupValue],roadnames[lookupKey],"ERROR"),""), "")</f>
        <v/>
      </c>
      <c r="E73" s="4"/>
      <c r="F73" s="4"/>
      <c r="G73" s="6"/>
      <c r="H73" s="6"/>
      <c r="J73" s="3" t="str">
        <f>IF($A73="ADD",IF(NOT(ISBLANK(I73)),_xlfn.XLOOKUP(I73,side[lookupValue],side[lookupKey],"ERROR"),""), "")</f>
        <v/>
      </c>
      <c r="L73" s="3" t="str">
        <f>IF($A73="ADD",IF(NOT(ISBLANK(K73)),_xlfn.XLOOKUP(K73,ud_lane_location[lookupValue],ud_lane_location[lookupKey],"ERROR"),""), "")</f>
        <v/>
      </c>
      <c r="N73" s="8" t="str">
        <f t="shared" si="0"/>
        <v/>
      </c>
      <c r="P73" s="3" t="str">
        <f>IF($A73="ADD",IF(NOT(ISBLANK(O73)),_xlfn.XLOOKUP(O73,ud_placement[lookupValue],ud_placement[lookupKey],"ERROR"),""), "")</f>
        <v/>
      </c>
      <c r="R73" s="3" t="str">
        <f>IF($A73="ADD",IF(NOT(ISBLANK(Q73)),_xlfn.XLOOKUP(Q73,ud_crash_cushion_type[lookupValue],ud_crash_cushion_type[lookupKey],"ERROR"),""), "")</f>
        <v/>
      </c>
      <c r="S73" s="7"/>
      <c r="T73" s="4" t="str">
        <f t="shared" ca="1" si="1"/>
        <v/>
      </c>
      <c r="U73" s="4"/>
      <c r="V73" s="3" t="str">
        <f t="shared" si="2"/>
        <v/>
      </c>
      <c r="W73" s="3" t="str">
        <f>IF($A73="","",IF((AND($A73="ADD",OR(V73="",V73="In Use"))),"5",(_xlfn.XLOOKUP(V73,ud_asset_status[lookupValue],ud_asset_status[lookupKey],""))))</f>
        <v/>
      </c>
      <c r="X73" s="7"/>
      <c r="Z73" s="3" t="str">
        <f>IF($A73="ADD",IF(NOT(ISBLANK(Y73)),_xlfn.XLOOKUP(Y73,ar_replace_reason[lookupValue],ar_replace_reason[lookupKey],"ERROR"),""), "")</f>
        <v/>
      </c>
      <c r="AA73" s="3" t="str">
        <f t="shared" si="3"/>
        <v/>
      </c>
      <c r="AB73" s="3" t="str">
        <f>IF($A73="","",IF((AND($A73="ADD",OR(AA73="",AA73="Queenstown-Lakes District Council"))),"70",(_xlfn.XLOOKUP(AA73,ud_organisation_owner[lookupValue],ud_organisation_owner[lookupKey],""))))</f>
        <v/>
      </c>
      <c r="AC73" s="3" t="str">
        <f t="shared" si="4"/>
        <v/>
      </c>
      <c r="AD73" s="3" t="str">
        <f>IF($A73="","",IF((AND($A73="ADD",OR(AC73="",AC73="Queenstown-Lakes District Council"))),"70",(_xlfn.XLOOKUP(AC73,ud_organisation_owner[lookupValue],ud_organisation_owner[lookupKey],""))))</f>
        <v/>
      </c>
      <c r="AE73" s="3" t="str">
        <f t="shared" si="5"/>
        <v/>
      </c>
      <c r="AF73" s="3" t="str">
        <f>IF($A73="","",IF((AND($A73="ADD",OR(AE73="",AE73="Local Authority"))),"17",(_xlfn.XLOOKUP(AE73,ud_sub_organisation[lookupValue],ud_sub_organisation[lookupKey],""))))</f>
        <v/>
      </c>
      <c r="AG73" s="3" t="str">
        <f t="shared" si="6"/>
        <v/>
      </c>
      <c r="AH73" s="3" t="str">
        <f>IF($A73="","",IF((AND($A73="ADD",OR(AG73="",AG73="Vested assets"))),"12",(_xlfn.XLOOKUP(AG73,ud_work_origin[lookupValue],ud_work_origin[lookupKey],""))))</f>
        <v/>
      </c>
      <c r="AI73" s="8"/>
      <c r="AJ73" s="2" t="str">
        <f t="shared" si="7"/>
        <v/>
      </c>
      <c r="AK73" s="3" t="str">
        <f t="shared" si="8"/>
        <v/>
      </c>
      <c r="AL73" s="3" t="str">
        <f>IF($A73="","",IF((AND($A73="ADD",OR(AK73="",AK73="Excellent"))),"1",(_xlfn.XLOOKUP(AK73,condition[lookupValue],condition[lookupKey],""))))</f>
        <v/>
      </c>
      <c r="AM73" s="7" t="str">
        <f t="shared" si="9"/>
        <v/>
      </c>
      <c r="AN73" s="5"/>
    </row>
    <row r="74" spans="2:40" x14ac:dyDescent="0.45">
      <c r="B74" s="4"/>
      <c r="D74" s="3" t="str">
        <f>IF($A74="ADD",IF(NOT(ISBLANK(C74)),_xlfn.XLOOKUP(C74,roadnames[lookupValue],roadnames[lookupKey],"ERROR"),""), "")</f>
        <v/>
      </c>
      <c r="E74" s="4"/>
      <c r="F74" s="4"/>
      <c r="G74" s="6"/>
      <c r="H74" s="6"/>
      <c r="J74" s="3" t="str">
        <f>IF($A74="ADD",IF(NOT(ISBLANK(I74)),_xlfn.XLOOKUP(I74,side[lookupValue],side[lookupKey],"ERROR"),""), "")</f>
        <v/>
      </c>
      <c r="L74" s="3" t="str">
        <f>IF($A74="ADD",IF(NOT(ISBLANK(K74)),_xlfn.XLOOKUP(K74,ud_lane_location[lookupValue],ud_lane_location[lookupKey],"ERROR"),""), "")</f>
        <v/>
      </c>
      <c r="N74" s="8" t="str">
        <f t="shared" si="0"/>
        <v/>
      </c>
      <c r="P74" s="3" t="str">
        <f>IF($A74="ADD",IF(NOT(ISBLANK(O74)),_xlfn.XLOOKUP(O74,ud_placement[lookupValue],ud_placement[lookupKey],"ERROR"),""), "")</f>
        <v/>
      </c>
      <c r="R74" s="3" t="str">
        <f>IF($A74="ADD",IF(NOT(ISBLANK(Q74)),_xlfn.XLOOKUP(Q74,ud_crash_cushion_type[lookupValue],ud_crash_cushion_type[lookupKey],"ERROR"),""), "")</f>
        <v/>
      </c>
      <c r="S74" s="7"/>
      <c r="T74" s="4" t="str">
        <f t="shared" ca="1" si="1"/>
        <v/>
      </c>
      <c r="U74" s="4"/>
      <c r="V74" s="3" t="str">
        <f t="shared" si="2"/>
        <v/>
      </c>
      <c r="W74" s="3" t="str">
        <f>IF($A74="","",IF((AND($A74="ADD",OR(V74="",V74="In Use"))),"5",(_xlfn.XLOOKUP(V74,ud_asset_status[lookupValue],ud_asset_status[lookupKey],""))))</f>
        <v/>
      </c>
      <c r="X74" s="7"/>
      <c r="Z74" s="3" t="str">
        <f>IF($A74="ADD",IF(NOT(ISBLANK(Y74)),_xlfn.XLOOKUP(Y74,ar_replace_reason[lookupValue],ar_replace_reason[lookupKey],"ERROR"),""), "")</f>
        <v/>
      </c>
      <c r="AA74" s="3" t="str">
        <f t="shared" si="3"/>
        <v/>
      </c>
      <c r="AB74" s="3" t="str">
        <f>IF($A74="","",IF((AND($A74="ADD",OR(AA74="",AA74="Queenstown-Lakes District Council"))),"70",(_xlfn.XLOOKUP(AA74,ud_organisation_owner[lookupValue],ud_organisation_owner[lookupKey],""))))</f>
        <v/>
      </c>
      <c r="AC74" s="3" t="str">
        <f t="shared" si="4"/>
        <v/>
      </c>
      <c r="AD74" s="3" t="str">
        <f>IF($A74="","",IF((AND($A74="ADD",OR(AC74="",AC74="Queenstown-Lakes District Council"))),"70",(_xlfn.XLOOKUP(AC74,ud_organisation_owner[lookupValue],ud_organisation_owner[lookupKey],""))))</f>
        <v/>
      </c>
      <c r="AE74" s="3" t="str">
        <f t="shared" si="5"/>
        <v/>
      </c>
      <c r="AF74" s="3" t="str">
        <f>IF($A74="","",IF((AND($A74="ADD",OR(AE74="",AE74="Local Authority"))),"17",(_xlfn.XLOOKUP(AE74,ud_sub_organisation[lookupValue],ud_sub_organisation[lookupKey],""))))</f>
        <v/>
      </c>
      <c r="AG74" s="3" t="str">
        <f t="shared" si="6"/>
        <v/>
      </c>
      <c r="AH74" s="3" t="str">
        <f>IF($A74="","",IF((AND($A74="ADD",OR(AG74="",AG74="Vested assets"))),"12",(_xlfn.XLOOKUP(AG74,ud_work_origin[lookupValue],ud_work_origin[lookupKey],""))))</f>
        <v/>
      </c>
      <c r="AI74" s="8"/>
      <c r="AJ74" s="2" t="str">
        <f t="shared" si="7"/>
        <v/>
      </c>
      <c r="AK74" s="3" t="str">
        <f t="shared" si="8"/>
        <v/>
      </c>
      <c r="AL74" s="3" t="str">
        <f>IF($A74="","",IF((AND($A74="ADD",OR(AK74="",AK74="Excellent"))),"1",(_xlfn.XLOOKUP(AK74,condition[lookupValue],condition[lookupKey],""))))</f>
        <v/>
      </c>
      <c r="AM74" s="7" t="str">
        <f t="shared" si="9"/>
        <v/>
      </c>
      <c r="AN74" s="5"/>
    </row>
    <row r="75" spans="2:40" x14ac:dyDescent="0.45">
      <c r="B75" s="4"/>
      <c r="D75" s="3" t="str">
        <f>IF($A75="ADD",IF(NOT(ISBLANK(C75)),_xlfn.XLOOKUP(C75,roadnames[lookupValue],roadnames[lookupKey],"ERROR"),""), "")</f>
        <v/>
      </c>
      <c r="E75" s="4"/>
      <c r="F75" s="4"/>
      <c r="G75" s="6"/>
      <c r="H75" s="6"/>
      <c r="J75" s="3" t="str">
        <f>IF($A75="ADD",IF(NOT(ISBLANK(I75)),_xlfn.XLOOKUP(I75,side[lookupValue],side[lookupKey],"ERROR"),""), "")</f>
        <v/>
      </c>
      <c r="L75" s="3" t="str">
        <f>IF($A75="ADD",IF(NOT(ISBLANK(K75)),_xlfn.XLOOKUP(K75,ud_lane_location[lookupValue],ud_lane_location[lookupKey],"ERROR"),""), "")</f>
        <v/>
      </c>
      <c r="N75" s="8" t="str">
        <f t="shared" ref="N75:N100" si="10">IF(F75&lt;&gt;"",F75-E75,"")</f>
        <v/>
      </c>
      <c r="P75" s="3" t="str">
        <f>IF($A75="ADD",IF(NOT(ISBLANK(O75)),_xlfn.XLOOKUP(O75,ud_placement[lookupValue],ud_placement[lookupKey],"ERROR"),""), "")</f>
        <v/>
      </c>
      <c r="R75" s="3" t="str">
        <f>IF($A75="ADD",IF(NOT(ISBLANK(Q75)),_xlfn.XLOOKUP(Q75,ud_crash_cushion_type[lookupValue],ud_crash_cushion_type[lookupKey],"ERROR"),""), "")</f>
        <v/>
      </c>
      <c r="S75" s="7"/>
      <c r="T75" s="4" t="str">
        <f t="shared" ref="T75:T100" ca="1" si="11">IF(S75&lt;&gt;"", DATEDIF(S75, TODAY(),"Y"),"")</f>
        <v/>
      </c>
      <c r="U75" s="4"/>
      <c r="V75" s="3" t="str">
        <f t="shared" ref="V75:V100" si="12">IF($A75="ADD","In Use","")</f>
        <v/>
      </c>
      <c r="W75" s="3" t="str">
        <f>IF($A75="","",IF((AND($A75="ADD",OR(V75="",V75="In Use"))),"5",(_xlfn.XLOOKUP(V75,ud_asset_status[lookupValue],ud_asset_status[lookupKey],""))))</f>
        <v/>
      </c>
      <c r="X75" s="7"/>
      <c r="Z75" s="3" t="str">
        <f>IF($A75="ADD",IF(NOT(ISBLANK(Y75)),_xlfn.XLOOKUP(Y75,ar_replace_reason[lookupValue],ar_replace_reason[lookupKey],"ERROR"),""), "")</f>
        <v/>
      </c>
      <c r="AA75" s="3" t="str">
        <f t="shared" ref="AA75:AA100" si="13">IF($A75="ADD","Queenstown-Lakes District Council","")</f>
        <v/>
      </c>
      <c r="AB75" s="3" t="str">
        <f>IF($A75="","",IF((AND($A75="ADD",OR(AA75="",AA75="Queenstown-Lakes District Council"))),"70",(_xlfn.XLOOKUP(AA75,ud_organisation_owner[lookupValue],ud_organisation_owner[lookupKey],""))))</f>
        <v/>
      </c>
      <c r="AC75" s="3" t="str">
        <f t="shared" ref="AC75:AC100" si="14">IF($A75="ADD","Queenstown-Lakes District Council","")</f>
        <v/>
      </c>
      <c r="AD75" s="3" t="str">
        <f>IF($A75="","",IF((AND($A75="ADD",OR(AC75="",AC75="Queenstown-Lakes District Council"))),"70",(_xlfn.XLOOKUP(AC75,ud_organisation_owner[lookupValue],ud_organisation_owner[lookupKey],""))))</f>
        <v/>
      </c>
      <c r="AE75" s="3" t="str">
        <f t="shared" ref="AE75:AE100" si="15">IF($A75="ADD","Local Authority","")</f>
        <v/>
      </c>
      <c r="AF75" s="3" t="str">
        <f>IF($A75="","",IF((AND($A75="ADD",OR(AE75="",AE75="Local Authority"))),"17",(_xlfn.XLOOKUP(AE75,ud_sub_organisation[lookupValue],ud_sub_organisation[lookupKey],""))))</f>
        <v/>
      </c>
      <c r="AG75" s="3" t="str">
        <f t="shared" ref="AG75:AG100" si="16">IF($A75="ADD","Vested assets","")</f>
        <v/>
      </c>
      <c r="AH75" s="3" t="str">
        <f>IF($A75="","",IF((AND($A75="ADD",OR(AG75="",AG75="Vested assets"))),"12",(_xlfn.XLOOKUP(AG75,ud_work_origin[lookupValue],ud_work_origin[lookupKey],""))))</f>
        <v/>
      </c>
      <c r="AI75" s="8"/>
      <c r="AJ75" s="2" t="str">
        <f t="shared" ref="AJ75:AJ100" si="17">IF($A75="ADD","TRUE","")</f>
        <v/>
      </c>
      <c r="AK75" s="3" t="str">
        <f t="shared" ref="AK75:AK100" si="18">IF($A75="ADD","Excellent","")</f>
        <v/>
      </c>
      <c r="AL75" s="3" t="str">
        <f>IF($A75="","",IF((AND($A75="ADD",OR(AK75="",AK75="Excellent"))),"1",(_xlfn.XLOOKUP(AK75,condition[lookupValue],condition[lookupKey],""))))</f>
        <v/>
      </c>
      <c r="AM75" s="7" t="str">
        <f t="shared" ref="AM75:AM100" si="19">IF(S75&lt;&gt;"",S75,"")</f>
        <v/>
      </c>
      <c r="AN75" s="5"/>
    </row>
    <row r="76" spans="2:40" x14ac:dyDescent="0.45">
      <c r="B76" s="4"/>
      <c r="D76" s="3" t="str">
        <f>IF($A76="ADD",IF(NOT(ISBLANK(C76)),_xlfn.XLOOKUP(C76,roadnames[lookupValue],roadnames[lookupKey],"ERROR"),""), "")</f>
        <v/>
      </c>
      <c r="E76" s="4"/>
      <c r="F76" s="4"/>
      <c r="G76" s="6"/>
      <c r="H76" s="6"/>
      <c r="J76" s="3" t="str">
        <f>IF($A76="ADD",IF(NOT(ISBLANK(I76)),_xlfn.XLOOKUP(I76,side[lookupValue],side[lookupKey],"ERROR"),""), "")</f>
        <v/>
      </c>
      <c r="L76" s="3" t="str">
        <f>IF($A76="ADD",IF(NOT(ISBLANK(K76)),_xlfn.XLOOKUP(K76,ud_lane_location[lookupValue],ud_lane_location[lookupKey],"ERROR"),""), "")</f>
        <v/>
      </c>
      <c r="N76" s="8" t="str">
        <f t="shared" si="10"/>
        <v/>
      </c>
      <c r="P76" s="3" t="str">
        <f>IF($A76="ADD",IF(NOT(ISBLANK(O76)),_xlfn.XLOOKUP(O76,ud_placement[lookupValue],ud_placement[lookupKey],"ERROR"),""), "")</f>
        <v/>
      </c>
      <c r="R76" s="3" t="str">
        <f>IF($A76="ADD",IF(NOT(ISBLANK(Q76)),_xlfn.XLOOKUP(Q76,ud_crash_cushion_type[lookupValue],ud_crash_cushion_type[lookupKey],"ERROR"),""), "")</f>
        <v/>
      </c>
      <c r="S76" s="7"/>
      <c r="T76" s="4" t="str">
        <f t="shared" ca="1" si="11"/>
        <v/>
      </c>
      <c r="U76" s="4"/>
      <c r="V76" s="3" t="str">
        <f t="shared" si="12"/>
        <v/>
      </c>
      <c r="W76" s="3" t="str">
        <f>IF($A76="","",IF((AND($A76="ADD",OR(V76="",V76="In Use"))),"5",(_xlfn.XLOOKUP(V76,ud_asset_status[lookupValue],ud_asset_status[lookupKey],""))))</f>
        <v/>
      </c>
      <c r="X76" s="7"/>
      <c r="Z76" s="3" t="str">
        <f>IF($A76="ADD",IF(NOT(ISBLANK(Y76)),_xlfn.XLOOKUP(Y76,ar_replace_reason[lookupValue],ar_replace_reason[lookupKey],"ERROR"),""), "")</f>
        <v/>
      </c>
      <c r="AA76" s="3" t="str">
        <f t="shared" si="13"/>
        <v/>
      </c>
      <c r="AB76" s="3" t="str">
        <f>IF($A76="","",IF((AND($A76="ADD",OR(AA76="",AA76="Queenstown-Lakes District Council"))),"70",(_xlfn.XLOOKUP(AA76,ud_organisation_owner[lookupValue],ud_organisation_owner[lookupKey],""))))</f>
        <v/>
      </c>
      <c r="AC76" s="3" t="str">
        <f t="shared" si="14"/>
        <v/>
      </c>
      <c r="AD76" s="3" t="str">
        <f>IF($A76="","",IF((AND($A76="ADD",OR(AC76="",AC76="Queenstown-Lakes District Council"))),"70",(_xlfn.XLOOKUP(AC76,ud_organisation_owner[lookupValue],ud_organisation_owner[lookupKey],""))))</f>
        <v/>
      </c>
      <c r="AE76" s="3" t="str">
        <f t="shared" si="15"/>
        <v/>
      </c>
      <c r="AF76" s="3" t="str">
        <f>IF($A76="","",IF((AND($A76="ADD",OR(AE76="",AE76="Local Authority"))),"17",(_xlfn.XLOOKUP(AE76,ud_sub_organisation[lookupValue],ud_sub_organisation[lookupKey],""))))</f>
        <v/>
      </c>
      <c r="AG76" s="3" t="str">
        <f t="shared" si="16"/>
        <v/>
      </c>
      <c r="AH76" s="3" t="str">
        <f>IF($A76="","",IF((AND($A76="ADD",OR(AG76="",AG76="Vested assets"))),"12",(_xlfn.XLOOKUP(AG76,ud_work_origin[lookupValue],ud_work_origin[lookupKey],""))))</f>
        <v/>
      </c>
      <c r="AI76" s="8"/>
      <c r="AJ76" s="2" t="str">
        <f t="shared" si="17"/>
        <v/>
      </c>
      <c r="AK76" s="3" t="str">
        <f t="shared" si="18"/>
        <v/>
      </c>
      <c r="AL76" s="3" t="str">
        <f>IF($A76="","",IF((AND($A76="ADD",OR(AK76="",AK76="Excellent"))),"1",(_xlfn.XLOOKUP(AK76,condition[lookupValue],condition[lookupKey],""))))</f>
        <v/>
      </c>
      <c r="AM76" s="7" t="str">
        <f t="shared" si="19"/>
        <v/>
      </c>
      <c r="AN76" s="5"/>
    </row>
    <row r="77" spans="2:40" x14ac:dyDescent="0.45">
      <c r="B77" s="4"/>
      <c r="D77" s="3" t="str">
        <f>IF($A77="ADD",IF(NOT(ISBLANK(C77)),_xlfn.XLOOKUP(C77,roadnames[lookupValue],roadnames[lookupKey],"ERROR"),""), "")</f>
        <v/>
      </c>
      <c r="E77" s="4"/>
      <c r="F77" s="4"/>
      <c r="G77" s="6"/>
      <c r="H77" s="6"/>
      <c r="J77" s="3" t="str">
        <f>IF($A77="ADD",IF(NOT(ISBLANK(I77)),_xlfn.XLOOKUP(I77,side[lookupValue],side[lookupKey],"ERROR"),""), "")</f>
        <v/>
      </c>
      <c r="L77" s="3" t="str">
        <f>IF($A77="ADD",IF(NOT(ISBLANK(K77)),_xlfn.XLOOKUP(K77,ud_lane_location[lookupValue],ud_lane_location[lookupKey],"ERROR"),""), "")</f>
        <v/>
      </c>
      <c r="N77" s="8" t="str">
        <f t="shared" si="10"/>
        <v/>
      </c>
      <c r="P77" s="3" t="str">
        <f>IF($A77="ADD",IF(NOT(ISBLANK(O77)),_xlfn.XLOOKUP(O77,ud_placement[lookupValue],ud_placement[lookupKey],"ERROR"),""), "")</f>
        <v/>
      </c>
      <c r="R77" s="3" t="str">
        <f>IF($A77="ADD",IF(NOT(ISBLANK(Q77)),_xlfn.XLOOKUP(Q77,ud_crash_cushion_type[lookupValue],ud_crash_cushion_type[lookupKey],"ERROR"),""), "")</f>
        <v/>
      </c>
      <c r="S77" s="7"/>
      <c r="T77" s="4" t="str">
        <f t="shared" ca="1" si="11"/>
        <v/>
      </c>
      <c r="U77" s="4"/>
      <c r="V77" s="3" t="str">
        <f t="shared" si="12"/>
        <v/>
      </c>
      <c r="W77" s="3" t="str">
        <f>IF($A77="","",IF((AND($A77="ADD",OR(V77="",V77="In Use"))),"5",(_xlfn.XLOOKUP(V77,ud_asset_status[lookupValue],ud_asset_status[lookupKey],""))))</f>
        <v/>
      </c>
      <c r="X77" s="7"/>
      <c r="Z77" s="3" t="str">
        <f>IF($A77="ADD",IF(NOT(ISBLANK(Y77)),_xlfn.XLOOKUP(Y77,ar_replace_reason[lookupValue],ar_replace_reason[lookupKey],"ERROR"),""), "")</f>
        <v/>
      </c>
      <c r="AA77" s="3" t="str">
        <f t="shared" si="13"/>
        <v/>
      </c>
      <c r="AB77" s="3" t="str">
        <f>IF($A77="","",IF((AND($A77="ADD",OR(AA77="",AA77="Queenstown-Lakes District Council"))),"70",(_xlfn.XLOOKUP(AA77,ud_organisation_owner[lookupValue],ud_organisation_owner[lookupKey],""))))</f>
        <v/>
      </c>
      <c r="AC77" s="3" t="str">
        <f t="shared" si="14"/>
        <v/>
      </c>
      <c r="AD77" s="3" t="str">
        <f>IF($A77="","",IF((AND($A77="ADD",OR(AC77="",AC77="Queenstown-Lakes District Council"))),"70",(_xlfn.XLOOKUP(AC77,ud_organisation_owner[lookupValue],ud_organisation_owner[lookupKey],""))))</f>
        <v/>
      </c>
      <c r="AE77" s="3" t="str">
        <f t="shared" si="15"/>
        <v/>
      </c>
      <c r="AF77" s="3" t="str">
        <f>IF($A77="","",IF((AND($A77="ADD",OR(AE77="",AE77="Local Authority"))),"17",(_xlfn.XLOOKUP(AE77,ud_sub_organisation[lookupValue],ud_sub_organisation[lookupKey],""))))</f>
        <v/>
      </c>
      <c r="AG77" s="3" t="str">
        <f t="shared" si="16"/>
        <v/>
      </c>
      <c r="AH77" s="3" t="str">
        <f>IF($A77="","",IF((AND($A77="ADD",OR(AG77="",AG77="Vested assets"))),"12",(_xlfn.XLOOKUP(AG77,ud_work_origin[lookupValue],ud_work_origin[lookupKey],""))))</f>
        <v/>
      </c>
      <c r="AI77" s="8"/>
      <c r="AJ77" s="2" t="str">
        <f t="shared" si="17"/>
        <v/>
      </c>
      <c r="AK77" s="3" t="str">
        <f t="shared" si="18"/>
        <v/>
      </c>
      <c r="AL77" s="3" t="str">
        <f>IF($A77="","",IF((AND($A77="ADD",OR(AK77="",AK77="Excellent"))),"1",(_xlfn.XLOOKUP(AK77,condition[lookupValue],condition[lookupKey],""))))</f>
        <v/>
      </c>
      <c r="AM77" s="7" t="str">
        <f t="shared" si="19"/>
        <v/>
      </c>
      <c r="AN77" s="5"/>
    </row>
    <row r="78" spans="2:40" x14ac:dyDescent="0.45">
      <c r="B78" s="4"/>
      <c r="D78" s="3" t="str">
        <f>IF($A78="ADD",IF(NOT(ISBLANK(C78)),_xlfn.XLOOKUP(C78,roadnames[lookupValue],roadnames[lookupKey],"ERROR"),""), "")</f>
        <v/>
      </c>
      <c r="E78" s="4"/>
      <c r="F78" s="4"/>
      <c r="G78" s="6"/>
      <c r="H78" s="6"/>
      <c r="J78" s="3" t="str">
        <f>IF($A78="ADD",IF(NOT(ISBLANK(I78)),_xlfn.XLOOKUP(I78,side[lookupValue],side[lookupKey],"ERROR"),""), "")</f>
        <v/>
      </c>
      <c r="L78" s="3" t="str">
        <f>IF($A78="ADD",IF(NOT(ISBLANK(K78)),_xlfn.XLOOKUP(K78,ud_lane_location[lookupValue],ud_lane_location[lookupKey],"ERROR"),""), "")</f>
        <v/>
      </c>
      <c r="N78" s="8" t="str">
        <f t="shared" si="10"/>
        <v/>
      </c>
      <c r="P78" s="3" t="str">
        <f>IF($A78="ADD",IF(NOT(ISBLANK(O78)),_xlfn.XLOOKUP(O78,ud_placement[lookupValue],ud_placement[lookupKey],"ERROR"),""), "")</f>
        <v/>
      </c>
      <c r="R78" s="3" t="str">
        <f>IF($A78="ADD",IF(NOT(ISBLANK(Q78)),_xlfn.XLOOKUP(Q78,ud_crash_cushion_type[lookupValue],ud_crash_cushion_type[lookupKey],"ERROR"),""), "")</f>
        <v/>
      </c>
      <c r="S78" s="7"/>
      <c r="T78" s="4" t="str">
        <f t="shared" ca="1" si="11"/>
        <v/>
      </c>
      <c r="U78" s="4"/>
      <c r="V78" s="3" t="str">
        <f t="shared" si="12"/>
        <v/>
      </c>
      <c r="W78" s="3" t="str">
        <f>IF($A78="","",IF((AND($A78="ADD",OR(V78="",V78="In Use"))),"5",(_xlfn.XLOOKUP(V78,ud_asset_status[lookupValue],ud_asset_status[lookupKey],""))))</f>
        <v/>
      </c>
      <c r="X78" s="7"/>
      <c r="Z78" s="3" t="str">
        <f>IF($A78="ADD",IF(NOT(ISBLANK(Y78)),_xlfn.XLOOKUP(Y78,ar_replace_reason[lookupValue],ar_replace_reason[lookupKey],"ERROR"),""), "")</f>
        <v/>
      </c>
      <c r="AA78" s="3" t="str">
        <f t="shared" si="13"/>
        <v/>
      </c>
      <c r="AB78" s="3" t="str">
        <f>IF($A78="","",IF((AND($A78="ADD",OR(AA78="",AA78="Queenstown-Lakes District Council"))),"70",(_xlfn.XLOOKUP(AA78,ud_organisation_owner[lookupValue],ud_organisation_owner[lookupKey],""))))</f>
        <v/>
      </c>
      <c r="AC78" s="3" t="str">
        <f t="shared" si="14"/>
        <v/>
      </c>
      <c r="AD78" s="3" t="str">
        <f>IF($A78="","",IF((AND($A78="ADD",OR(AC78="",AC78="Queenstown-Lakes District Council"))),"70",(_xlfn.XLOOKUP(AC78,ud_organisation_owner[lookupValue],ud_organisation_owner[lookupKey],""))))</f>
        <v/>
      </c>
      <c r="AE78" s="3" t="str">
        <f t="shared" si="15"/>
        <v/>
      </c>
      <c r="AF78" s="3" t="str">
        <f>IF($A78="","",IF((AND($A78="ADD",OR(AE78="",AE78="Local Authority"))),"17",(_xlfn.XLOOKUP(AE78,ud_sub_organisation[lookupValue],ud_sub_organisation[lookupKey],""))))</f>
        <v/>
      </c>
      <c r="AG78" s="3" t="str">
        <f t="shared" si="16"/>
        <v/>
      </c>
      <c r="AH78" s="3" t="str">
        <f>IF($A78="","",IF((AND($A78="ADD",OR(AG78="",AG78="Vested assets"))),"12",(_xlfn.XLOOKUP(AG78,ud_work_origin[lookupValue],ud_work_origin[lookupKey],""))))</f>
        <v/>
      </c>
      <c r="AI78" s="8"/>
      <c r="AJ78" s="2" t="str">
        <f t="shared" si="17"/>
        <v/>
      </c>
      <c r="AK78" s="3" t="str">
        <f t="shared" si="18"/>
        <v/>
      </c>
      <c r="AL78" s="3" t="str">
        <f>IF($A78="","",IF((AND($A78="ADD",OR(AK78="",AK78="Excellent"))),"1",(_xlfn.XLOOKUP(AK78,condition[lookupValue],condition[lookupKey],""))))</f>
        <v/>
      </c>
      <c r="AM78" s="7" t="str">
        <f t="shared" si="19"/>
        <v/>
      </c>
      <c r="AN78" s="5"/>
    </row>
    <row r="79" spans="2:40" x14ac:dyDescent="0.45">
      <c r="B79" s="4"/>
      <c r="D79" s="3" t="str">
        <f>IF($A79="ADD",IF(NOT(ISBLANK(C79)),_xlfn.XLOOKUP(C79,roadnames[lookupValue],roadnames[lookupKey],"ERROR"),""), "")</f>
        <v/>
      </c>
      <c r="E79" s="4"/>
      <c r="F79" s="4"/>
      <c r="G79" s="6"/>
      <c r="H79" s="6"/>
      <c r="J79" s="3" t="str">
        <f>IF($A79="ADD",IF(NOT(ISBLANK(I79)),_xlfn.XLOOKUP(I79,side[lookupValue],side[lookupKey],"ERROR"),""), "")</f>
        <v/>
      </c>
      <c r="L79" s="3" t="str">
        <f>IF($A79="ADD",IF(NOT(ISBLANK(K79)),_xlfn.XLOOKUP(K79,ud_lane_location[lookupValue],ud_lane_location[lookupKey],"ERROR"),""), "")</f>
        <v/>
      </c>
      <c r="N79" s="8" t="str">
        <f t="shared" si="10"/>
        <v/>
      </c>
      <c r="P79" s="3" t="str">
        <f>IF($A79="ADD",IF(NOT(ISBLANK(O79)),_xlfn.XLOOKUP(O79,ud_placement[lookupValue],ud_placement[lookupKey],"ERROR"),""), "")</f>
        <v/>
      </c>
      <c r="R79" s="3" t="str">
        <f>IF($A79="ADD",IF(NOT(ISBLANK(Q79)),_xlfn.XLOOKUP(Q79,ud_crash_cushion_type[lookupValue],ud_crash_cushion_type[lookupKey],"ERROR"),""), "")</f>
        <v/>
      </c>
      <c r="S79" s="7"/>
      <c r="T79" s="4" t="str">
        <f t="shared" ca="1" si="11"/>
        <v/>
      </c>
      <c r="U79" s="4"/>
      <c r="V79" s="3" t="str">
        <f t="shared" si="12"/>
        <v/>
      </c>
      <c r="W79" s="3" t="str">
        <f>IF($A79="","",IF((AND($A79="ADD",OR(V79="",V79="In Use"))),"5",(_xlfn.XLOOKUP(V79,ud_asset_status[lookupValue],ud_asset_status[lookupKey],""))))</f>
        <v/>
      </c>
      <c r="X79" s="7"/>
      <c r="Z79" s="3" t="str">
        <f>IF($A79="ADD",IF(NOT(ISBLANK(Y79)),_xlfn.XLOOKUP(Y79,ar_replace_reason[lookupValue],ar_replace_reason[lookupKey],"ERROR"),""), "")</f>
        <v/>
      </c>
      <c r="AA79" s="3" t="str">
        <f t="shared" si="13"/>
        <v/>
      </c>
      <c r="AB79" s="3" t="str">
        <f>IF($A79="","",IF((AND($A79="ADD",OR(AA79="",AA79="Queenstown-Lakes District Council"))),"70",(_xlfn.XLOOKUP(AA79,ud_organisation_owner[lookupValue],ud_organisation_owner[lookupKey],""))))</f>
        <v/>
      </c>
      <c r="AC79" s="3" t="str">
        <f t="shared" si="14"/>
        <v/>
      </c>
      <c r="AD79" s="3" t="str">
        <f>IF($A79="","",IF((AND($A79="ADD",OR(AC79="",AC79="Queenstown-Lakes District Council"))),"70",(_xlfn.XLOOKUP(AC79,ud_organisation_owner[lookupValue],ud_organisation_owner[lookupKey],""))))</f>
        <v/>
      </c>
      <c r="AE79" s="3" t="str">
        <f t="shared" si="15"/>
        <v/>
      </c>
      <c r="AF79" s="3" t="str">
        <f>IF($A79="","",IF((AND($A79="ADD",OR(AE79="",AE79="Local Authority"))),"17",(_xlfn.XLOOKUP(AE79,ud_sub_organisation[lookupValue],ud_sub_organisation[lookupKey],""))))</f>
        <v/>
      </c>
      <c r="AG79" s="3" t="str">
        <f t="shared" si="16"/>
        <v/>
      </c>
      <c r="AH79" s="3" t="str">
        <f>IF($A79="","",IF((AND($A79="ADD",OR(AG79="",AG79="Vested assets"))),"12",(_xlfn.XLOOKUP(AG79,ud_work_origin[lookupValue],ud_work_origin[lookupKey],""))))</f>
        <v/>
      </c>
      <c r="AI79" s="8"/>
      <c r="AJ79" s="2" t="str">
        <f t="shared" si="17"/>
        <v/>
      </c>
      <c r="AK79" s="3" t="str">
        <f t="shared" si="18"/>
        <v/>
      </c>
      <c r="AL79" s="3" t="str">
        <f>IF($A79="","",IF((AND($A79="ADD",OR(AK79="",AK79="Excellent"))),"1",(_xlfn.XLOOKUP(AK79,condition[lookupValue],condition[lookupKey],""))))</f>
        <v/>
      </c>
      <c r="AM79" s="7" t="str">
        <f t="shared" si="19"/>
        <v/>
      </c>
      <c r="AN79" s="5"/>
    </row>
    <row r="80" spans="2:40" x14ac:dyDescent="0.45">
      <c r="B80" s="4"/>
      <c r="D80" s="3" t="str">
        <f>IF($A80="ADD",IF(NOT(ISBLANK(C80)),_xlfn.XLOOKUP(C80,roadnames[lookupValue],roadnames[lookupKey],"ERROR"),""), "")</f>
        <v/>
      </c>
      <c r="E80" s="4"/>
      <c r="F80" s="4"/>
      <c r="G80" s="6"/>
      <c r="H80" s="6"/>
      <c r="J80" s="3" t="str">
        <f>IF($A80="ADD",IF(NOT(ISBLANK(I80)),_xlfn.XLOOKUP(I80,side[lookupValue],side[lookupKey],"ERROR"),""), "")</f>
        <v/>
      </c>
      <c r="L80" s="3" t="str">
        <f>IF($A80="ADD",IF(NOT(ISBLANK(K80)),_xlfn.XLOOKUP(K80,ud_lane_location[lookupValue],ud_lane_location[lookupKey],"ERROR"),""), "")</f>
        <v/>
      </c>
      <c r="N80" s="8" t="str">
        <f t="shared" si="10"/>
        <v/>
      </c>
      <c r="P80" s="3" t="str">
        <f>IF($A80="ADD",IF(NOT(ISBLANK(O80)),_xlfn.XLOOKUP(O80,ud_placement[lookupValue],ud_placement[lookupKey],"ERROR"),""), "")</f>
        <v/>
      </c>
      <c r="R80" s="3" t="str">
        <f>IF($A80="ADD",IF(NOT(ISBLANK(Q80)),_xlfn.XLOOKUP(Q80,ud_crash_cushion_type[lookupValue],ud_crash_cushion_type[lookupKey],"ERROR"),""), "")</f>
        <v/>
      </c>
      <c r="S80" s="7"/>
      <c r="T80" s="4" t="str">
        <f t="shared" ca="1" si="11"/>
        <v/>
      </c>
      <c r="U80" s="4"/>
      <c r="V80" s="3" t="str">
        <f t="shared" si="12"/>
        <v/>
      </c>
      <c r="W80" s="3" t="str">
        <f>IF($A80="","",IF((AND($A80="ADD",OR(V80="",V80="In Use"))),"5",(_xlfn.XLOOKUP(V80,ud_asset_status[lookupValue],ud_asset_status[lookupKey],""))))</f>
        <v/>
      </c>
      <c r="X80" s="7"/>
      <c r="Z80" s="3" t="str">
        <f>IF($A80="ADD",IF(NOT(ISBLANK(Y80)),_xlfn.XLOOKUP(Y80,ar_replace_reason[lookupValue],ar_replace_reason[lookupKey],"ERROR"),""), "")</f>
        <v/>
      </c>
      <c r="AA80" s="3" t="str">
        <f t="shared" si="13"/>
        <v/>
      </c>
      <c r="AB80" s="3" t="str">
        <f>IF($A80="","",IF((AND($A80="ADD",OR(AA80="",AA80="Queenstown-Lakes District Council"))),"70",(_xlfn.XLOOKUP(AA80,ud_organisation_owner[lookupValue],ud_organisation_owner[lookupKey],""))))</f>
        <v/>
      </c>
      <c r="AC80" s="3" t="str">
        <f t="shared" si="14"/>
        <v/>
      </c>
      <c r="AD80" s="3" t="str">
        <f>IF($A80="","",IF((AND($A80="ADD",OR(AC80="",AC80="Queenstown-Lakes District Council"))),"70",(_xlfn.XLOOKUP(AC80,ud_organisation_owner[lookupValue],ud_organisation_owner[lookupKey],""))))</f>
        <v/>
      </c>
      <c r="AE80" s="3" t="str">
        <f t="shared" si="15"/>
        <v/>
      </c>
      <c r="AF80" s="3" t="str">
        <f>IF($A80="","",IF((AND($A80="ADD",OR(AE80="",AE80="Local Authority"))),"17",(_xlfn.XLOOKUP(AE80,ud_sub_organisation[lookupValue],ud_sub_organisation[lookupKey],""))))</f>
        <v/>
      </c>
      <c r="AG80" s="3" t="str">
        <f t="shared" si="16"/>
        <v/>
      </c>
      <c r="AH80" s="3" t="str">
        <f>IF($A80="","",IF((AND($A80="ADD",OR(AG80="",AG80="Vested assets"))),"12",(_xlfn.XLOOKUP(AG80,ud_work_origin[lookupValue],ud_work_origin[lookupKey],""))))</f>
        <v/>
      </c>
      <c r="AI80" s="8"/>
      <c r="AJ80" s="2" t="str">
        <f t="shared" si="17"/>
        <v/>
      </c>
      <c r="AK80" s="3" t="str">
        <f t="shared" si="18"/>
        <v/>
      </c>
      <c r="AL80" s="3" t="str">
        <f>IF($A80="","",IF((AND($A80="ADD",OR(AK80="",AK80="Excellent"))),"1",(_xlfn.XLOOKUP(AK80,condition[lookupValue],condition[lookupKey],""))))</f>
        <v/>
      </c>
      <c r="AM80" s="7" t="str">
        <f t="shared" si="19"/>
        <v/>
      </c>
      <c r="AN80" s="5"/>
    </row>
    <row r="81" spans="2:40" x14ac:dyDescent="0.45">
      <c r="B81" s="4"/>
      <c r="D81" s="3" t="str">
        <f>IF($A81="ADD",IF(NOT(ISBLANK(C81)),_xlfn.XLOOKUP(C81,roadnames[lookupValue],roadnames[lookupKey],"ERROR"),""), "")</f>
        <v/>
      </c>
      <c r="E81" s="4"/>
      <c r="F81" s="4"/>
      <c r="G81" s="6"/>
      <c r="H81" s="6"/>
      <c r="J81" s="3" t="str">
        <f>IF($A81="ADD",IF(NOT(ISBLANK(I81)),_xlfn.XLOOKUP(I81,side[lookupValue],side[lookupKey],"ERROR"),""), "")</f>
        <v/>
      </c>
      <c r="L81" s="3" t="str">
        <f>IF($A81="ADD",IF(NOT(ISBLANK(K81)),_xlfn.XLOOKUP(K81,ud_lane_location[lookupValue],ud_lane_location[lookupKey],"ERROR"),""), "")</f>
        <v/>
      </c>
      <c r="N81" s="8" t="str">
        <f t="shared" si="10"/>
        <v/>
      </c>
      <c r="P81" s="3" t="str">
        <f>IF($A81="ADD",IF(NOT(ISBLANK(O81)),_xlfn.XLOOKUP(O81,ud_placement[lookupValue],ud_placement[lookupKey],"ERROR"),""), "")</f>
        <v/>
      </c>
      <c r="R81" s="3" t="str">
        <f>IF($A81="ADD",IF(NOT(ISBLANK(Q81)),_xlfn.XLOOKUP(Q81,ud_crash_cushion_type[lookupValue],ud_crash_cushion_type[lookupKey],"ERROR"),""), "")</f>
        <v/>
      </c>
      <c r="S81" s="7"/>
      <c r="T81" s="4" t="str">
        <f t="shared" ca="1" si="11"/>
        <v/>
      </c>
      <c r="U81" s="4"/>
      <c r="V81" s="3" t="str">
        <f t="shared" si="12"/>
        <v/>
      </c>
      <c r="W81" s="3" t="str">
        <f>IF($A81="","",IF((AND($A81="ADD",OR(V81="",V81="In Use"))),"5",(_xlfn.XLOOKUP(V81,ud_asset_status[lookupValue],ud_asset_status[lookupKey],""))))</f>
        <v/>
      </c>
      <c r="X81" s="7"/>
      <c r="Z81" s="3" t="str">
        <f>IF($A81="ADD",IF(NOT(ISBLANK(Y81)),_xlfn.XLOOKUP(Y81,ar_replace_reason[lookupValue],ar_replace_reason[lookupKey],"ERROR"),""), "")</f>
        <v/>
      </c>
      <c r="AA81" s="3" t="str">
        <f t="shared" si="13"/>
        <v/>
      </c>
      <c r="AB81" s="3" t="str">
        <f>IF($A81="","",IF((AND($A81="ADD",OR(AA81="",AA81="Queenstown-Lakes District Council"))),"70",(_xlfn.XLOOKUP(AA81,ud_organisation_owner[lookupValue],ud_organisation_owner[lookupKey],""))))</f>
        <v/>
      </c>
      <c r="AC81" s="3" t="str">
        <f t="shared" si="14"/>
        <v/>
      </c>
      <c r="AD81" s="3" t="str">
        <f>IF($A81="","",IF((AND($A81="ADD",OR(AC81="",AC81="Queenstown-Lakes District Council"))),"70",(_xlfn.XLOOKUP(AC81,ud_organisation_owner[lookupValue],ud_organisation_owner[lookupKey],""))))</f>
        <v/>
      </c>
      <c r="AE81" s="3" t="str">
        <f t="shared" si="15"/>
        <v/>
      </c>
      <c r="AF81" s="3" t="str">
        <f>IF($A81="","",IF((AND($A81="ADD",OR(AE81="",AE81="Local Authority"))),"17",(_xlfn.XLOOKUP(AE81,ud_sub_organisation[lookupValue],ud_sub_organisation[lookupKey],""))))</f>
        <v/>
      </c>
      <c r="AG81" s="3" t="str">
        <f t="shared" si="16"/>
        <v/>
      </c>
      <c r="AH81" s="3" t="str">
        <f>IF($A81="","",IF((AND($A81="ADD",OR(AG81="",AG81="Vested assets"))),"12",(_xlfn.XLOOKUP(AG81,ud_work_origin[lookupValue],ud_work_origin[lookupKey],""))))</f>
        <v/>
      </c>
      <c r="AI81" s="8"/>
      <c r="AJ81" s="2" t="str">
        <f t="shared" si="17"/>
        <v/>
      </c>
      <c r="AK81" s="3" t="str">
        <f t="shared" si="18"/>
        <v/>
      </c>
      <c r="AL81" s="3" t="str">
        <f>IF($A81="","",IF((AND($A81="ADD",OR(AK81="",AK81="Excellent"))),"1",(_xlfn.XLOOKUP(AK81,condition[lookupValue],condition[lookupKey],""))))</f>
        <v/>
      </c>
      <c r="AM81" s="7" t="str">
        <f t="shared" si="19"/>
        <v/>
      </c>
      <c r="AN81" s="5"/>
    </row>
    <row r="82" spans="2:40" x14ac:dyDescent="0.45">
      <c r="B82" s="4"/>
      <c r="D82" s="3" t="str">
        <f>IF($A82="ADD",IF(NOT(ISBLANK(C82)),_xlfn.XLOOKUP(C82,roadnames[lookupValue],roadnames[lookupKey],"ERROR"),""), "")</f>
        <v/>
      </c>
      <c r="E82" s="4"/>
      <c r="F82" s="4"/>
      <c r="G82" s="6"/>
      <c r="H82" s="6"/>
      <c r="J82" s="3" t="str">
        <f>IF($A82="ADD",IF(NOT(ISBLANK(I82)),_xlfn.XLOOKUP(I82,side[lookupValue],side[lookupKey],"ERROR"),""), "")</f>
        <v/>
      </c>
      <c r="L82" s="3" t="str">
        <f>IF($A82="ADD",IF(NOT(ISBLANK(K82)),_xlfn.XLOOKUP(K82,ud_lane_location[lookupValue],ud_lane_location[lookupKey],"ERROR"),""), "")</f>
        <v/>
      </c>
      <c r="N82" s="8" t="str">
        <f t="shared" si="10"/>
        <v/>
      </c>
      <c r="P82" s="3" t="str">
        <f>IF($A82="ADD",IF(NOT(ISBLANK(O82)),_xlfn.XLOOKUP(O82,ud_placement[lookupValue],ud_placement[lookupKey],"ERROR"),""), "")</f>
        <v/>
      </c>
      <c r="R82" s="3" t="str">
        <f>IF($A82="ADD",IF(NOT(ISBLANK(Q82)),_xlfn.XLOOKUP(Q82,ud_crash_cushion_type[lookupValue],ud_crash_cushion_type[lookupKey],"ERROR"),""), "")</f>
        <v/>
      </c>
      <c r="S82" s="7"/>
      <c r="T82" s="4" t="str">
        <f t="shared" ca="1" si="11"/>
        <v/>
      </c>
      <c r="U82" s="4"/>
      <c r="V82" s="3" t="str">
        <f t="shared" si="12"/>
        <v/>
      </c>
      <c r="W82" s="3" t="str">
        <f>IF($A82="","",IF((AND($A82="ADD",OR(V82="",V82="In Use"))),"5",(_xlfn.XLOOKUP(V82,ud_asset_status[lookupValue],ud_asset_status[lookupKey],""))))</f>
        <v/>
      </c>
      <c r="X82" s="7"/>
      <c r="Z82" s="3" t="str">
        <f>IF($A82="ADD",IF(NOT(ISBLANK(Y82)),_xlfn.XLOOKUP(Y82,ar_replace_reason[lookupValue],ar_replace_reason[lookupKey],"ERROR"),""), "")</f>
        <v/>
      </c>
      <c r="AA82" s="3" t="str">
        <f t="shared" si="13"/>
        <v/>
      </c>
      <c r="AB82" s="3" t="str">
        <f>IF($A82="","",IF((AND($A82="ADD",OR(AA82="",AA82="Queenstown-Lakes District Council"))),"70",(_xlfn.XLOOKUP(AA82,ud_organisation_owner[lookupValue],ud_organisation_owner[lookupKey],""))))</f>
        <v/>
      </c>
      <c r="AC82" s="3" t="str">
        <f t="shared" si="14"/>
        <v/>
      </c>
      <c r="AD82" s="3" t="str">
        <f>IF($A82="","",IF((AND($A82="ADD",OR(AC82="",AC82="Queenstown-Lakes District Council"))),"70",(_xlfn.XLOOKUP(AC82,ud_organisation_owner[lookupValue],ud_organisation_owner[lookupKey],""))))</f>
        <v/>
      </c>
      <c r="AE82" s="3" t="str">
        <f t="shared" si="15"/>
        <v/>
      </c>
      <c r="AF82" s="3" t="str">
        <f>IF($A82="","",IF((AND($A82="ADD",OR(AE82="",AE82="Local Authority"))),"17",(_xlfn.XLOOKUP(AE82,ud_sub_organisation[lookupValue],ud_sub_organisation[lookupKey],""))))</f>
        <v/>
      </c>
      <c r="AG82" s="3" t="str">
        <f t="shared" si="16"/>
        <v/>
      </c>
      <c r="AH82" s="3" t="str">
        <f>IF($A82="","",IF((AND($A82="ADD",OR(AG82="",AG82="Vested assets"))),"12",(_xlfn.XLOOKUP(AG82,ud_work_origin[lookupValue],ud_work_origin[lookupKey],""))))</f>
        <v/>
      </c>
      <c r="AI82" s="8"/>
      <c r="AJ82" s="2" t="str">
        <f t="shared" si="17"/>
        <v/>
      </c>
      <c r="AK82" s="3" t="str">
        <f t="shared" si="18"/>
        <v/>
      </c>
      <c r="AL82" s="3" t="str">
        <f>IF($A82="","",IF((AND($A82="ADD",OR(AK82="",AK82="Excellent"))),"1",(_xlfn.XLOOKUP(AK82,condition[lookupValue],condition[lookupKey],""))))</f>
        <v/>
      </c>
      <c r="AM82" s="7" t="str">
        <f t="shared" si="19"/>
        <v/>
      </c>
      <c r="AN82" s="5"/>
    </row>
    <row r="83" spans="2:40" x14ac:dyDescent="0.45">
      <c r="B83" s="4"/>
      <c r="D83" s="3" t="str">
        <f>IF($A83="ADD",IF(NOT(ISBLANK(C83)),_xlfn.XLOOKUP(C83,roadnames[lookupValue],roadnames[lookupKey],"ERROR"),""), "")</f>
        <v/>
      </c>
      <c r="E83" s="4"/>
      <c r="F83" s="4"/>
      <c r="G83" s="6"/>
      <c r="H83" s="6"/>
      <c r="J83" s="3" t="str">
        <f>IF($A83="ADD",IF(NOT(ISBLANK(I83)),_xlfn.XLOOKUP(I83,side[lookupValue],side[lookupKey],"ERROR"),""), "")</f>
        <v/>
      </c>
      <c r="L83" s="3" t="str">
        <f>IF($A83="ADD",IF(NOT(ISBLANK(K83)),_xlfn.XLOOKUP(K83,ud_lane_location[lookupValue],ud_lane_location[lookupKey],"ERROR"),""), "")</f>
        <v/>
      </c>
      <c r="N83" s="8" t="str">
        <f t="shared" si="10"/>
        <v/>
      </c>
      <c r="P83" s="3" t="str">
        <f>IF($A83="ADD",IF(NOT(ISBLANK(O83)),_xlfn.XLOOKUP(O83,ud_placement[lookupValue],ud_placement[lookupKey],"ERROR"),""), "")</f>
        <v/>
      </c>
      <c r="R83" s="3" t="str">
        <f>IF($A83="ADD",IF(NOT(ISBLANK(Q83)),_xlfn.XLOOKUP(Q83,ud_crash_cushion_type[lookupValue],ud_crash_cushion_type[lookupKey],"ERROR"),""), "")</f>
        <v/>
      </c>
      <c r="S83" s="7"/>
      <c r="T83" s="4" t="str">
        <f t="shared" ca="1" si="11"/>
        <v/>
      </c>
      <c r="U83" s="4"/>
      <c r="V83" s="3" t="str">
        <f t="shared" si="12"/>
        <v/>
      </c>
      <c r="W83" s="3" t="str">
        <f>IF($A83="","",IF((AND($A83="ADD",OR(V83="",V83="In Use"))),"5",(_xlfn.XLOOKUP(V83,ud_asset_status[lookupValue],ud_asset_status[lookupKey],""))))</f>
        <v/>
      </c>
      <c r="X83" s="7"/>
      <c r="Z83" s="3" t="str">
        <f>IF($A83="ADD",IF(NOT(ISBLANK(Y83)),_xlfn.XLOOKUP(Y83,ar_replace_reason[lookupValue],ar_replace_reason[lookupKey],"ERROR"),""), "")</f>
        <v/>
      </c>
      <c r="AA83" s="3" t="str">
        <f t="shared" si="13"/>
        <v/>
      </c>
      <c r="AB83" s="3" t="str">
        <f>IF($A83="","",IF((AND($A83="ADD",OR(AA83="",AA83="Queenstown-Lakes District Council"))),"70",(_xlfn.XLOOKUP(AA83,ud_organisation_owner[lookupValue],ud_organisation_owner[lookupKey],""))))</f>
        <v/>
      </c>
      <c r="AC83" s="3" t="str">
        <f t="shared" si="14"/>
        <v/>
      </c>
      <c r="AD83" s="3" t="str">
        <f>IF($A83="","",IF((AND($A83="ADD",OR(AC83="",AC83="Queenstown-Lakes District Council"))),"70",(_xlfn.XLOOKUP(AC83,ud_organisation_owner[lookupValue],ud_organisation_owner[lookupKey],""))))</f>
        <v/>
      </c>
      <c r="AE83" s="3" t="str">
        <f t="shared" si="15"/>
        <v/>
      </c>
      <c r="AF83" s="3" t="str">
        <f>IF($A83="","",IF((AND($A83="ADD",OR(AE83="",AE83="Local Authority"))),"17",(_xlfn.XLOOKUP(AE83,ud_sub_organisation[lookupValue],ud_sub_organisation[lookupKey],""))))</f>
        <v/>
      </c>
      <c r="AG83" s="3" t="str">
        <f t="shared" si="16"/>
        <v/>
      </c>
      <c r="AH83" s="3" t="str">
        <f>IF($A83="","",IF((AND($A83="ADD",OR(AG83="",AG83="Vested assets"))),"12",(_xlfn.XLOOKUP(AG83,ud_work_origin[lookupValue],ud_work_origin[lookupKey],""))))</f>
        <v/>
      </c>
      <c r="AI83" s="8"/>
      <c r="AJ83" s="2" t="str">
        <f t="shared" si="17"/>
        <v/>
      </c>
      <c r="AK83" s="3" t="str">
        <f t="shared" si="18"/>
        <v/>
      </c>
      <c r="AL83" s="3" t="str">
        <f>IF($A83="","",IF((AND($A83="ADD",OR(AK83="",AK83="Excellent"))),"1",(_xlfn.XLOOKUP(AK83,condition[lookupValue],condition[lookupKey],""))))</f>
        <v/>
      </c>
      <c r="AM83" s="7" t="str">
        <f t="shared" si="19"/>
        <v/>
      </c>
      <c r="AN83" s="5"/>
    </row>
    <row r="84" spans="2:40" x14ac:dyDescent="0.45">
      <c r="B84" s="4"/>
      <c r="D84" s="3" t="str">
        <f>IF($A84="ADD",IF(NOT(ISBLANK(C84)),_xlfn.XLOOKUP(C84,roadnames[lookupValue],roadnames[lookupKey],"ERROR"),""), "")</f>
        <v/>
      </c>
      <c r="E84" s="4"/>
      <c r="F84" s="4"/>
      <c r="G84" s="6"/>
      <c r="H84" s="6"/>
      <c r="J84" s="3" t="str">
        <f>IF($A84="ADD",IF(NOT(ISBLANK(I84)),_xlfn.XLOOKUP(I84,side[lookupValue],side[lookupKey],"ERROR"),""), "")</f>
        <v/>
      </c>
      <c r="L84" s="3" t="str">
        <f>IF($A84="ADD",IF(NOT(ISBLANK(K84)),_xlfn.XLOOKUP(K84,ud_lane_location[lookupValue],ud_lane_location[lookupKey],"ERROR"),""), "")</f>
        <v/>
      </c>
      <c r="N84" s="8" t="str">
        <f t="shared" si="10"/>
        <v/>
      </c>
      <c r="P84" s="3" t="str">
        <f>IF($A84="ADD",IF(NOT(ISBLANK(O84)),_xlfn.XLOOKUP(O84,ud_placement[lookupValue],ud_placement[lookupKey],"ERROR"),""), "")</f>
        <v/>
      </c>
      <c r="R84" s="3" t="str">
        <f>IF($A84="ADD",IF(NOT(ISBLANK(Q84)),_xlfn.XLOOKUP(Q84,ud_crash_cushion_type[lookupValue],ud_crash_cushion_type[lookupKey],"ERROR"),""), "")</f>
        <v/>
      </c>
      <c r="S84" s="7"/>
      <c r="T84" s="4" t="str">
        <f t="shared" ca="1" si="11"/>
        <v/>
      </c>
      <c r="U84" s="4"/>
      <c r="V84" s="3" t="str">
        <f t="shared" si="12"/>
        <v/>
      </c>
      <c r="W84" s="3" t="str">
        <f>IF($A84="","",IF((AND($A84="ADD",OR(V84="",V84="In Use"))),"5",(_xlfn.XLOOKUP(V84,ud_asset_status[lookupValue],ud_asset_status[lookupKey],""))))</f>
        <v/>
      </c>
      <c r="X84" s="7"/>
      <c r="Z84" s="3" t="str">
        <f>IF($A84="ADD",IF(NOT(ISBLANK(Y84)),_xlfn.XLOOKUP(Y84,ar_replace_reason[lookupValue],ar_replace_reason[lookupKey],"ERROR"),""), "")</f>
        <v/>
      </c>
      <c r="AA84" s="3" t="str">
        <f t="shared" si="13"/>
        <v/>
      </c>
      <c r="AB84" s="3" t="str">
        <f>IF($A84="","",IF((AND($A84="ADD",OR(AA84="",AA84="Queenstown-Lakes District Council"))),"70",(_xlfn.XLOOKUP(AA84,ud_organisation_owner[lookupValue],ud_organisation_owner[lookupKey],""))))</f>
        <v/>
      </c>
      <c r="AC84" s="3" t="str">
        <f t="shared" si="14"/>
        <v/>
      </c>
      <c r="AD84" s="3" t="str">
        <f>IF($A84="","",IF((AND($A84="ADD",OR(AC84="",AC84="Queenstown-Lakes District Council"))),"70",(_xlfn.XLOOKUP(AC84,ud_organisation_owner[lookupValue],ud_organisation_owner[lookupKey],""))))</f>
        <v/>
      </c>
      <c r="AE84" s="3" t="str">
        <f t="shared" si="15"/>
        <v/>
      </c>
      <c r="AF84" s="3" t="str">
        <f>IF($A84="","",IF((AND($A84="ADD",OR(AE84="",AE84="Local Authority"))),"17",(_xlfn.XLOOKUP(AE84,ud_sub_organisation[lookupValue],ud_sub_organisation[lookupKey],""))))</f>
        <v/>
      </c>
      <c r="AG84" s="3" t="str">
        <f t="shared" si="16"/>
        <v/>
      </c>
      <c r="AH84" s="3" t="str">
        <f>IF($A84="","",IF((AND($A84="ADD",OR(AG84="",AG84="Vested assets"))),"12",(_xlfn.XLOOKUP(AG84,ud_work_origin[lookupValue],ud_work_origin[lookupKey],""))))</f>
        <v/>
      </c>
      <c r="AI84" s="8"/>
      <c r="AJ84" s="2" t="str">
        <f t="shared" si="17"/>
        <v/>
      </c>
      <c r="AK84" s="3" t="str">
        <f t="shared" si="18"/>
        <v/>
      </c>
      <c r="AL84" s="3" t="str">
        <f>IF($A84="","",IF((AND($A84="ADD",OR(AK84="",AK84="Excellent"))),"1",(_xlfn.XLOOKUP(AK84,condition[lookupValue],condition[lookupKey],""))))</f>
        <v/>
      </c>
      <c r="AM84" s="7" t="str">
        <f t="shared" si="19"/>
        <v/>
      </c>
      <c r="AN84" s="5"/>
    </row>
    <row r="85" spans="2:40" x14ac:dyDescent="0.45">
      <c r="B85" s="4"/>
      <c r="D85" s="3" t="str">
        <f>IF($A85="ADD",IF(NOT(ISBLANK(C85)),_xlfn.XLOOKUP(C85,roadnames[lookupValue],roadnames[lookupKey],"ERROR"),""), "")</f>
        <v/>
      </c>
      <c r="E85" s="4"/>
      <c r="F85" s="4"/>
      <c r="G85" s="6"/>
      <c r="H85" s="6"/>
      <c r="J85" s="3" t="str">
        <f>IF($A85="ADD",IF(NOT(ISBLANK(I85)),_xlfn.XLOOKUP(I85,side[lookupValue],side[lookupKey],"ERROR"),""), "")</f>
        <v/>
      </c>
      <c r="L85" s="3" t="str">
        <f>IF($A85="ADD",IF(NOT(ISBLANK(K85)),_xlfn.XLOOKUP(K85,ud_lane_location[lookupValue],ud_lane_location[lookupKey],"ERROR"),""), "")</f>
        <v/>
      </c>
      <c r="N85" s="8" t="str">
        <f t="shared" si="10"/>
        <v/>
      </c>
      <c r="P85" s="3" t="str">
        <f>IF($A85="ADD",IF(NOT(ISBLANK(O85)),_xlfn.XLOOKUP(O85,ud_placement[lookupValue],ud_placement[lookupKey],"ERROR"),""), "")</f>
        <v/>
      </c>
      <c r="R85" s="3" t="str">
        <f>IF($A85="ADD",IF(NOT(ISBLANK(Q85)),_xlfn.XLOOKUP(Q85,ud_crash_cushion_type[lookupValue],ud_crash_cushion_type[lookupKey],"ERROR"),""), "")</f>
        <v/>
      </c>
      <c r="S85" s="7"/>
      <c r="T85" s="4" t="str">
        <f t="shared" ca="1" si="11"/>
        <v/>
      </c>
      <c r="U85" s="4"/>
      <c r="V85" s="3" t="str">
        <f t="shared" si="12"/>
        <v/>
      </c>
      <c r="W85" s="3" t="str">
        <f>IF($A85="","",IF((AND($A85="ADD",OR(V85="",V85="In Use"))),"5",(_xlfn.XLOOKUP(V85,ud_asset_status[lookupValue],ud_asset_status[lookupKey],""))))</f>
        <v/>
      </c>
      <c r="X85" s="7"/>
      <c r="Z85" s="3" t="str">
        <f>IF($A85="ADD",IF(NOT(ISBLANK(Y85)),_xlfn.XLOOKUP(Y85,ar_replace_reason[lookupValue],ar_replace_reason[lookupKey],"ERROR"),""), "")</f>
        <v/>
      </c>
      <c r="AA85" s="3" t="str">
        <f t="shared" si="13"/>
        <v/>
      </c>
      <c r="AB85" s="3" t="str">
        <f>IF($A85="","",IF((AND($A85="ADD",OR(AA85="",AA85="Queenstown-Lakes District Council"))),"70",(_xlfn.XLOOKUP(AA85,ud_organisation_owner[lookupValue],ud_organisation_owner[lookupKey],""))))</f>
        <v/>
      </c>
      <c r="AC85" s="3" t="str">
        <f t="shared" si="14"/>
        <v/>
      </c>
      <c r="AD85" s="3" t="str">
        <f>IF($A85="","",IF((AND($A85="ADD",OR(AC85="",AC85="Queenstown-Lakes District Council"))),"70",(_xlfn.XLOOKUP(AC85,ud_organisation_owner[lookupValue],ud_organisation_owner[lookupKey],""))))</f>
        <v/>
      </c>
      <c r="AE85" s="3" t="str">
        <f t="shared" si="15"/>
        <v/>
      </c>
      <c r="AF85" s="3" t="str">
        <f>IF($A85="","",IF((AND($A85="ADD",OR(AE85="",AE85="Local Authority"))),"17",(_xlfn.XLOOKUP(AE85,ud_sub_organisation[lookupValue],ud_sub_organisation[lookupKey],""))))</f>
        <v/>
      </c>
      <c r="AG85" s="3" t="str">
        <f t="shared" si="16"/>
        <v/>
      </c>
      <c r="AH85" s="3" t="str">
        <f>IF($A85="","",IF((AND($A85="ADD",OR(AG85="",AG85="Vested assets"))),"12",(_xlfn.XLOOKUP(AG85,ud_work_origin[lookupValue],ud_work_origin[lookupKey],""))))</f>
        <v/>
      </c>
      <c r="AI85" s="8"/>
      <c r="AJ85" s="2" t="str">
        <f t="shared" si="17"/>
        <v/>
      </c>
      <c r="AK85" s="3" t="str">
        <f t="shared" si="18"/>
        <v/>
      </c>
      <c r="AL85" s="3" t="str">
        <f>IF($A85="","",IF((AND($A85="ADD",OR(AK85="",AK85="Excellent"))),"1",(_xlfn.XLOOKUP(AK85,condition[lookupValue],condition[lookupKey],""))))</f>
        <v/>
      </c>
      <c r="AM85" s="7" t="str">
        <f t="shared" si="19"/>
        <v/>
      </c>
      <c r="AN85" s="5"/>
    </row>
    <row r="86" spans="2:40" x14ac:dyDescent="0.45">
      <c r="B86" s="4"/>
      <c r="D86" s="3" t="str">
        <f>IF($A86="ADD",IF(NOT(ISBLANK(C86)),_xlfn.XLOOKUP(C86,roadnames[lookupValue],roadnames[lookupKey],"ERROR"),""), "")</f>
        <v/>
      </c>
      <c r="E86" s="4"/>
      <c r="F86" s="4"/>
      <c r="G86" s="6"/>
      <c r="H86" s="6"/>
      <c r="J86" s="3" t="str">
        <f>IF($A86="ADD",IF(NOT(ISBLANK(I86)),_xlfn.XLOOKUP(I86,side[lookupValue],side[lookupKey],"ERROR"),""), "")</f>
        <v/>
      </c>
      <c r="L86" s="3" t="str">
        <f>IF($A86="ADD",IF(NOT(ISBLANK(K86)),_xlfn.XLOOKUP(K86,ud_lane_location[lookupValue],ud_lane_location[lookupKey],"ERROR"),""), "")</f>
        <v/>
      </c>
      <c r="N86" s="8" t="str">
        <f t="shared" si="10"/>
        <v/>
      </c>
      <c r="P86" s="3" t="str">
        <f>IF($A86="ADD",IF(NOT(ISBLANK(O86)),_xlfn.XLOOKUP(O86,ud_placement[lookupValue],ud_placement[lookupKey],"ERROR"),""), "")</f>
        <v/>
      </c>
      <c r="R86" s="3" t="str">
        <f>IF($A86="ADD",IF(NOT(ISBLANK(Q86)),_xlfn.XLOOKUP(Q86,ud_crash_cushion_type[lookupValue],ud_crash_cushion_type[lookupKey],"ERROR"),""), "")</f>
        <v/>
      </c>
      <c r="S86" s="7"/>
      <c r="T86" s="4" t="str">
        <f t="shared" ca="1" si="11"/>
        <v/>
      </c>
      <c r="U86" s="4"/>
      <c r="V86" s="3" t="str">
        <f t="shared" si="12"/>
        <v/>
      </c>
      <c r="W86" s="3" t="str">
        <f>IF($A86="","",IF((AND($A86="ADD",OR(V86="",V86="In Use"))),"5",(_xlfn.XLOOKUP(V86,ud_asset_status[lookupValue],ud_asset_status[lookupKey],""))))</f>
        <v/>
      </c>
      <c r="X86" s="7"/>
      <c r="Z86" s="3" t="str">
        <f>IF($A86="ADD",IF(NOT(ISBLANK(Y86)),_xlfn.XLOOKUP(Y86,ar_replace_reason[lookupValue],ar_replace_reason[lookupKey],"ERROR"),""), "")</f>
        <v/>
      </c>
      <c r="AA86" s="3" t="str">
        <f t="shared" si="13"/>
        <v/>
      </c>
      <c r="AB86" s="3" t="str">
        <f>IF($A86="","",IF((AND($A86="ADD",OR(AA86="",AA86="Queenstown-Lakes District Council"))),"70",(_xlfn.XLOOKUP(AA86,ud_organisation_owner[lookupValue],ud_organisation_owner[lookupKey],""))))</f>
        <v/>
      </c>
      <c r="AC86" s="3" t="str">
        <f t="shared" si="14"/>
        <v/>
      </c>
      <c r="AD86" s="3" t="str">
        <f>IF($A86="","",IF((AND($A86="ADD",OR(AC86="",AC86="Queenstown-Lakes District Council"))),"70",(_xlfn.XLOOKUP(AC86,ud_organisation_owner[lookupValue],ud_organisation_owner[lookupKey],""))))</f>
        <v/>
      </c>
      <c r="AE86" s="3" t="str">
        <f t="shared" si="15"/>
        <v/>
      </c>
      <c r="AF86" s="3" t="str">
        <f>IF($A86="","",IF((AND($A86="ADD",OR(AE86="",AE86="Local Authority"))),"17",(_xlfn.XLOOKUP(AE86,ud_sub_organisation[lookupValue],ud_sub_organisation[lookupKey],""))))</f>
        <v/>
      </c>
      <c r="AG86" s="3" t="str">
        <f t="shared" si="16"/>
        <v/>
      </c>
      <c r="AH86" s="3" t="str">
        <f>IF($A86="","",IF((AND($A86="ADD",OR(AG86="",AG86="Vested assets"))),"12",(_xlfn.XLOOKUP(AG86,ud_work_origin[lookupValue],ud_work_origin[lookupKey],""))))</f>
        <v/>
      </c>
      <c r="AI86" s="8"/>
      <c r="AJ86" s="2" t="str">
        <f t="shared" si="17"/>
        <v/>
      </c>
      <c r="AK86" s="3" t="str">
        <f t="shared" si="18"/>
        <v/>
      </c>
      <c r="AL86" s="3" t="str">
        <f>IF($A86="","",IF((AND($A86="ADD",OR(AK86="",AK86="Excellent"))),"1",(_xlfn.XLOOKUP(AK86,condition[lookupValue],condition[lookupKey],""))))</f>
        <v/>
      </c>
      <c r="AM86" s="7" t="str">
        <f t="shared" si="19"/>
        <v/>
      </c>
      <c r="AN86" s="5"/>
    </row>
    <row r="87" spans="2:40" x14ac:dyDescent="0.45">
      <c r="B87" s="4"/>
      <c r="D87" s="3" t="str">
        <f>IF($A87="ADD",IF(NOT(ISBLANK(C87)),_xlfn.XLOOKUP(C87,roadnames[lookupValue],roadnames[lookupKey],"ERROR"),""), "")</f>
        <v/>
      </c>
      <c r="E87" s="4"/>
      <c r="F87" s="4"/>
      <c r="G87" s="6"/>
      <c r="H87" s="6"/>
      <c r="J87" s="3" t="str">
        <f>IF($A87="ADD",IF(NOT(ISBLANK(I87)),_xlfn.XLOOKUP(I87,side[lookupValue],side[lookupKey],"ERROR"),""), "")</f>
        <v/>
      </c>
      <c r="L87" s="3" t="str">
        <f>IF($A87="ADD",IF(NOT(ISBLANK(K87)),_xlfn.XLOOKUP(K87,ud_lane_location[lookupValue],ud_lane_location[lookupKey],"ERROR"),""), "")</f>
        <v/>
      </c>
      <c r="N87" s="8" t="str">
        <f t="shared" si="10"/>
        <v/>
      </c>
      <c r="P87" s="3" t="str">
        <f>IF($A87="ADD",IF(NOT(ISBLANK(O87)),_xlfn.XLOOKUP(O87,ud_placement[lookupValue],ud_placement[lookupKey],"ERROR"),""), "")</f>
        <v/>
      </c>
      <c r="R87" s="3" t="str">
        <f>IF($A87="ADD",IF(NOT(ISBLANK(Q87)),_xlfn.XLOOKUP(Q87,ud_crash_cushion_type[lookupValue],ud_crash_cushion_type[lookupKey],"ERROR"),""), "")</f>
        <v/>
      </c>
      <c r="S87" s="7"/>
      <c r="T87" s="4" t="str">
        <f t="shared" ca="1" si="11"/>
        <v/>
      </c>
      <c r="U87" s="4"/>
      <c r="V87" s="3" t="str">
        <f t="shared" si="12"/>
        <v/>
      </c>
      <c r="W87" s="3" t="str">
        <f>IF($A87="","",IF((AND($A87="ADD",OR(V87="",V87="In Use"))),"5",(_xlfn.XLOOKUP(V87,ud_asset_status[lookupValue],ud_asset_status[lookupKey],""))))</f>
        <v/>
      </c>
      <c r="X87" s="7"/>
      <c r="Z87" s="3" t="str">
        <f>IF($A87="ADD",IF(NOT(ISBLANK(Y87)),_xlfn.XLOOKUP(Y87,ar_replace_reason[lookupValue],ar_replace_reason[lookupKey],"ERROR"),""), "")</f>
        <v/>
      </c>
      <c r="AA87" s="3" t="str">
        <f t="shared" si="13"/>
        <v/>
      </c>
      <c r="AB87" s="3" t="str">
        <f>IF($A87="","",IF((AND($A87="ADD",OR(AA87="",AA87="Queenstown-Lakes District Council"))),"70",(_xlfn.XLOOKUP(AA87,ud_organisation_owner[lookupValue],ud_organisation_owner[lookupKey],""))))</f>
        <v/>
      </c>
      <c r="AC87" s="3" t="str">
        <f t="shared" si="14"/>
        <v/>
      </c>
      <c r="AD87" s="3" t="str">
        <f>IF($A87="","",IF((AND($A87="ADD",OR(AC87="",AC87="Queenstown-Lakes District Council"))),"70",(_xlfn.XLOOKUP(AC87,ud_organisation_owner[lookupValue],ud_organisation_owner[lookupKey],""))))</f>
        <v/>
      </c>
      <c r="AE87" s="3" t="str">
        <f t="shared" si="15"/>
        <v/>
      </c>
      <c r="AF87" s="3" t="str">
        <f>IF($A87="","",IF((AND($A87="ADD",OR(AE87="",AE87="Local Authority"))),"17",(_xlfn.XLOOKUP(AE87,ud_sub_organisation[lookupValue],ud_sub_organisation[lookupKey],""))))</f>
        <v/>
      </c>
      <c r="AG87" s="3" t="str">
        <f t="shared" si="16"/>
        <v/>
      </c>
      <c r="AH87" s="3" t="str">
        <f>IF($A87="","",IF((AND($A87="ADD",OR(AG87="",AG87="Vested assets"))),"12",(_xlfn.XLOOKUP(AG87,ud_work_origin[lookupValue],ud_work_origin[lookupKey],""))))</f>
        <v/>
      </c>
      <c r="AI87" s="8"/>
      <c r="AJ87" s="2" t="str">
        <f t="shared" si="17"/>
        <v/>
      </c>
      <c r="AK87" s="3" t="str">
        <f t="shared" si="18"/>
        <v/>
      </c>
      <c r="AL87" s="3" t="str">
        <f>IF($A87="","",IF((AND($A87="ADD",OR(AK87="",AK87="Excellent"))),"1",(_xlfn.XLOOKUP(AK87,condition[lookupValue],condition[lookupKey],""))))</f>
        <v/>
      </c>
      <c r="AM87" s="7" t="str">
        <f t="shared" si="19"/>
        <v/>
      </c>
      <c r="AN87" s="5"/>
    </row>
    <row r="88" spans="2:40" x14ac:dyDescent="0.45">
      <c r="B88" s="4"/>
      <c r="D88" s="3" t="str">
        <f>IF($A88="ADD",IF(NOT(ISBLANK(C88)),_xlfn.XLOOKUP(C88,roadnames[lookupValue],roadnames[lookupKey],"ERROR"),""), "")</f>
        <v/>
      </c>
      <c r="E88" s="4"/>
      <c r="F88" s="4"/>
      <c r="G88" s="6"/>
      <c r="H88" s="6"/>
      <c r="J88" s="3" t="str">
        <f>IF($A88="ADD",IF(NOT(ISBLANK(I88)),_xlfn.XLOOKUP(I88,side[lookupValue],side[lookupKey],"ERROR"),""), "")</f>
        <v/>
      </c>
      <c r="L88" s="3" t="str">
        <f>IF($A88="ADD",IF(NOT(ISBLANK(K88)),_xlfn.XLOOKUP(K88,ud_lane_location[lookupValue],ud_lane_location[lookupKey],"ERROR"),""), "")</f>
        <v/>
      </c>
      <c r="N88" s="8" t="str">
        <f t="shared" si="10"/>
        <v/>
      </c>
      <c r="P88" s="3" t="str">
        <f>IF($A88="ADD",IF(NOT(ISBLANK(O88)),_xlfn.XLOOKUP(O88,ud_placement[lookupValue],ud_placement[lookupKey],"ERROR"),""), "")</f>
        <v/>
      </c>
      <c r="R88" s="3" t="str">
        <f>IF($A88="ADD",IF(NOT(ISBLANK(Q88)),_xlfn.XLOOKUP(Q88,ud_crash_cushion_type[lookupValue],ud_crash_cushion_type[lookupKey],"ERROR"),""), "")</f>
        <v/>
      </c>
      <c r="S88" s="7"/>
      <c r="T88" s="4" t="str">
        <f t="shared" ca="1" si="11"/>
        <v/>
      </c>
      <c r="U88" s="4"/>
      <c r="V88" s="3" t="str">
        <f t="shared" si="12"/>
        <v/>
      </c>
      <c r="W88" s="3" t="str">
        <f>IF($A88="","",IF((AND($A88="ADD",OR(V88="",V88="In Use"))),"5",(_xlfn.XLOOKUP(V88,ud_asset_status[lookupValue],ud_asset_status[lookupKey],""))))</f>
        <v/>
      </c>
      <c r="X88" s="7"/>
      <c r="Z88" s="3" t="str">
        <f>IF($A88="ADD",IF(NOT(ISBLANK(Y88)),_xlfn.XLOOKUP(Y88,ar_replace_reason[lookupValue],ar_replace_reason[lookupKey],"ERROR"),""), "")</f>
        <v/>
      </c>
      <c r="AA88" s="3" t="str">
        <f t="shared" si="13"/>
        <v/>
      </c>
      <c r="AB88" s="3" t="str">
        <f>IF($A88="","",IF((AND($A88="ADD",OR(AA88="",AA88="Queenstown-Lakes District Council"))),"70",(_xlfn.XLOOKUP(AA88,ud_organisation_owner[lookupValue],ud_organisation_owner[lookupKey],""))))</f>
        <v/>
      </c>
      <c r="AC88" s="3" t="str">
        <f t="shared" si="14"/>
        <v/>
      </c>
      <c r="AD88" s="3" t="str">
        <f>IF($A88="","",IF((AND($A88="ADD",OR(AC88="",AC88="Queenstown-Lakes District Council"))),"70",(_xlfn.XLOOKUP(AC88,ud_organisation_owner[lookupValue],ud_organisation_owner[lookupKey],""))))</f>
        <v/>
      </c>
      <c r="AE88" s="3" t="str">
        <f t="shared" si="15"/>
        <v/>
      </c>
      <c r="AF88" s="3" t="str">
        <f>IF($A88="","",IF((AND($A88="ADD",OR(AE88="",AE88="Local Authority"))),"17",(_xlfn.XLOOKUP(AE88,ud_sub_organisation[lookupValue],ud_sub_organisation[lookupKey],""))))</f>
        <v/>
      </c>
      <c r="AG88" s="3" t="str">
        <f t="shared" si="16"/>
        <v/>
      </c>
      <c r="AH88" s="3" t="str">
        <f>IF($A88="","",IF((AND($A88="ADD",OR(AG88="",AG88="Vested assets"))),"12",(_xlfn.XLOOKUP(AG88,ud_work_origin[lookupValue],ud_work_origin[lookupKey],""))))</f>
        <v/>
      </c>
      <c r="AI88" s="8"/>
      <c r="AJ88" s="2" t="str">
        <f t="shared" si="17"/>
        <v/>
      </c>
      <c r="AK88" s="3" t="str">
        <f t="shared" si="18"/>
        <v/>
      </c>
      <c r="AL88" s="3" t="str">
        <f>IF($A88="","",IF((AND($A88="ADD",OR(AK88="",AK88="Excellent"))),"1",(_xlfn.XLOOKUP(AK88,condition[lookupValue],condition[lookupKey],""))))</f>
        <v/>
      </c>
      <c r="AM88" s="7" t="str">
        <f t="shared" si="19"/>
        <v/>
      </c>
      <c r="AN88" s="5"/>
    </row>
    <row r="89" spans="2:40" x14ac:dyDescent="0.45">
      <c r="B89" s="4"/>
      <c r="D89" s="3" t="str">
        <f>IF($A89="ADD",IF(NOT(ISBLANK(C89)),_xlfn.XLOOKUP(C89,roadnames[lookupValue],roadnames[lookupKey],"ERROR"),""), "")</f>
        <v/>
      </c>
      <c r="E89" s="4"/>
      <c r="F89" s="4"/>
      <c r="G89" s="6"/>
      <c r="H89" s="6"/>
      <c r="J89" s="3" t="str">
        <f>IF($A89="ADD",IF(NOT(ISBLANK(I89)),_xlfn.XLOOKUP(I89,side[lookupValue],side[lookupKey],"ERROR"),""), "")</f>
        <v/>
      </c>
      <c r="L89" s="3" t="str">
        <f>IF($A89="ADD",IF(NOT(ISBLANK(K89)),_xlfn.XLOOKUP(K89,ud_lane_location[lookupValue],ud_lane_location[lookupKey],"ERROR"),""), "")</f>
        <v/>
      </c>
      <c r="N89" s="8" t="str">
        <f t="shared" si="10"/>
        <v/>
      </c>
      <c r="P89" s="3" t="str">
        <f>IF($A89="ADD",IF(NOT(ISBLANK(O89)),_xlfn.XLOOKUP(O89,ud_placement[lookupValue],ud_placement[lookupKey],"ERROR"),""), "")</f>
        <v/>
      </c>
      <c r="R89" s="3" t="str">
        <f>IF($A89="ADD",IF(NOT(ISBLANK(Q89)),_xlfn.XLOOKUP(Q89,ud_crash_cushion_type[lookupValue],ud_crash_cushion_type[lookupKey],"ERROR"),""), "")</f>
        <v/>
      </c>
      <c r="S89" s="7"/>
      <c r="T89" s="4" t="str">
        <f t="shared" ca="1" si="11"/>
        <v/>
      </c>
      <c r="U89" s="4"/>
      <c r="V89" s="3" t="str">
        <f t="shared" si="12"/>
        <v/>
      </c>
      <c r="W89" s="3" t="str">
        <f>IF($A89="","",IF((AND($A89="ADD",OR(V89="",V89="In Use"))),"5",(_xlfn.XLOOKUP(V89,ud_asset_status[lookupValue],ud_asset_status[lookupKey],""))))</f>
        <v/>
      </c>
      <c r="X89" s="7"/>
      <c r="Z89" s="3" t="str">
        <f>IF($A89="ADD",IF(NOT(ISBLANK(Y89)),_xlfn.XLOOKUP(Y89,ar_replace_reason[lookupValue],ar_replace_reason[lookupKey],"ERROR"),""), "")</f>
        <v/>
      </c>
      <c r="AA89" s="3" t="str">
        <f t="shared" si="13"/>
        <v/>
      </c>
      <c r="AB89" s="3" t="str">
        <f>IF($A89="","",IF((AND($A89="ADD",OR(AA89="",AA89="Queenstown-Lakes District Council"))),"70",(_xlfn.XLOOKUP(AA89,ud_organisation_owner[lookupValue],ud_organisation_owner[lookupKey],""))))</f>
        <v/>
      </c>
      <c r="AC89" s="3" t="str">
        <f t="shared" si="14"/>
        <v/>
      </c>
      <c r="AD89" s="3" t="str">
        <f>IF($A89="","",IF((AND($A89="ADD",OR(AC89="",AC89="Queenstown-Lakes District Council"))),"70",(_xlfn.XLOOKUP(AC89,ud_organisation_owner[lookupValue],ud_organisation_owner[lookupKey],""))))</f>
        <v/>
      </c>
      <c r="AE89" s="3" t="str">
        <f t="shared" si="15"/>
        <v/>
      </c>
      <c r="AF89" s="3" t="str">
        <f>IF($A89="","",IF((AND($A89="ADD",OR(AE89="",AE89="Local Authority"))),"17",(_xlfn.XLOOKUP(AE89,ud_sub_organisation[lookupValue],ud_sub_organisation[lookupKey],""))))</f>
        <v/>
      </c>
      <c r="AG89" s="3" t="str">
        <f t="shared" si="16"/>
        <v/>
      </c>
      <c r="AH89" s="3" t="str">
        <f>IF($A89="","",IF((AND($A89="ADD",OR(AG89="",AG89="Vested assets"))),"12",(_xlfn.XLOOKUP(AG89,ud_work_origin[lookupValue],ud_work_origin[lookupKey],""))))</f>
        <v/>
      </c>
      <c r="AI89" s="8"/>
      <c r="AJ89" s="2" t="str">
        <f t="shared" si="17"/>
        <v/>
      </c>
      <c r="AK89" s="3" t="str">
        <f t="shared" si="18"/>
        <v/>
      </c>
      <c r="AL89" s="3" t="str">
        <f>IF($A89="","",IF((AND($A89="ADD",OR(AK89="",AK89="Excellent"))),"1",(_xlfn.XLOOKUP(AK89,condition[lookupValue],condition[lookupKey],""))))</f>
        <v/>
      </c>
      <c r="AM89" s="7" t="str">
        <f t="shared" si="19"/>
        <v/>
      </c>
      <c r="AN89" s="5"/>
    </row>
    <row r="90" spans="2:40" x14ac:dyDescent="0.45">
      <c r="B90" s="4"/>
      <c r="D90" s="3" t="str">
        <f>IF($A90="ADD",IF(NOT(ISBLANK(C90)),_xlfn.XLOOKUP(C90,roadnames[lookupValue],roadnames[lookupKey],"ERROR"),""), "")</f>
        <v/>
      </c>
      <c r="E90" s="4"/>
      <c r="F90" s="4"/>
      <c r="G90" s="6"/>
      <c r="H90" s="6"/>
      <c r="J90" s="3" t="str">
        <f>IF($A90="ADD",IF(NOT(ISBLANK(I90)),_xlfn.XLOOKUP(I90,side[lookupValue],side[lookupKey],"ERROR"),""), "")</f>
        <v/>
      </c>
      <c r="L90" s="3" t="str">
        <f>IF($A90="ADD",IF(NOT(ISBLANK(K90)),_xlfn.XLOOKUP(K90,ud_lane_location[lookupValue],ud_lane_location[lookupKey],"ERROR"),""), "")</f>
        <v/>
      </c>
      <c r="N90" s="8" t="str">
        <f t="shared" si="10"/>
        <v/>
      </c>
      <c r="P90" s="3" t="str">
        <f>IF($A90="ADD",IF(NOT(ISBLANK(O90)),_xlfn.XLOOKUP(O90,ud_placement[lookupValue],ud_placement[lookupKey],"ERROR"),""), "")</f>
        <v/>
      </c>
      <c r="R90" s="3" t="str">
        <f>IF($A90="ADD",IF(NOT(ISBLANK(Q90)),_xlfn.XLOOKUP(Q90,ud_crash_cushion_type[lookupValue],ud_crash_cushion_type[lookupKey],"ERROR"),""), "")</f>
        <v/>
      </c>
      <c r="S90" s="7"/>
      <c r="T90" s="4" t="str">
        <f t="shared" ca="1" si="11"/>
        <v/>
      </c>
      <c r="U90" s="4"/>
      <c r="V90" s="3" t="str">
        <f t="shared" si="12"/>
        <v/>
      </c>
      <c r="W90" s="3" t="str">
        <f>IF($A90="","",IF((AND($A90="ADD",OR(V90="",V90="In Use"))),"5",(_xlfn.XLOOKUP(V90,ud_asset_status[lookupValue],ud_asset_status[lookupKey],""))))</f>
        <v/>
      </c>
      <c r="X90" s="7"/>
      <c r="Z90" s="3" t="str">
        <f>IF($A90="ADD",IF(NOT(ISBLANK(Y90)),_xlfn.XLOOKUP(Y90,ar_replace_reason[lookupValue],ar_replace_reason[lookupKey],"ERROR"),""), "")</f>
        <v/>
      </c>
      <c r="AA90" s="3" t="str">
        <f t="shared" si="13"/>
        <v/>
      </c>
      <c r="AB90" s="3" t="str">
        <f>IF($A90="","",IF((AND($A90="ADD",OR(AA90="",AA90="Queenstown-Lakes District Council"))),"70",(_xlfn.XLOOKUP(AA90,ud_organisation_owner[lookupValue],ud_organisation_owner[lookupKey],""))))</f>
        <v/>
      </c>
      <c r="AC90" s="3" t="str">
        <f t="shared" si="14"/>
        <v/>
      </c>
      <c r="AD90" s="3" t="str">
        <f>IF($A90="","",IF((AND($A90="ADD",OR(AC90="",AC90="Queenstown-Lakes District Council"))),"70",(_xlfn.XLOOKUP(AC90,ud_organisation_owner[lookupValue],ud_organisation_owner[lookupKey],""))))</f>
        <v/>
      </c>
      <c r="AE90" s="3" t="str">
        <f t="shared" si="15"/>
        <v/>
      </c>
      <c r="AF90" s="3" t="str">
        <f>IF($A90="","",IF((AND($A90="ADD",OR(AE90="",AE90="Local Authority"))),"17",(_xlfn.XLOOKUP(AE90,ud_sub_organisation[lookupValue],ud_sub_organisation[lookupKey],""))))</f>
        <v/>
      </c>
      <c r="AG90" s="3" t="str">
        <f t="shared" si="16"/>
        <v/>
      </c>
      <c r="AH90" s="3" t="str">
        <f>IF($A90="","",IF((AND($A90="ADD",OR(AG90="",AG90="Vested assets"))),"12",(_xlfn.XLOOKUP(AG90,ud_work_origin[lookupValue],ud_work_origin[lookupKey],""))))</f>
        <v/>
      </c>
      <c r="AI90" s="8"/>
      <c r="AJ90" s="2" t="str">
        <f t="shared" si="17"/>
        <v/>
      </c>
      <c r="AK90" s="3" t="str">
        <f t="shared" si="18"/>
        <v/>
      </c>
      <c r="AL90" s="3" t="str">
        <f>IF($A90="","",IF((AND($A90="ADD",OR(AK90="",AK90="Excellent"))),"1",(_xlfn.XLOOKUP(AK90,condition[lookupValue],condition[lookupKey],""))))</f>
        <v/>
      </c>
      <c r="AM90" s="7" t="str">
        <f t="shared" si="19"/>
        <v/>
      </c>
      <c r="AN90" s="5"/>
    </row>
    <row r="91" spans="2:40" x14ac:dyDescent="0.45">
      <c r="B91" s="4"/>
      <c r="D91" s="3" t="str">
        <f>IF($A91="ADD",IF(NOT(ISBLANK(C91)),_xlfn.XLOOKUP(C91,roadnames[lookupValue],roadnames[lookupKey],"ERROR"),""), "")</f>
        <v/>
      </c>
      <c r="E91" s="4"/>
      <c r="F91" s="4"/>
      <c r="G91" s="6"/>
      <c r="H91" s="6"/>
      <c r="J91" s="3" t="str">
        <f>IF($A91="ADD",IF(NOT(ISBLANK(I91)),_xlfn.XLOOKUP(I91,side[lookupValue],side[lookupKey],"ERROR"),""), "")</f>
        <v/>
      </c>
      <c r="L91" s="3" t="str">
        <f>IF($A91="ADD",IF(NOT(ISBLANK(K91)),_xlfn.XLOOKUP(K91,ud_lane_location[lookupValue],ud_lane_location[lookupKey],"ERROR"),""), "")</f>
        <v/>
      </c>
      <c r="N91" s="8" t="str">
        <f t="shared" si="10"/>
        <v/>
      </c>
      <c r="P91" s="3" t="str">
        <f>IF($A91="ADD",IF(NOT(ISBLANK(O91)),_xlfn.XLOOKUP(O91,ud_placement[lookupValue],ud_placement[lookupKey],"ERROR"),""), "")</f>
        <v/>
      </c>
      <c r="R91" s="3" t="str">
        <f>IF($A91="ADD",IF(NOT(ISBLANK(Q91)),_xlfn.XLOOKUP(Q91,ud_crash_cushion_type[lookupValue],ud_crash_cushion_type[lookupKey],"ERROR"),""), "")</f>
        <v/>
      </c>
      <c r="S91" s="7"/>
      <c r="T91" s="4" t="str">
        <f t="shared" ca="1" si="11"/>
        <v/>
      </c>
      <c r="U91" s="4"/>
      <c r="V91" s="3" t="str">
        <f t="shared" si="12"/>
        <v/>
      </c>
      <c r="W91" s="3" t="str">
        <f>IF($A91="","",IF((AND($A91="ADD",OR(V91="",V91="In Use"))),"5",(_xlfn.XLOOKUP(V91,ud_asset_status[lookupValue],ud_asset_status[lookupKey],""))))</f>
        <v/>
      </c>
      <c r="X91" s="7"/>
      <c r="Z91" s="3" t="str">
        <f>IF($A91="ADD",IF(NOT(ISBLANK(Y91)),_xlfn.XLOOKUP(Y91,ar_replace_reason[lookupValue],ar_replace_reason[lookupKey],"ERROR"),""), "")</f>
        <v/>
      </c>
      <c r="AA91" s="3" t="str">
        <f t="shared" si="13"/>
        <v/>
      </c>
      <c r="AB91" s="3" t="str">
        <f>IF($A91="","",IF((AND($A91="ADD",OR(AA91="",AA91="Queenstown-Lakes District Council"))),"70",(_xlfn.XLOOKUP(AA91,ud_organisation_owner[lookupValue],ud_organisation_owner[lookupKey],""))))</f>
        <v/>
      </c>
      <c r="AC91" s="3" t="str">
        <f t="shared" si="14"/>
        <v/>
      </c>
      <c r="AD91" s="3" t="str">
        <f>IF($A91="","",IF((AND($A91="ADD",OR(AC91="",AC91="Queenstown-Lakes District Council"))),"70",(_xlfn.XLOOKUP(AC91,ud_organisation_owner[lookupValue],ud_organisation_owner[lookupKey],""))))</f>
        <v/>
      </c>
      <c r="AE91" s="3" t="str">
        <f t="shared" si="15"/>
        <v/>
      </c>
      <c r="AF91" s="3" t="str">
        <f>IF($A91="","",IF((AND($A91="ADD",OR(AE91="",AE91="Local Authority"))),"17",(_xlfn.XLOOKUP(AE91,ud_sub_organisation[lookupValue],ud_sub_organisation[lookupKey],""))))</f>
        <v/>
      </c>
      <c r="AG91" s="3" t="str">
        <f t="shared" si="16"/>
        <v/>
      </c>
      <c r="AH91" s="3" t="str">
        <f>IF($A91="","",IF((AND($A91="ADD",OR(AG91="",AG91="Vested assets"))),"12",(_xlfn.XLOOKUP(AG91,ud_work_origin[lookupValue],ud_work_origin[lookupKey],""))))</f>
        <v/>
      </c>
      <c r="AI91" s="8"/>
      <c r="AJ91" s="2" t="str">
        <f t="shared" si="17"/>
        <v/>
      </c>
      <c r="AK91" s="3" t="str">
        <f t="shared" si="18"/>
        <v/>
      </c>
      <c r="AL91" s="3" t="str">
        <f>IF($A91="","",IF((AND($A91="ADD",OR(AK91="",AK91="Excellent"))),"1",(_xlfn.XLOOKUP(AK91,condition[lookupValue],condition[lookupKey],""))))</f>
        <v/>
      </c>
      <c r="AM91" s="7" t="str">
        <f t="shared" si="19"/>
        <v/>
      </c>
      <c r="AN91" s="5"/>
    </row>
    <row r="92" spans="2:40" x14ac:dyDescent="0.45">
      <c r="B92" s="4"/>
      <c r="D92" s="3" t="str">
        <f>IF($A92="ADD",IF(NOT(ISBLANK(C92)),_xlfn.XLOOKUP(C92,roadnames[lookupValue],roadnames[lookupKey],"ERROR"),""), "")</f>
        <v/>
      </c>
      <c r="E92" s="4"/>
      <c r="F92" s="4"/>
      <c r="G92" s="6"/>
      <c r="H92" s="6"/>
      <c r="J92" s="3" t="str">
        <f>IF($A92="ADD",IF(NOT(ISBLANK(I92)),_xlfn.XLOOKUP(I92,side[lookupValue],side[lookupKey],"ERROR"),""), "")</f>
        <v/>
      </c>
      <c r="L92" s="3" t="str">
        <f>IF($A92="ADD",IF(NOT(ISBLANK(K92)),_xlfn.XLOOKUP(K92,ud_lane_location[lookupValue],ud_lane_location[lookupKey],"ERROR"),""), "")</f>
        <v/>
      </c>
      <c r="N92" s="8" t="str">
        <f t="shared" si="10"/>
        <v/>
      </c>
      <c r="P92" s="3" t="str">
        <f>IF($A92="ADD",IF(NOT(ISBLANK(O92)),_xlfn.XLOOKUP(O92,ud_placement[lookupValue],ud_placement[lookupKey],"ERROR"),""), "")</f>
        <v/>
      </c>
      <c r="R92" s="3" t="str">
        <f>IF($A92="ADD",IF(NOT(ISBLANK(Q92)),_xlfn.XLOOKUP(Q92,ud_crash_cushion_type[lookupValue],ud_crash_cushion_type[lookupKey],"ERROR"),""), "")</f>
        <v/>
      </c>
      <c r="S92" s="7"/>
      <c r="T92" s="4" t="str">
        <f t="shared" ca="1" si="11"/>
        <v/>
      </c>
      <c r="U92" s="4"/>
      <c r="V92" s="3" t="str">
        <f t="shared" si="12"/>
        <v/>
      </c>
      <c r="W92" s="3" t="str">
        <f>IF($A92="","",IF((AND($A92="ADD",OR(V92="",V92="In Use"))),"5",(_xlfn.XLOOKUP(V92,ud_asset_status[lookupValue],ud_asset_status[lookupKey],""))))</f>
        <v/>
      </c>
      <c r="X92" s="7"/>
      <c r="Z92" s="3" t="str">
        <f>IF($A92="ADD",IF(NOT(ISBLANK(Y92)),_xlfn.XLOOKUP(Y92,ar_replace_reason[lookupValue],ar_replace_reason[lookupKey],"ERROR"),""), "")</f>
        <v/>
      </c>
      <c r="AA92" s="3" t="str">
        <f t="shared" si="13"/>
        <v/>
      </c>
      <c r="AB92" s="3" t="str">
        <f>IF($A92="","",IF((AND($A92="ADD",OR(AA92="",AA92="Queenstown-Lakes District Council"))),"70",(_xlfn.XLOOKUP(AA92,ud_organisation_owner[lookupValue],ud_organisation_owner[lookupKey],""))))</f>
        <v/>
      </c>
      <c r="AC92" s="3" t="str">
        <f t="shared" si="14"/>
        <v/>
      </c>
      <c r="AD92" s="3" t="str">
        <f>IF($A92="","",IF((AND($A92="ADD",OR(AC92="",AC92="Queenstown-Lakes District Council"))),"70",(_xlfn.XLOOKUP(AC92,ud_organisation_owner[lookupValue],ud_organisation_owner[lookupKey],""))))</f>
        <v/>
      </c>
      <c r="AE92" s="3" t="str">
        <f t="shared" si="15"/>
        <v/>
      </c>
      <c r="AF92" s="3" t="str">
        <f>IF($A92="","",IF((AND($A92="ADD",OR(AE92="",AE92="Local Authority"))),"17",(_xlfn.XLOOKUP(AE92,ud_sub_organisation[lookupValue],ud_sub_organisation[lookupKey],""))))</f>
        <v/>
      </c>
      <c r="AG92" s="3" t="str">
        <f t="shared" si="16"/>
        <v/>
      </c>
      <c r="AH92" s="3" t="str">
        <f>IF($A92="","",IF((AND($A92="ADD",OR(AG92="",AG92="Vested assets"))),"12",(_xlfn.XLOOKUP(AG92,ud_work_origin[lookupValue],ud_work_origin[lookupKey],""))))</f>
        <v/>
      </c>
      <c r="AI92" s="8"/>
      <c r="AJ92" s="2" t="str">
        <f t="shared" si="17"/>
        <v/>
      </c>
      <c r="AK92" s="3" t="str">
        <f t="shared" si="18"/>
        <v/>
      </c>
      <c r="AL92" s="3" t="str">
        <f>IF($A92="","",IF((AND($A92="ADD",OR(AK92="",AK92="Excellent"))),"1",(_xlfn.XLOOKUP(AK92,condition[lookupValue],condition[lookupKey],""))))</f>
        <v/>
      </c>
      <c r="AM92" s="7" t="str">
        <f t="shared" si="19"/>
        <v/>
      </c>
      <c r="AN92" s="5"/>
    </row>
    <row r="93" spans="2:40" x14ac:dyDescent="0.45">
      <c r="B93" s="4"/>
      <c r="D93" s="3" t="str">
        <f>IF($A93="ADD",IF(NOT(ISBLANK(C93)),_xlfn.XLOOKUP(C93,roadnames[lookupValue],roadnames[lookupKey],"ERROR"),""), "")</f>
        <v/>
      </c>
      <c r="E93" s="4"/>
      <c r="F93" s="4"/>
      <c r="G93" s="6"/>
      <c r="H93" s="6"/>
      <c r="J93" s="3" t="str">
        <f>IF($A93="ADD",IF(NOT(ISBLANK(I93)),_xlfn.XLOOKUP(I93,side[lookupValue],side[lookupKey],"ERROR"),""), "")</f>
        <v/>
      </c>
      <c r="L93" s="3" t="str">
        <f>IF($A93="ADD",IF(NOT(ISBLANK(K93)),_xlfn.XLOOKUP(K93,ud_lane_location[lookupValue],ud_lane_location[lookupKey],"ERROR"),""), "")</f>
        <v/>
      </c>
      <c r="N93" s="8" t="str">
        <f t="shared" si="10"/>
        <v/>
      </c>
      <c r="P93" s="3" t="str">
        <f>IF($A93="ADD",IF(NOT(ISBLANK(O93)),_xlfn.XLOOKUP(O93,ud_placement[lookupValue],ud_placement[lookupKey],"ERROR"),""), "")</f>
        <v/>
      </c>
      <c r="R93" s="3" t="str">
        <f>IF($A93="ADD",IF(NOT(ISBLANK(Q93)),_xlfn.XLOOKUP(Q93,ud_crash_cushion_type[lookupValue],ud_crash_cushion_type[lookupKey],"ERROR"),""), "")</f>
        <v/>
      </c>
      <c r="S93" s="7"/>
      <c r="T93" s="4" t="str">
        <f t="shared" ca="1" si="11"/>
        <v/>
      </c>
      <c r="U93" s="4"/>
      <c r="V93" s="3" t="str">
        <f t="shared" si="12"/>
        <v/>
      </c>
      <c r="W93" s="3" t="str">
        <f>IF($A93="","",IF((AND($A93="ADD",OR(V93="",V93="In Use"))),"5",(_xlfn.XLOOKUP(V93,ud_asset_status[lookupValue],ud_asset_status[lookupKey],""))))</f>
        <v/>
      </c>
      <c r="X93" s="7"/>
      <c r="Z93" s="3" t="str">
        <f>IF($A93="ADD",IF(NOT(ISBLANK(Y93)),_xlfn.XLOOKUP(Y93,ar_replace_reason[lookupValue],ar_replace_reason[lookupKey],"ERROR"),""), "")</f>
        <v/>
      </c>
      <c r="AA93" s="3" t="str">
        <f t="shared" si="13"/>
        <v/>
      </c>
      <c r="AB93" s="3" t="str">
        <f>IF($A93="","",IF((AND($A93="ADD",OR(AA93="",AA93="Queenstown-Lakes District Council"))),"70",(_xlfn.XLOOKUP(AA93,ud_organisation_owner[lookupValue],ud_organisation_owner[lookupKey],""))))</f>
        <v/>
      </c>
      <c r="AC93" s="3" t="str">
        <f t="shared" si="14"/>
        <v/>
      </c>
      <c r="AD93" s="3" t="str">
        <f>IF($A93="","",IF((AND($A93="ADD",OR(AC93="",AC93="Queenstown-Lakes District Council"))),"70",(_xlfn.XLOOKUP(AC93,ud_organisation_owner[lookupValue],ud_organisation_owner[lookupKey],""))))</f>
        <v/>
      </c>
      <c r="AE93" s="3" t="str">
        <f t="shared" si="15"/>
        <v/>
      </c>
      <c r="AF93" s="3" t="str">
        <f>IF($A93="","",IF((AND($A93="ADD",OR(AE93="",AE93="Local Authority"))),"17",(_xlfn.XLOOKUP(AE93,ud_sub_organisation[lookupValue],ud_sub_organisation[lookupKey],""))))</f>
        <v/>
      </c>
      <c r="AG93" s="3" t="str">
        <f t="shared" si="16"/>
        <v/>
      </c>
      <c r="AH93" s="3" t="str">
        <f>IF($A93="","",IF((AND($A93="ADD",OR(AG93="",AG93="Vested assets"))),"12",(_xlfn.XLOOKUP(AG93,ud_work_origin[lookupValue],ud_work_origin[lookupKey],""))))</f>
        <v/>
      </c>
      <c r="AI93" s="8"/>
      <c r="AJ93" s="2" t="str">
        <f t="shared" si="17"/>
        <v/>
      </c>
      <c r="AK93" s="3" t="str">
        <f t="shared" si="18"/>
        <v/>
      </c>
      <c r="AL93" s="3" t="str">
        <f>IF($A93="","",IF((AND($A93="ADD",OR(AK93="",AK93="Excellent"))),"1",(_xlfn.XLOOKUP(AK93,condition[lookupValue],condition[lookupKey],""))))</f>
        <v/>
      </c>
      <c r="AM93" s="7" t="str">
        <f t="shared" si="19"/>
        <v/>
      </c>
      <c r="AN93" s="5"/>
    </row>
    <row r="94" spans="2:40" x14ac:dyDescent="0.45">
      <c r="B94" s="4"/>
      <c r="D94" s="3" t="str">
        <f>IF($A94="ADD",IF(NOT(ISBLANK(C94)),_xlfn.XLOOKUP(C94,roadnames[lookupValue],roadnames[lookupKey],"ERROR"),""), "")</f>
        <v/>
      </c>
      <c r="E94" s="4"/>
      <c r="F94" s="4"/>
      <c r="G94" s="6"/>
      <c r="H94" s="6"/>
      <c r="J94" s="3" t="str">
        <f>IF($A94="ADD",IF(NOT(ISBLANK(I94)),_xlfn.XLOOKUP(I94,side[lookupValue],side[lookupKey],"ERROR"),""), "")</f>
        <v/>
      </c>
      <c r="L94" s="3" t="str">
        <f>IF($A94="ADD",IF(NOT(ISBLANK(K94)),_xlfn.XLOOKUP(K94,ud_lane_location[lookupValue],ud_lane_location[lookupKey],"ERROR"),""), "")</f>
        <v/>
      </c>
      <c r="N94" s="8" t="str">
        <f t="shared" si="10"/>
        <v/>
      </c>
      <c r="P94" s="3" t="str">
        <f>IF($A94="ADD",IF(NOT(ISBLANK(O94)),_xlfn.XLOOKUP(O94,ud_placement[lookupValue],ud_placement[lookupKey],"ERROR"),""), "")</f>
        <v/>
      </c>
      <c r="R94" s="3" t="str">
        <f>IF($A94="ADD",IF(NOT(ISBLANK(Q94)),_xlfn.XLOOKUP(Q94,ud_crash_cushion_type[lookupValue],ud_crash_cushion_type[lookupKey],"ERROR"),""), "")</f>
        <v/>
      </c>
      <c r="S94" s="7"/>
      <c r="T94" s="4" t="str">
        <f t="shared" ca="1" si="11"/>
        <v/>
      </c>
      <c r="U94" s="4"/>
      <c r="V94" s="3" t="str">
        <f t="shared" si="12"/>
        <v/>
      </c>
      <c r="W94" s="3" t="str">
        <f>IF($A94="","",IF((AND($A94="ADD",OR(V94="",V94="In Use"))),"5",(_xlfn.XLOOKUP(V94,ud_asset_status[lookupValue],ud_asset_status[lookupKey],""))))</f>
        <v/>
      </c>
      <c r="X94" s="7"/>
      <c r="Z94" s="3" t="str">
        <f>IF($A94="ADD",IF(NOT(ISBLANK(Y94)),_xlfn.XLOOKUP(Y94,ar_replace_reason[lookupValue],ar_replace_reason[lookupKey],"ERROR"),""), "")</f>
        <v/>
      </c>
      <c r="AA94" s="3" t="str">
        <f t="shared" si="13"/>
        <v/>
      </c>
      <c r="AB94" s="3" t="str">
        <f>IF($A94="","",IF((AND($A94="ADD",OR(AA94="",AA94="Queenstown-Lakes District Council"))),"70",(_xlfn.XLOOKUP(AA94,ud_organisation_owner[lookupValue],ud_organisation_owner[lookupKey],""))))</f>
        <v/>
      </c>
      <c r="AC94" s="3" t="str">
        <f t="shared" si="14"/>
        <v/>
      </c>
      <c r="AD94" s="3" t="str">
        <f>IF($A94="","",IF((AND($A94="ADD",OR(AC94="",AC94="Queenstown-Lakes District Council"))),"70",(_xlfn.XLOOKUP(AC94,ud_organisation_owner[lookupValue],ud_organisation_owner[lookupKey],""))))</f>
        <v/>
      </c>
      <c r="AE94" s="3" t="str">
        <f t="shared" si="15"/>
        <v/>
      </c>
      <c r="AF94" s="3" t="str">
        <f>IF($A94="","",IF((AND($A94="ADD",OR(AE94="",AE94="Local Authority"))),"17",(_xlfn.XLOOKUP(AE94,ud_sub_organisation[lookupValue],ud_sub_organisation[lookupKey],""))))</f>
        <v/>
      </c>
      <c r="AG94" s="3" t="str">
        <f t="shared" si="16"/>
        <v/>
      </c>
      <c r="AH94" s="3" t="str">
        <f>IF($A94="","",IF((AND($A94="ADD",OR(AG94="",AG94="Vested assets"))),"12",(_xlfn.XLOOKUP(AG94,ud_work_origin[lookupValue],ud_work_origin[lookupKey],""))))</f>
        <v/>
      </c>
      <c r="AI94" s="8"/>
      <c r="AJ94" s="2" t="str">
        <f t="shared" si="17"/>
        <v/>
      </c>
      <c r="AK94" s="3" t="str">
        <f t="shared" si="18"/>
        <v/>
      </c>
      <c r="AL94" s="3" t="str">
        <f>IF($A94="","",IF((AND($A94="ADD",OR(AK94="",AK94="Excellent"))),"1",(_xlfn.XLOOKUP(AK94,condition[lookupValue],condition[lookupKey],""))))</f>
        <v/>
      </c>
      <c r="AM94" s="7" t="str">
        <f t="shared" si="19"/>
        <v/>
      </c>
      <c r="AN94" s="5"/>
    </row>
    <row r="95" spans="2:40" x14ac:dyDescent="0.45">
      <c r="B95" s="4"/>
      <c r="D95" s="3" t="str">
        <f>IF($A95="ADD",IF(NOT(ISBLANK(C95)),_xlfn.XLOOKUP(C95,roadnames[lookupValue],roadnames[lookupKey],"ERROR"),""), "")</f>
        <v/>
      </c>
      <c r="E95" s="4"/>
      <c r="F95" s="4"/>
      <c r="G95" s="6"/>
      <c r="H95" s="6"/>
      <c r="J95" s="3" t="str">
        <f>IF($A95="ADD",IF(NOT(ISBLANK(I95)),_xlfn.XLOOKUP(I95,side[lookupValue],side[lookupKey],"ERROR"),""), "")</f>
        <v/>
      </c>
      <c r="L95" s="3" t="str">
        <f>IF($A95="ADD",IF(NOT(ISBLANK(K95)),_xlfn.XLOOKUP(K95,ud_lane_location[lookupValue],ud_lane_location[lookupKey],"ERROR"),""), "")</f>
        <v/>
      </c>
      <c r="N95" s="8" t="str">
        <f t="shared" si="10"/>
        <v/>
      </c>
      <c r="P95" s="3" t="str">
        <f>IF($A95="ADD",IF(NOT(ISBLANK(O95)),_xlfn.XLOOKUP(O95,ud_placement[lookupValue],ud_placement[lookupKey],"ERROR"),""), "")</f>
        <v/>
      </c>
      <c r="R95" s="3" t="str">
        <f>IF($A95="ADD",IF(NOT(ISBLANK(Q95)),_xlfn.XLOOKUP(Q95,ud_crash_cushion_type[lookupValue],ud_crash_cushion_type[lookupKey],"ERROR"),""), "")</f>
        <v/>
      </c>
      <c r="S95" s="7"/>
      <c r="T95" s="4" t="str">
        <f t="shared" ca="1" si="11"/>
        <v/>
      </c>
      <c r="U95" s="4"/>
      <c r="V95" s="3" t="str">
        <f t="shared" si="12"/>
        <v/>
      </c>
      <c r="W95" s="3" t="str">
        <f>IF($A95="","",IF((AND($A95="ADD",OR(V95="",V95="In Use"))),"5",(_xlfn.XLOOKUP(V95,ud_asset_status[lookupValue],ud_asset_status[lookupKey],""))))</f>
        <v/>
      </c>
      <c r="X95" s="7"/>
      <c r="Z95" s="3" t="str">
        <f>IF($A95="ADD",IF(NOT(ISBLANK(Y95)),_xlfn.XLOOKUP(Y95,ar_replace_reason[lookupValue],ar_replace_reason[lookupKey],"ERROR"),""), "")</f>
        <v/>
      </c>
      <c r="AA95" s="3" t="str">
        <f t="shared" si="13"/>
        <v/>
      </c>
      <c r="AB95" s="3" t="str">
        <f>IF($A95="","",IF((AND($A95="ADD",OR(AA95="",AA95="Queenstown-Lakes District Council"))),"70",(_xlfn.XLOOKUP(AA95,ud_organisation_owner[lookupValue],ud_organisation_owner[lookupKey],""))))</f>
        <v/>
      </c>
      <c r="AC95" s="3" t="str">
        <f t="shared" si="14"/>
        <v/>
      </c>
      <c r="AD95" s="3" t="str">
        <f>IF($A95="","",IF((AND($A95="ADD",OR(AC95="",AC95="Queenstown-Lakes District Council"))),"70",(_xlfn.XLOOKUP(AC95,ud_organisation_owner[lookupValue],ud_organisation_owner[lookupKey],""))))</f>
        <v/>
      </c>
      <c r="AE95" s="3" t="str">
        <f t="shared" si="15"/>
        <v/>
      </c>
      <c r="AF95" s="3" t="str">
        <f>IF($A95="","",IF((AND($A95="ADD",OR(AE95="",AE95="Local Authority"))),"17",(_xlfn.XLOOKUP(AE95,ud_sub_organisation[lookupValue],ud_sub_organisation[lookupKey],""))))</f>
        <v/>
      </c>
      <c r="AG95" s="3" t="str">
        <f t="shared" si="16"/>
        <v/>
      </c>
      <c r="AH95" s="3" t="str">
        <f>IF($A95="","",IF((AND($A95="ADD",OR(AG95="",AG95="Vested assets"))),"12",(_xlfn.XLOOKUP(AG95,ud_work_origin[lookupValue],ud_work_origin[lookupKey],""))))</f>
        <v/>
      </c>
      <c r="AI95" s="8"/>
      <c r="AJ95" s="2" t="str">
        <f t="shared" si="17"/>
        <v/>
      </c>
      <c r="AK95" s="3" t="str">
        <f t="shared" si="18"/>
        <v/>
      </c>
      <c r="AL95" s="3" t="str">
        <f>IF($A95="","",IF((AND($A95="ADD",OR(AK95="",AK95="Excellent"))),"1",(_xlfn.XLOOKUP(AK95,condition[lookupValue],condition[lookupKey],""))))</f>
        <v/>
      </c>
      <c r="AM95" s="7" t="str">
        <f t="shared" si="19"/>
        <v/>
      </c>
      <c r="AN95" s="5"/>
    </row>
    <row r="96" spans="2:40" x14ac:dyDescent="0.45">
      <c r="B96" s="4"/>
      <c r="D96" s="3" t="str">
        <f>IF($A96="ADD",IF(NOT(ISBLANK(C96)),_xlfn.XLOOKUP(C96,roadnames[lookupValue],roadnames[lookupKey],"ERROR"),""), "")</f>
        <v/>
      </c>
      <c r="E96" s="4"/>
      <c r="F96" s="4"/>
      <c r="G96" s="6"/>
      <c r="H96" s="6"/>
      <c r="J96" s="3" t="str">
        <f>IF($A96="ADD",IF(NOT(ISBLANK(I96)),_xlfn.XLOOKUP(I96,side[lookupValue],side[lookupKey],"ERROR"),""), "")</f>
        <v/>
      </c>
      <c r="L96" s="3" t="str">
        <f>IF($A96="ADD",IF(NOT(ISBLANK(K96)),_xlfn.XLOOKUP(K96,ud_lane_location[lookupValue],ud_lane_location[lookupKey],"ERROR"),""), "")</f>
        <v/>
      </c>
      <c r="N96" s="8" t="str">
        <f t="shared" si="10"/>
        <v/>
      </c>
      <c r="P96" s="3" t="str">
        <f>IF($A96="ADD",IF(NOT(ISBLANK(O96)),_xlfn.XLOOKUP(O96,ud_placement[lookupValue],ud_placement[lookupKey],"ERROR"),""), "")</f>
        <v/>
      </c>
      <c r="R96" s="3" t="str">
        <f>IF($A96="ADD",IF(NOT(ISBLANK(Q96)),_xlfn.XLOOKUP(Q96,ud_crash_cushion_type[lookupValue],ud_crash_cushion_type[lookupKey],"ERROR"),""), "")</f>
        <v/>
      </c>
      <c r="S96" s="7"/>
      <c r="T96" s="4" t="str">
        <f t="shared" ca="1" si="11"/>
        <v/>
      </c>
      <c r="U96" s="4"/>
      <c r="V96" s="3" t="str">
        <f t="shared" si="12"/>
        <v/>
      </c>
      <c r="W96" s="3" t="str">
        <f>IF($A96="","",IF((AND($A96="ADD",OR(V96="",V96="In Use"))),"5",(_xlfn.XLOOKUP(V96,ud_asset_status[lookupValue],ud_asset_status[lookupKey],""))))</f>
        <v/>
      </c>
      <c r="X96" s="7"/>
      <c r="Z96" s="3" t="str">
        <f>IF($A96="ADD",IF(NOT(ISBLANK(Y96)),_xlfn.XLOOKUP(Y96,ar_replace_reason[lookupValue],ar_replace_reason[lookupKey],"ERROR"),""), "")</f>
        <v/>
      </c>
      <c r="AA96" s="3" t="str">
        <f t="shared" si="13"/>
        <v/>
      </c>
      <c r="AB96" s="3" t="str">
        <f>IF($A96="","",IF((AND($A96="ADD",OR(AA96="",AA96="Queenstown-Lakes District Council"))),"70",(_xlfn.XLOOKUP(AA96,ud_organisation_owner[lookupValue],ud_organisation_owner[lookupKey],""))))</f>
        <v/>
      </c>
      <c r="AC96" s="3" t="str">
        <f t="shared" si="14"/>
        <v/>
      </c>
      <c r="AD96" s="3" t="str">
        <f>IF($A96="","",IF((AND($A96="ADD",OR(AC96="",AC96="Queenstown-Lakes District Council"))),"70",(_xlfn.XLOOKUP(AC96,ud_organisation_owner[lookupValue],ud_organisation_owner[lookupKey],""))))</f>
        <v/>
      </c>
      <c r="AE96" s="3" t="str">
        <f t="shared" si="15"/>
        <v/>
      </c>
      <c r="AF96" s="3" t="str">
        <f>IF($A96="","",IF((AND($A96="ADD",OR(AE96="",AE96="Local Authority"))),"17",(_xlfn.XLOOKUP(AE96,ud_sub_organisation[lookupValue],ud_sub_organisation[lookupKey],""))))</f>
        <v/>
      </c>
      <c r="AG96" s="3" t="str">
        <f t="shared" si="16"/>
        <v/>
      </c>
      <c r="AH96" s="3" t="str">
        <f>IF($A96="","",IF((AND($A96="ADD",OR(AG96="",AG96="Vested assets"))),"12",(_xlfn.XLOOKUP(AG96,ud_work_origin[lookupValue],ud_work_origin[lookupKey],""))))</f>
        <v/>
      </c>
      <c r="AI96" s="8"/>
      <c r="AJ96" s="2" t="str">
        <f t="shared" si="17"/>
        <v/>
      </c>
      <c r="AK96" s="3" t="str">
        <f t="shared" si="18"/>
        <v/>
      </c>
      <c r="AL96" s="3" t="str">
        <f>IF($A96="","",IF((AND($A96="ADD",OR(AK96="",AK96="Excellent"))),"1",(_xlfn.XLOOKUP(AK96,condition[lookupValue],condition[lookupKey],""))))</f>
        <v/>
      </c>
      <c r="AM96" s="7" t="str">
        <f t="shared" si="19"/>
        <v/>
      </c>
      <c r="AN96" s="5"/>
    </row>
    <row r="97" spans="2:40" x14ac:dyDescent="0.45">
      <c r="B97" s="4"/>
      <c r="D97" s="3" t="str">
        <f>IF($A97="ADD",IF(NOT(ISBLANK(C97)),_xlfn.XLOOKUP(C97,roadnames[lookupValue],roadnames[lookupKey],"ERROR"),""), "")</f>
        <v/>
      </c>
      <c r="E97" s="4"/>
      <c r="F97" s="4"/>
      <c r="G97" s="6"/>
      <c r="H97" s="6"/>
      <c r="J97" s="3" t="str">
        <f>IF($A97="ADD",IF(NOT(ISBLANK(I97)),_xlfn.XLOOKUP(I97,side[lookupValue],side[lookupKey],"ERROR"),""), "")</f>
        <v/>
      </c>
      <c r="L97" s="3" t="str">
        <f>IF($A97="ADD",IF(NOT(ISBLANK(K97)),_xlfn.XLOOKUP(K97,ud_lane_location[lookupValue],ud_lane_location[lookupKey],"ERROR"),""), "")</f>
        <v/>
      </c>
      <c r="N97" s="8" t="str">
        <f t="shared" si="10"/>
        <v/>
      </c>
      <c r="P97" s="3" t="str">
        <f>IF($A97="ADD",IF(NOT(ISBLANK(O97)),_xlfn.XLOOKUP(O97,ud_placement[lookupValue],ud_placement[lookupKey],"ERROR"),""), "")</f>
        <v/>
      </c>
      <c r="R97" s="3" t="str">
        <f>IF($A97="ADD",IF(NOT(ISBLANK(Q97)),_xlfn.XLOOKUP(Q97,ud_crash_cushion_type[lookupValue],ud_crash_cushion_type[lookupKey],"ERROR"),""), "")</f>
        <v/>
      </c>
      <c r="S97" s="7"/>
      <c r="T97" s="4" t="str">
        <f t="shared" ca="1" si="11"/>
        <v/>
      </c>
      <c r="U97" s="4"/>
      <c r="V97" s="3" t="str">
        <f t="shared" si="12"/>
        <v/>
      </c>
      <c r="W97" s="3" t="str">
        <f>IF($A97="","",IF((AND($A97="ADD",OR(V97="",V97="In Use"))),"5",(_xlfn.XLOOKUP(V97,ud_asset_status[lookupValue],ud_asset_status[lookupKey],""))))</f>
        <v/>
      </c>
      <c r="X97" s="7"/>
      <c r="Z97" s="3" t="str">
        <f>IF($A97="ADD",IF(NOT(ISBLANK(Y97)),_xlfn.XLOOKUP(Y97,ar_replace_reason[lookupValue],ar_replace_reason[lookupKey],"ERROR"),""), "")</f>
        <v/>
      </c>
      <c r="AA97" s="3" t="str">
        <f t="shared" si="13"/>
        <v/>
      </c>
      <c r="AB97" s="3" t="str">
        <f>IF($A97="","",IF((AND($A97="ADD",OR(AA97="",AA97="Queenstown-Lakes District Council"))),"70",(_xlfn.XLOOKUP(AA97,ud_organisation_owner[lookupValue],ud_organisation_owner[lookupKey],""))))</f>
        <v/>
      </c>
      <c r="AC97" s="3" t="str">
        <f t="shared" si="14"/>
        <v/>
      </c>
      <c r="AD97" s="3" t="str">
        <f>IF($A97="","",IF((AND($A97="ADD",OR(AC97="",AC97="Queenstown-Lakes District Council"))),"70",(_xlfn.XLOOKUP(AC97,ud_organisation_owner[lookupValue],ud_organisation_owner[lookupKey],""))))</f>
        <v/>
      </c>
      <c r="AE97" s="3" t="str">
        <f t="shared" si="15"/>
        <v/>
      </c>
      <c r="AF97" s="3" t="str">
        <f>IF($A97="","",IF((AND($A97="ADD",OR(AE97="",AE97="Local Authority"))),"17",(_xlfn.XLOOKUP(AE97,ud_sub_organisation[lookupValue],ud_sub_organisation[lookupKey],""))))</f>
        <v/>
      </c>
      <c r="AG97" s="3" t="str">
        <f t="shared" si="16"/>
        <v/>
      </c>
      <c r="AH97" s="3" t="str">
        <f>IF($A97="","",IF((AND($A97="ADD",OR(AG97="",AG97="Vested assets"))),"12",(_xlfn.XLOOKUP(AG97,ud_work_origin[lookupValue],ud_work_origin[lookupKey],""))))</f>
        <v/>
      </c>
      <c r="AI97" s="8"/>
      <c r="AJ97" s="2" t="str">
        <f t="shared" si="17"/>
        <v/>
      </c>
      <c r="AK97" s="3" t="str">
        <f t="shared" si="18"/>
        <v/>
      </c>
      <c r="AL97" s="3" t="str">
        <f>IF($A97="","",IF((AND($A97="ADD",OR(AK97="",AK97="Excellent"))),"1",(_xlfn.XLOOKUP(AK97,condition[lookupValue],condition[lookupKey],""))))</f>
        <v/>
      </c>
      <c r="AM97" s="7" t="str">
        <f t="shared" si="19"/>
        <v/>
      </c>
      <c r="AN97" s="5"/>
    </row>
    <row r="98" spans="2:40" x14ac:dyDescent="0.45">
      <c r="B98" s="4"/>
      <c r="D98" s="3" t="str">
        <f>IF($A98="ADD",IF(NOT(ISBLANK(C98)),_xlfn.XLOOKUP(C98,roadnames[lookupValue],roadnames[lookupKey],"ERROR"),""), "")</f>
        <v/>
      </c>
      <c r="E98" s="4"/>
      <c r="F98" s="4"/>
      <c r="G98" s="6"/>
      <c r="H98" s="6"/>
      <c r="J98" s="3" t="str">
        <f>IF($A98="ADD",IF(NOT(ISBLANK(I98)),_xlfn.XLOOKUP(I98,side[lookupValue],side[lookupKey],"ERROR"),""), "")</f>
        <v/>
      </c>
      <c r="L98" s="3" t="str">
        <f>IF($A98="ADD",IF(NOT(ISBLANK(K98)),_xlfn.XLOOKUP(K98,ud_lane_location[lookupValue],ud_lane_location[lookupKey],"ERROR"),""), "")</f>
        <v/>
      </c>
      <c r="N98" s="8" t="str">
        <f t="shared" si="10"/>
        <v/>
      </c>
      <c r="P98" s="3" t="str">
        <f>IF($A98="ADD",IF(NOT(ISBLANK(O98)),_xlfn.XLOOKUP(O98,ud_placement[lookupValue],ud_placement[lookupKey],"ERROR"),""), "")</f>
        <v/>
      </c>
      <c r="R98" s="3" t="str">
        <f>IF($A98="ADD",IF(NOT(ISBLANK(Q98)),_xlfn.XLOOKUP(Q98,ud_crash_cushion_type[lookupValue],ud_crash_cushion_type[lookupKey],"ERROR"),""), "")</f>
        <v/>
      </c>
      <c r="S98" s="7"/>
      <c r="T98" s="4" t="str">
        <f t="shared" ca="1" si="11"/>
        <v/>
      </c>
      <c r="U98" s="4"/>
      <c r="V98" s="3" t="str">
        <f t="shared" si="12"/>
        <v/>
      </c>
      <c r="W98" s="3" t="str">
        <f>IF($A98="","",IF((AND($A98="ADD",OR(V98="",V98="In Use"))),"5",(_xlfn.XLOOKUP(V98,ud_asset_status[lookupValue],ud_asset_status[lookupKey],""))))</f>
        <v/>
      </c>
      <c r="X98" s="7"/>
      <c r="Z98" s="3" t="str">
        <f>IF($A98="ADD",IF(NOT(ISBLANK(Y98)),_xlfn.XLOOKUP(Y98,ar_replace_reason[lookupValue],ar_replace_reason[lookupKey],"ERROR"),""), "")</f>
        <v/>
      </c>
      <c r="AA98" s="3" t="str">
        <f t="shared" si="13"/>
        <v/>
      </c>
      <c r="AB98" s="3" t="str">
        <f>IF($A98="","",IF((AND($A98="ADD",OR(AA98="",AA98="Queenstown-Lakes District Council"))),"70",(_xlfn.XLOOKUP(AA98,ud_organisation_owner[lookupValue],ud_organisation_owner[lookupKey],""))))</f>
        <v/>
      </c>
      <c r="AC98" s="3" t="str">
        <f t="shared" si="14"/>
        <v/>
      </c>
      <c r="AD98" s="3" t="str">
        <f>IF($A98="","",IF((AND($A98="ADD",OR(AC98="",AC98="Queenstown-Lakes District Council"))),"70",(_xlfn.XLOOKUP(AC98,ud_organisation_owner[lookupValue],ud_organisation_owner[lookupKey],""))))</f>
        <v/>
      </c>
      <c r="AE98" s="3" t="str">
        <f t="shared" si="15"/>
        <v/>
      </c>
      <c r="AF98" s="3" t="str">
        <f>IF($A98="","",IF((AND($A98="ADD",OR(AE98="",AE98="Local Authority"))),"17",(_xlfn.XLOOKUP(AE98,ud_sub_organisation[lookupValue],ud_sub_organisation[lookupKey],""))))</f>
        <v/>
      </c>
      <c r="AG98" s="3" t="str">
        <f t="shared" si="16"/>
        <v/>
      </c>
      <c r="AH98" s="3" t="str">
        <f>IF($A98="","",IF((AND($A98="ADD",OR(AG98="",AG98="Vested assets"))),"12",(_xlfn.XLOOKUP(AG98,ud_work_origin[lookupValue],ud_work_origin[lookupKey],""))))</f>
        <v/>
      </c>
      <c r="AI98" s="8"/>
      <c r="AJ98" s="2" t="str">
        <f t="shared" si="17"/>
        <v/>
      </c>
      <c r="AK98" s="3" t="str">
        <f t="shared" si="18"/>
        <v/>
      </c>
      <c r="AL98" s="3" t="str">
        <f>IF($A98="","",IF((AND($A98="ADD",OR(AK98="",AK98="Excellent"))),"1",(_xlfn.XLOOKUP(AK98,condition[lookupValue],condition[lookupKey],""))))</f>
        <v/>
      </c>
      <c r="AM98" s="7" t="str">
        <f t="shared" si="19"/>
        <v/>
      </c>
      <c r="AN98" s="5"/>
    </row>
    <row r="99" spans="2:40" x14ac:dyDescent="0.45">
      <c r="B99" s="4"/>
      <c r="D99" s="3" t="str">
        <f>IF($A99="ADD",IF(NOT(ISBLANK(C99)),_xlfn.XLOOKUP(C99,roadnames[lookupValue],roadnames[lookupKey],"ERROR"),""), "")</f>
        <v/>
      </c>
      <c r="E99" s="4"/>
      <c r="F99" s="4"/>
      <c r="G99" s="6"/>
      <c r="H99" s="6"/>
      <c r="J99" s="3" t="str">
        <f>IF($A99="ADD",IF(NOT(ISBLANK(I99)),_xlfn.XLOOKUP(I99,side[lookupValue],side[lookupKey],"ERROR"),""), "")</f>
        <v/>
      </c>
      <c r="L99" s="3" t="str">
        <f>IF($A99="ADD",IF(NOT(ISBLANK(K99)),_xlfn.XLOOKUP(K99,ud_lane_location[lookupValue],ud_lane_location[lookupKey],"ERROR"),""), "")</f>
        <v/>
      </c>
      <c r="N99" s="8" t="str">
        <f t="shared" si="10"/>
        <v/>
      </c>
      <c r="P99" s="3" t="str">
        <f>IF($A99="ADD",IF(NOT(ISBLANK(O99)),_xlfn.XLOOKUP(O99,ud_placement[lookupValue],ud_placement[lookupKey],"ERROR"),""), "")</f>
        <v/>
      </c>
      <c r="R99" s="3" t="str">
        <f>IF($A99="ADD",IF(NOT(ISBLANK(Q99)),_xlfn.XLOOKUP(Q99,ud_crash_cushion_type[lookupValue],ud_crash_cushion_type[lookupKey],"ERROR"),""), "")</f>
        <v/>
      </c>
      <c r="S99" s="7"/>
      <c r="T99" s="4" t="str">
        <f t="shared" ca="1" si="11"/>
        <v/>
      </c>
      <c r="U99" s="4"/>
      <c r="V99" s="3" t="str">
        <f t="shared" si="12"/>
        <v/>
      </c>
      <c r="W99" s="3" t="str">
        <f>IF($A99="","",IF((AND($A99="ADD",OR(V99="",V99="In Use"))),"5",(_xlfn.XLOOKUP(V99,ud_asset_status[lookupValue],ud_asset_status[lookupKey],""))))</f>
        <v/>
      </c>
      <c r="X99" s="7"/>
      <c r="Z99" s="3" t="str">
        <f>IF($A99="ADD",IF(NOT(ISBLANK(Y99)),_xlfn.XLOOKUP(Y99,ar_replace_reason[lookupValue],ar_replace_reason[lookupKey],"ERROR"),""), "")</f>
        <v/>
      </c>
      <c r="AA99" s="3" t="str">
        <f t="shared" si="13"/>
        <v/>
      </c>
      <c r="AB99" s="3" t="str">
        <f>IF($A99="","",IF((AND($A99="ADD",OR(AA99="",AA99="Queenstown-Lakes District Council"))),"70",(_xlfn.XLOOKUP(AA99,ud_organisation_owner[lookupValue],ud_organisation_owner[lookupKey],""))))</f>
        <v/>
      </c>
      <c r="AC99" s="3" t="str">
        <f t="shared" si="14"/>
        <v/>
      </c>
      <c r="AD99" s="3" t="str">
        <f>IF($A99="","",IF((AND($A99="ADD",OR(AC99="",AC99="Queenstown-Lakes District Council"))),"70",(_xlfn.XLOOKUP(AC99,ud_organisation_owner[lookupValue],ud_organisation_owner[lookupKey],""))))</f>
        <v/>
      </c>
      <c r="AE99" s="3" t="str">
        <f t="shared" si="15"/>
        <v/>
      </c>
      <c r="AF99" s="3" t="str">
        <f>IF($A99="","",IF((AND($A99="ADD",OR(AE99="",AE99="Local Authority"))),"17",(_xlfn.XLOOKUP(AE99,ud_sub_organisation[lookupValue],ud_sub_organisation[lookupKey],""))))</f>
        <v/>
      </c>
      <c r="AG99" s="3" t="str">
        <f t="shared" si="16"/>
        <v/>
      </c>
      <c r="AH99" s="3" t="str">
        <f>IF($A99="","",IF((AND($A99="ADD",OR(AG99="",AG99="Vested assets"))),"12",(_xlfn.XLOOKUP(AG99,ud_work_origin[lookupValue],ud_work_origin[lookupKey],""))))</f>
        <v/>
      </c>
      <c r="AI99" s="8"/>
      <c r="AJ99" s="2" t="str">
        <f t="shared" si="17"/>
        <v/>
      </c>
      <c r="AK99" s="3" t="str">
        <f t="shared" si="18"/>
        <v/>
      </c>
      <c r="AL99" s="3" t="str">
        <f>IF($A99="","",IF((AND($A99="ADD",OR(AK99="",AK99="Excellent"))),"1",(_xlfn.XLOOKUP(AK99,condition[lookupValue],condition[lookupKey],""))))</f>
        <v/>
      </c>
      <c r="AM99" s="7" t="str">
        <f t="shared" si="19"/>
        <v/>
      </c>
      <c r="AN99" s="5"/>
    </row>
    <row r="100" spans="2:40" x14ac:dyDescent="0.45">
      <c r="B100" s="4"/>
      <c r="D100" s="3" t="str">
        <f>IF($A100="ADD",IF(NOT(ISBLANK(C100)),_xlfn.XLOOKUP(C100,roadnames[lookupValue],roadnames[lookupKey],"ERROR"),""), "")</f>
        <v/>
      </c>
      <c r="E100" s="4"/>
      <c r="F100" s="4"/>
      <c r="G100" s="6"/>
      <c r="H100" s="6"/>
      <c r="J100" s="3" t="str">
        <f>IF($A100="ADD",IF(NOT(ISBLANK(I100)),_xlfn.XLOOKUP(I100,side[lookupValue],side[lookupKey],"ERROR"),""), "")</f>
        <v/>
      </c>
      <c r="L100" s="3" t="str">
        <f>IF($A100="ADD",IF(NOT(ISBLANK(K100)),_xlfn.XLOOKUP(K100,ud_lane_location[lookupValue],ud_lane_location[lookupKey],"ERROR"),""), "")</f>
        <v/>
      </c>
      <c r="N100" s="8" t="str">
        <f t="shared" si="10"/>
        <v/>
      </c>
      <c r="P100" s="3" t="str">
        <f>IF($A100="ADD",IF(NOT(ISBLANK(O100)),_xlfn.XLOOKUP(O100,ud_placement[lookupValue],ud_placement[lookupKey],"ERROR"),""), "")</f>
        <v/>
      </c>
      <c r="R100" s="3" t="str">
        <f>IF($A100="ADD",IF(NOT(ISBLANK(Q100)),_xlfn.XLOOKUP(Q100,ud_crash_cushion_type[lookupValue],ud_crash_cushion_type[lookupKey],"ERROR"),""), "")</f>
        <v/>
      </c>
      <c r="S100" s="7"/>
      <c r="T100" s="4" t="str">
        <f t="shared" ca="1" si="11"/>
        <v/>
      </c>
      <c r="U100" s="4"/>
      <c r="V100" s="3" t="str">
        <f t="shared" si="12"/>
        <v/>
      </c>
      <c r="W100" s="3" t="str">
        <f>IF($A100="","",IF((AND($A100="ADD",OR(V100="",V100="In Use"))),"5",(_xlfn.XLOOKUP(V100,ud_asset_status[lookupValue],ud_asset_status[lookupKey],""))))</f>
        <v/>
      </c>
      <c r="X100" s="7"/>
      <c r="Z100" s="3" t="str">
        <f>IF($A100="ADD",IF(NOT(ISBLANK(Y100)),_xlfn.XLOOKUP(Y100,ar_replace_reason[lookupValue],ar_replace_reason[lookupKey],"ERROR"),""), "")</f>
        <v/>
      </c>
      <c r="AA100" s="3" t="str">
        <f t="shared" si="13"/>
        <v/>
      </c>
      <c r="AB100" s="3" t="str">
        <f>IF($A100="","",IF((AND($A100="ADD",OR(AA100="",AA100="Queenstown-Lakes District Council"))),"70",(_xlfn.XLOOKUP(AA100,ud_organisation_owner[lookupValue],ud_organisation_owner[lookupKey],""))))</f>
        <v/>
      </c>
      <c r="AC100" s="3" t="str">
        <f t="shared" si="14"/>
        <v/>
      </c>
      <c r="AD100" s="3" t="str">
        <f>IF($A100="","",IF((AND($A100="ADD",OR(AC100="",AC100="Queenstown-Lakes District Council"))),"70",(_xlfn.XLOOKUP(AC100,ud_organisation_owner[lookupValue],ud_organisation_owner[lookupKey],""))))</f>
        <v/>
      </c>
      <c r="AE100" s="3" t="str">
        <f t="shared" si="15"/>
        <v/>
      </c>
      <c r="AF100" s="3" t="str">
        <f>IF($A100="","",IF((AND($A100="ADD",OR(AE100="",AE100="Local Authority"))),"17",(_xlfn.XLOOKUP(AE100,ud_sub_organisation[lookupValue],ud_sub_organisation[lookupKey],""))))</f>
        <v/>
      </c>
      <c r="AG100" s="3" t="str">
        <f t="shared" si="16"/>
        <v/>
      </c>
      <c r="AH100" s="3" t="str">
        <f>IF($A100="","",IF((AND($A100="ADD",OR(AG100="",AG100="Vested assets"))),"12",(_xlfn.XLOOKUP(AG100,ud_work_origin[lookupValue],ud_work_origin[lookupKey],""))))</f>
        <v/>
      </c>
      <c r="AI100" s="8"/>
      <c r="AJ100" s="2" t="str">
        <f t="shared" si="17"/>
        <v/>
      </c>
      <c r="AK100" s="3" t="str">
        <f t="shared" si="18"/>
        <v/>
      </c>
      <c r="AL100" s="3" t="str">
        <f>IF($A100="","",IF((AND($A100="ADD",OR(AK100="",AK100="Excellent"))),"1",(_xlfn.XLOOKUP(AK100,condition[lookupValue],condition[lookupKey],""))))</f>
        <v/>
      </c>
      <c r="AM100" s="7" t="str">
        <f t="shared" si="19"/>
        <v/>
      </c>
      <c r="AN100" s="5"/>
    </row>
  </sheetData>
  <sheetProtection algorithmName="SHA-512" hashValue="dA4uecW9iFhafluIVnBsfbo6RGIKP9NPKyPWQ7tsrtoh8Y0Hs+RbrNH5Uqw9HJ2ttbg31bl8o27RO7g7by7VFQ==" saltValue="Cyl7JjmhjqZ20Gg5yGBp+A==" spinCount="100000" sheet="1" scenarios="1" selectLockedCells="1"/>
  <conditionalFormatting sqref="A2:XFD2">
    <cfRule type="cellIs" dxfId="231" priority="2" operator="equal">
      <formula>"ERROR"</formula>
    </cfRule>
  </conditionalFormatting>
  <conditionalFormatting sqref="A1:XFD1">
    <cfRule type="expression" dxfId="230" priority="1">
      <formula>A$2="ERROR"</formula>
    </cfRule>
  </conditionalFormatting>
  <conditionalFormatting sqref="A10:XFD100">
    <cfRule type="expression" dxfId="229" priority="394">
      <formula>MATCH("ERROR",$A10:$EN10,0)</formula>
    </cfRule>
    <cfRule type="expression" dxfId="228" priority="395">
      <formula>AND($A10="ADD",A$6=TRUE,A10="")</formula>
    </cfRule>
    <cfRule type="expression" dxfId="227" priority="396">
      <formula>OR(AND($A10="DELETE",A$1="Asset ID",A10=""),AND($A10="DELETE",A$1="Removal Date",A10=""),AND($A10="DELETE",A$1="Removal Reason",A10=""))</formula>
    </cfRule>
    <cfRule type="expression" dxfId="226" priority="397">
      <formula>AND($A10="EDIT",A$1="Asset ID",A10="")</formula>
    </cfRule>
    <cfRule type="expression" dxfId="225" priority="398">
      <formula>AND($A10="ADD",A$5=TRUE,A10="")</formula>
    </cfRule>
  </conditionalFormatting>
  <dataValidations count="27">
    <dataValidation type="list" allowBlank="1" showInputMessage="1" showErrorMessage="1" sqref="C10:C100" xr:uid="{0C5B184E-258C-474E-B423-E178091D4915}">
      <formula1>roadnames_lookup</formula1>
    </dataValidation>
    <dataValidation type="list" allowBlank="1" showInputMessage="1" showErrorMessage="1" sqref="I10:I100" xr:uid="{619C1D40-16D7-4E45-874D-BC38F4F59BB3}">
      <formula1>side_lookup</formula1>
    </dataValidation>
    <dataValidation type="list" allowBlank="1" showInputMessage="1" showErrorMessage="1" sqref="K10:K100" xr:uid="{14E547E1-7893-49DD-AD93-FC13C2638B7C}">
      <formula1>ud_lane_location_lookup</formula1>
    </dataValidation>
    <dataValidation type="list" allowBlank="1" showInputMessage="1" showErrorMessage="1" sqref="O10:O100" xr:uid="{70FC18BF-5C0E-4F37-BBC9-D4370017EE09}">
      <formula1>ud_placement_lookup</formula1>
    </dataValidation>
    <dataValidation type="list" allowBlank="1" showInputMessage="1" showErrorMessage="1" sqref="Q10:Q100" xr:uid="{579EE21C-0C68-4EB0-8DC0-1203ACCD5A37}">
      <formula1>ud_crash_cushion_type_lookup</formula1>
    </dataValidation>
    <dataValidation type="list" allowBlank="1" showInputMessage="1" showErrorMessage="1" promptTitle="WARNING" prompt="Only change If ammending existing asset" sqref="V10:V100" xr:uid="{642AAAD7-AFAF-4837-84CD-5313473B9253}">
      <formula1>ud_asset_status_lookup</formula1>
    </dataValidation>
    <dataValidation type="list" allowBlank="1" showInputMessage="1" showErrorMessage="1" sqref="Y10:Y100" xr:uid="{26F5B480-225E-4CF4-A6C8-DAD03AFCF31B}">
      <formula1>ar_replace_reason_lookup</formula1>
    </dataValidation>
    <dataValidation type="list" allowBlank="1" showInputMessage="1" showErrorMessage="1" promptTitle="WARNING" prompt="Only change this If Not QLDC asset" sqref="AC10:AC100" xr:uid="{E860FE1C-3E40-49B3-8A11-77DC0A1DE7CE}">
      <formula1>ud_organisation_owner_lookup</formula1>
    </dataValidation>
    <dataValidation type="list" allowBlank="1" showInputMessage="1" showErrorMessage="1" promptTitle="WARNING" prompt="Only change this If Not QLDC Roading asset" sqref="AE10:AE100" xr:uid="{76352D64-5A3A-454E-847A-6DC35705B103}">
      <formula1>ud_sub_organisation_lookup</formula1>
    </dataValidation>
    <dataValidation type="list" allowBlank="1" showInputMessage="1" showErrorMessage="1" promptTitle="WARNING" prompt="Only change this field If undertaking maintenance Or CAPEX works" sqref="AG10:AG100" xr:uid="{A9258616-7BC6-480A-BE52-475B720C4051}">
      <formula1>ud_work_origin_lookup</formula1>
    </dataValidation>
    <dataValidation type="list" allowBlank="1" showInputMessage="1" showErrorMessage="1" promptTitle="WARNING" prompt="Only change this If incorrect" sqref="AK10:AK100" xr:uid="{2055E69B-B074-4AB1-879B-D5F41DBDD154}">
      <formula1>condition_lookup</formula1>
    </dataValidation>
    <dataValidation type="list" allowBlank="1" showInputMessage="1" showErrorMessage="1" promptTitle="WARNING" prompt="Only change this If NZTA Or Parks And Reserves asset" sqref="AJ10:AJ100" xr:uid="{1A35AFFD-6D8B-4F41-98B7-6AED08ACBC6A}">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B4ECDAC4-F693-4451-A8C4-6269BD016C80}">
      <formula1>"ADD,EDIT,DELETE"</formula1>
    </dataValidation>
    <dataValidation type="list" allowBlank="1" showInputMessage="1" showErrorMessage="1" promptTitle="WARNING" prompt="Only change this If Not QLDC asset" sqref="AA10:AA100" xr:uid="{0AF3412E-ABC3-4068-8C6F-18C4064BB4FD}">
      <formula1>ud_organisation_owner_lookup</formula1>
    </dataValidation>
    <dataValidation type="whole" allowBlank="1" showInputMessage="1" showErrorMessage="1" error="Please Enter Whole Number Between 1 And 999" promptTitle="ERROR" sqref="T10:T100" xr:uid="{B3014FDB-5991-40D2-9495-190BBD270360}">
      <formula1>1</formula1>
      <formula2>999</formula2>
    </dataValidation>
    <dataValidation type="whole" allowBlank="1" showInputMessage="1" showErrorMessage="1" error="Please Enter Whole Number Between 1 And 2147483647" promptTitle="ERROR" sqref="B10:B100" xr:uid="{BEC577B1-29DE-4F03-A52B-3875B4465906}">
      <formula1>1</formula1>
      <formula2>2147483647</formula2>
    </dataValidation>
    <dataValidation type="whole" allowBlank="1" showInputMessage="1" showErrorMessage="1" error="Please Enter Whole Number Between 1 And 9999999999" promptTitle="ERROR" sqref="U10:U100" xr:uid="{675A44CC-2413-4B92-B694-FAED4BDD4830}">
      <formula1>1</formula1>
      <formula2>9999999999</formula2>
    </dataValidation>
    <dataValidation type="whole" allowBlank="1" showInputMessage="1" showErrorMessage="1" error="Please Enter Whole Number Between 1 And 999999" promptTitle="ERROR" sqref="F10:F100" xr:uid="{700575DE-911D-4BAD-9712-412B2282E892}">
      <formula1>1</formula1>
      <formula2>999999</formula2>
    </dataValidation>
    <dataValidation type="whole" allowBlank="1" showInputMessage="1" showErrorMessage="1" error="Please Enter Whole Number Between 0 And 999999" promptTitle="ERROR" sqref="E10:E100" xr:uid="{F695B2A2-CA34-4408-86FE-659850B309D2}">
      <formula1>0</formula1>
      <formula2>999999</formula2>
    </dataValidation>
    <dataValidation type="decimal" allowBlank="1" showInputMessage="1" showErrorMessage="1" error="Please Enter Decimal Between -40.0 And 999.9" promptTitle="ERROR" sqref="G10:G100" xr:uid="{FD76555B-C391-4B7C-B265-55E87A935728}">
      <formula1>-40</formula1>
      <formula2>999.9</formula2>
    </dataValidation>
    <dataValidation type="decimal" allowBlank="1" showInputMessage="1" showErrorMessage="1" error="Please Enter Decimal Between -40.0 And 999.9" promptTitle="ERROR" sqref="H10:H100" xr:uid="{50B4CC61-2281-4124-9B36-02B06C2D0331}">
      <formula1>-40</formula1>
      <formula2>999.9</formula2>
    </dataValidation>
    <dataValidation type="decimal" allowBlank="1" showInputMessage="1" showErrorMessage="1" error="Please Enter Decimal Between 0.01 And 99999999.99" promptTitle="ERROR" sqref="N10:N100" xr:uid="{D1ED3684-4E5F-4A1A-BA1E-3C1F22094EA5}">
      <formula1>0.01</formula1>
      <formula2>99999999.99</formula2>
    </dataValidation>
    <dataValidation type="decimal" allowBlank="1" showInputMessage="1" showErrorMessage="1" error="Please Enter Decimal Between 0.01 And 9999999999.99" promptTitle="ERROR" sqref="AI10:AI100" xr:uid="{89CDC602-1676-4836-9CA2-7D7D75500CDC}">
      <formula1>0.01</formula1>
      <formula2>9999999999.99</formula2>
    </dataValidation>
    <dataValidation type="textLength" allowBlank="1" showInputMessage="1" showErrorMessage="1" error="Please Dont Enter More Than 255 Characters" promptTitle="ERROR" sqref="AN10:AN100" xr:uid="{523D9A5B-3B92-454C-A812-E23B5C6D947B}">
      <formula1>0</formula1>
      <formula2>255</formula2>
    </dataValidation>
    <dataValidation type="date" allowBlank="1" showInputMessage="1" showErrorMessage="1" error="Please Enter Valid Date eg 31/01/2023" promptTitle="ERROR" sqref="S10:S100" xr:uid="{8F47D453-4A72-4EB8-B247-53C92D523122}">
      <formula1>43831</formula1>
      <formula2>48580</formula2>
    </dataValidation>
    <dataValidation type="date" allowBlank="1" showInputMessage="1" showErrorMessage="1" error="Please Enter Valid Date eg 31/01/2023" promptTitle="ERROR" sqref="X10:X100" xr:uid="{DA6CBE5F-6426-446D-8ECC-B4276EB2D6FA}">
      <formula1>43831</formula1>
      <formula2>48580</formula2>
    </dataValidation>
    <dataValidation type="date" allowBlank="1" showInputMessage="1" showErrorMessage="1" error="Please Enter Valid Date eg 31/01/2023" promptTitle="ERROR" sqref="AM10:AM100" xr:uid="{0221ABAA-723D-43DD-ADC5-E0B35E56ED2F}">
      <formula1>43831</formula1>
      <formula2>48580</formula2>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14BF9-E4A0-40E4-A56B-4D5796894C9A}">
  <dimension ref="A1:E11"/>
  <sheetViews>
    <sheetView workbookViewId="0">
      <selection activeCell="A2" sqref="A2:E11"/>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57</v>
      </c>
      <c r="B2" t="s">
        <v>5046</v>
      </c>
      <c r="E2" t="b">
        <v>1</v>
      </c>
    </row>
    <row r="3" spans="1:5" x14ac:dyDescent="0.45">
      <c r="A3">
        <v>58</v>
      </c>
      <c r="B3" t="s">
        <v>5048</v>
      </c>
      <c r="E3" t="b">
        <v>1</v>
      </c>
    </row>
    <row r="4" spans="1:5" x14ac:dyDescent="0.45">
      <c r="A4">
        <v>62</v>
      </c>
      <c r="B4" t="s">
        <v>5049</v>
      </c>
      <c r="E4" t="b">
        <v>1</v>
      </c>
    </row>
    <row r="5" spans="1:5" x14ac:dyDescent="0.45">
      <c r="A5">
        <v>59</v>
      </c>
      <c r="B5" t="s">
        <v>5050</v>
      </c>
      <c r="E5" t="b">
        <v>1</v>
      </c>
    </row>
    <row r="6" spans="1:5" x14ac:dyDescent="0.45">
      <c r="A6">
        <v>60</v>
      </c>
      <c r="B6" t="s">
        <v>5051</v>
      </c>
      <c r="E6" t="b">
        <v>1</v>
      </c>
    </row>
    <row r="7" spans="1:5" x14ac:dyDescent="0.45">
      <c r="A7">
        <v>61</v>
      </c>
      <c r="B7" t="s">
        <v>5053</v>
      </c>
      <c r="E7" t="b">
        <v>1</v>
      </c>
    </row>
    <row r="8" spans="1:5" x14ac:dyDescent="0.45">
      <c r="A8">
        <v>56</v>
      </c>
      <c r="B8" t="s">
        <v>5075</v>
      </c>
      <c r="E8" t="b">
        <v>1</v>
      </c>
    </row>
    <row r="9" spans="1:5" x14ac:dyDescent="0.45">
      <c r="A9">
        <v>40</v>
      </c>
      <c r="B9" t="s">
        <v>5111</v>
      </c>
      <c r="E9" t="b">
        <v>1</v>
      </c>
    </row>
    <row r="10" spans="1:5" x14ac:dyDescent="0.45">
      <c r="A10">
        <v>41</v>
      </c>
      <c r="B10" t="s">
        <v>5112</v>
      </c>
      <c r="E10" t="b">
        <v>1</v>
      </c>
    </row>
    <row r="11" spans="1:5" x14ac:dyDescent="0.45">
      <c r="A11">
        <v>45</v>
      </c>
      <c r="B11" t="s">
        <v>5121</v>
      </c>
      <c r="E11" t="b">
        <v>1</v>
      </c>
    </row>
  </sheetData>
  <pageMargins left="0.75" right="0.75" top="1" bottom="1" header="0.5" footer="0.5"/>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E627E-C17F-4EE5-8AB6-91459FD7780F}">
  <dimension ref="A1:E13"/>
  <sheetViews>
    <sheetView workbookViewId="0">
      <selection activeCell="A2" sqref="A2:E1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64</v>
      </c>
      <c r="B3" t="s">
        <v>5032</v>
      </c>
      <c r="E3" t="b">
        <v>1</v>
      </c>
    </row>
    <row r="4" spans="1:5" x14ac:dyDescent="0.45">
      <c r="A4">
        <v>63</v>
      </c>
      <c r="B4" t="s">
        <v>5033</v>
      </c>
      <c r="E4" t="b">
        <v>1</v>
      </c>
    </row>
    <row r="5" spans="1:5" x14ac:dyDescent="0.45">
      <c r="A5">
        <v>65</v>
      </c>
      <c r="B5" t="s">
        <v>5034</v>
      </c>
      <c r="E5" t="b">
        <v>1</v>
      </c>
    </row>
    <row r="6" spans="1:5" x14ac:dyDescent="0.45">
      <c r="A6">
        <v>13</v>
      </c>
      <c r="B6" t="s">
        <v>5045</v>
      </c>
      <c r="E6" t="b">
        <v>1</v>
      </c>
    </row>
    <row r="7" spans="1:5" x14ac:dyDescent="0.45">
      <c r="A7">
        <v>66</v>
      </c>
      <c r="B7" t="s">
        <v>5080</v>
      </c>
      <c r="E7" t="b">
        <v>1</v>
      </c>
    </row>
    <row r="8" spans="1:5" x14ac:dyDescent="0.45">
      <c r="A8">
        <v>67</v>
      </c>
      <c r="B8" t="s">
        <v>5098</v>
      </c>
      <c r="E8" t="b">
        <v>1</v>
      </c>
    </row>
    <row r="9" spans="1:5" x14ac:dyDescent="0.45">
      <c r="A9">
        <v>68</v>
      </c>
      <c r="B9" t="s">
        <v>5099</v>
      </c>
      <c r="E9" t="b">
        <v>1</v>
      </c>
    </row>
    <row r="10" spans="1:5" x14ac:dyDescent="0.45">
      <c r="A10">
        <v>69</v>
      </c>
      <c r="B10" t="s">
        <v>5100</v>
      </c>
      <c r="E10" t="b">
        <v>1</v>
      </c>
    </row>
    <row r="11" spans="1:5" x14ac:dyDescent="0.45">
      <c r="A11">
        <v>40</v>
      </c>
      <c r="B11" t="s">
        <v>5111</v>
      </c>
      <c r="E11" t="b">
        <v>1</v>
      </c>
    </row>
    <row r="12" spans="1:5" x14ac:dyDescent="0.45">
      <c r="A12">
        <v>41</v>
      </c>
      <c r="B12" t="s">
        <v>5112</v>
      </c>
      <c r="E12" t="b">
        <v>1</v>
      </c>
    </row>
    <row r="13" spans="1:5" x14ac:dyDescent="0.45">
      <c r="A13">
        <v>45</v>
      </c>
      <c r="B13" t="s">
        <v>5121</v>
      </c>
      <c r="E13" t="b">
        <v>1</v>
      </c>
    </row>
  </sheetData>
  <pageMargins left="0.75" right="0.75" top="1" bottom="1" header="0.5" footer="0.5"/>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236B-953D-4622-969C-2385A224D681}">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6</v>
      </c>
      <c r="B3" t="s">
        <v>5036</v>
      </c>
      <c r="E3" t="b">
        <v>1</v>
      </c>
    </row>
    <row r="4" spans="1:5" x14ac:dyDescent="0.45">
      <c r="A4">
        <v>13</v>
      </c>
      <c r="B4" t="s">
        <v>5045</v>
      </c>
      <c r="E4" t="b">
        <v>1</v>
      </c>
    </row>
    <row r="5" spans="1:5" x14ac:dyDescent="0.45">
      <c r="A5">
        <v>70</v>
      </c>
      <c r="B5" t="s">
        <v>4994</v>
      </c>
      <c r="E5" t="b">
        <v>1</v>
      </c>
    </row>
    <row r="6" spans="1:5" x14ac:dyDescent="0.45">
      <c r="A6">
        <v>40</v>
      </c>
      <c r="B6" t="s">
        <v>5111</v>
      </c>
      <c r="E6" t="b">
        <v>1</v>
      </c>
    </row>
    <row r="7" spans="1:5" x14ac:dyDescent="0.45">
      <c r="A7">
        <v>41</v>
      </c>
      <c r="B7" t="s">
        <v>5112</v>
      </c>
      <c r="E7" t="b">
        <v>1</v>
      </c>
    </row>
  </sheetData>
  <pageMargins left="0.75" right="0.75" top="1" bottom="1" header="0.5" footer="0.5"/>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35D9F-A2DB-4D4B-A2A0-31B13F6A7CA7}">
  <dimension ref="A1:E13"/>
  <sheetViews>
    <sheetView workbookViewId="0">
      <selection activeCell="A2" sqref="A2:E1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19</v>
      </c>
      <c r="B2" t="s">
        <v>5062</v>
      </c>
      <c r="E2" t="b">
        <v>1</v>
      </c>
    </row>
    <row r="3" spans="1:5" x14ac:dyDescent="0.45">
      <c r="A3">
        <v>56</v>
      </c>
      <c r="B3" t="s">
        <v>5075</v>
      </c>
      <c r="E3" t="b">
        <v>1</v>
      </c>
    </row>
    <row r="4" spans="1:5" x14ac:dyDescent="0.45">
      <c r="A4">
        <v>48</v>
      </c>
      <c r="B4" t="s">
        <v>5095</v>
      </c>
      <c r="E4" t="b">
        <v>1</v>
      </c>
    </row>
    <row r="5" spans="1:5" x14ac:dyDescent="0.45">
      <c r="A5">
        <v>49</v>
      </c>
      <c r="B5" t="s">
        <v>5097</v>
      </c>
      <c r="E5" t="b">
        <v>1</v>
      </c>
    </row>
    <row r="6" spans="1:5" x14ac:dyDescent="0.45">
      <c r="A6">
        <v>40</v>
      </c>
      <c r="B6" t="s">
        <v>5111</v>
      </c>
      <c r="E6" t="b">
        <v>1</v>
      </c>
    </row>
    <row r="7" spans="1:5" x14ac:dyDescent="0.45">
      <c r="A7">
        <v>41</v>
      </c>
      <c r="B7" t="s">
        <v>5112</v>
      </c>
      <c r="E7" t="b">
        <v>1</v>
      </c>
    </row>
    <row r="8" spans="1:5" x14ac:dyDescent="0.45">
      <c r="A8">
        <v>52</v>
      </c>
      <c r="B8" t="s">
        <v>5122</v>
      </c>
      <c r="E8" t="b">
        <v>1</v>
      </c>
    </row>
    <row r="9" spans="1:5" x14ac:dyDescent="0.45">
      <c r="A9">
        <v>53</v>
      </c>
      <c r="B9" t="s">
        <v>5124</v>
      </c>
      <c r="E9" t="b">
        <v>1</v>
      </c>
    </row>
    <row r="10" spans="1:5" x14ac:dyDescent="0.45">
      <c r="A10">
        <v>54</v>
      </c>
      <c r="B10" t="s">
        <v>5125</v>
      </c>
      <c r="E10" t="b">
        <v>1</v>
      </c>
    </row>
    <row r="11" spans="1:5" x14ac:dyDescent="0.45">
      <c r="A11">
        <v>50</v>
      </c>
      <c r="B11" t="s">
        <v>5126</v>
      </c>
      <c r="E11" t="b">
        <v>1</v>
      </c>
    </row>
    <row r="12" spans="1:5" x14ac:dyDescent="0.45">
      <c r="A12">
        <v>55</v>
      </c>
      <c r="B12" t="s">
        <v>5127</v>
      </c>
      <c r="E12" t="b">
        <v>1</v>
      </c>
    </row>
    <row r="13" spans="1:5" x14ac:dyDescent="0.45">
      <c r="A13">
        <v>51</v>
      </c>
      <c r="B13" t="s">
        <v>5128</v>
      </c>
      <c r="E13" t="b">
        <v>1</v>
      </c>
    </row>
  </sheetData>
  <pageMargins left="0.75" right="0.75" top="1" bottom="1" header="0.5" footer="0.5"/>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8E1C6-14EA-4C92-8E74-FF929044358F}">
  <dimension ref="A1:E8"/>
  <sheetViews>
    <sheetView workbookViewId="0">
      <selection activeCell="A2" sqref="A2:E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13</v>
      </c>
      <c r="B3" t="s">
        <v>5045</v>
      </c>
      <c r="E3" t="b">
        <v>1</v>
      </c>
    </row>
    <row r="4" spans="1:5" x14ac:dyDescent="0.45">
      <c r="A4">
        <v>40</v>
      </c>
      <c r="B4" t="s">
        <v>5111</v>
      </c>
      <c r="E4" t="b">
        <v>1</v>
      </c>
    </row>
    <row r="5" spans="1:5" x14ac:dyDescent="0.45">
      <c r="A5">
        <v>41</v>
      </c>
      <c r="B5" t="s">
        <v>5112</v>
      </c>
      <c r="E5" t="b">
        <v>1</v>
      </c>
    </row>
    <row r="6" spans="1:5" x14ac:dyDescent="0.45">
      <c r="A6">
        <v>42</v>
      </c>
      <c r="B6" t="s">
        <v>5113</v>
      </c>
      <c r="E6" t="b">
        <v>1</v>
      </c>
    </row>
    <row r="7" spans="1:5" x14ac:dyDescent="0.45">
      <c r="A7">
        <v>43</v>
      </c>
      <c r="B7" t="s">
        <v>5118</v>
      </c>
      <c r="E7" t="b">
        <v>1</v>
      </c>
    </row>
    <row r="8" spans="1:5" x14ac:dyDescent="0.45">
      <c r="A8">
        <v>45</v>
      </c>
      <c r="B8" t="s">
        <v>5121</v>
      </c>
      <c r="E8" t="b">
        <v>1</v>
      </c>
    </row>
  </sheetData>
  <pageMargins left="0.75" right="0.75" top="1" bottom="1" header="0.5" footer="0.5"/>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7D0C7-0A11-49A4-B632-1EC4BD18C03A}">
  <dimension ref="A1:E6"/>
  <sheetViews>
    <sheetView workbookViewId="0">
      <selection activeCell="A2" sqref="A2:E6"/>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40</v>
      </c>
      <c r="B3" t="s">
        <v>5111</v>
      </c>
      <c r="E3" t="b">
        <v>1</v>
      </c>
    </row>
    <row r="4" spans="1:5" x14ac:dyDescent="0.45">
      <c r="A4">
        <v>41</v>
      </c>
      <c r="B4" t="s">
        <v>5112</v>
      </c>
      <c r="E4" t="b">
        <v>1</v>
      </c>
    </row>
    <row r="5" spans="1:5" x14ac:dyDescent="0.45">
      <c r="A5">
        <v>43</v>
      </c>
      <c r="B5" t="s">
        <v>5118</v>
      </c>
      <c r="E5" t="b">
        <v>1</v>
      </c>
    </row>
    <row r="6" spans="1:5" x14ac:dyDescent="0.45">
      <c r="A6">
        <v>45</v>
      </c>
      <c r="B6" t="s">
        <v>5121</v>
      </c>
      <c r="E6" t="b">
        <v>1</v>
      </c>
    </row>
  </sheetData>
  <pageMargins left="0.75" right="0.75" top="1" bottom="1" header="0.5" footer="0.5"/>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84F0-A5CD-4E7B-A1FA-0402D8F65C50}">
  <dimension ref="A1:E12"/>
  <sheetViews>
    <sheetView workbookViewId="0">
      <selection activeCell="A2" sqref="A2:E12"/>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11</v>
      </c>
      <c r="B3" t="s">
        <v>5043</v>
      </c>
      <c r="E3" t="b">
        <v>1</v>
      </c>
    </row>
    <row r="4" spans="1:5" x14ac:dyDescent="0.45">
      <c r="A4">
        <v>13</v>
      </c>
      <c r="B4" t="s">
        <v>5045</v>
      </c>
      <c r="E4" t="b">
        <v>1</v>
      </c>
    </row>
    <row r="5" spans="1:5" x14ac:dyDescent="0.45">
      <c r="A5">
        <v>71</v>
      </c>
      <c r="B5" t="s">
        <v>5069</v>
      </c>
      <c r="E5" t="b">
        <v>1</v>
      </c>
    </row>
    <row r="6" spans="1:5" x14ac:dyDescent="0.45">
      <c r="A6">
        <v>29</v>
      </c>
      <c r="B6" t="s">
        <v>5084</v>
      </c>
      <c r="E6" t="b">
        <v>1</v>
      </c>
    </row>
    <row r="7" spans="1:5" x14ac:dyDescent="0.45">
      <c r="A7">
        <v>35</v>
      </c>
      <c r="B7" t="s">
        <v>5102</v>
      </c>
      <c r="E7" t="b">
        <v>1</v>
      </c>
    </row>
    <row r="8" spans="1:5" x14ac:dyDescent="0.45">
      <c r="A8">
        <v>40</v>
      </c>
      <c r="B8" t="s">
        <v>5111</v>
      </c>
      <c r="E8" t="b">
        <v>1</v>
      </c>
    </row>
    <row r="9" spans="1:5" x14ac:dyDescent="0.45">
      <c r="A9">
        <v>41</v>
      </c>
      <c r="B9" t="s">
        <v>5112</v>
      </c>
      <c r="E9" t="b">
        <v>1</v>
      </c>
    </row>
    <row r="10" spans="1:5" x14ac:dyDescent="0.45">
      <c r="A10">
        <v>42</v>
      </c>
      <c r="B10" t="s">
        <v>5113</v>
      </c>
      <c r="E10" t="b">
        <v>1</v>
      </c>
    </row>
    <row r="11" spans="1:5" x14ac:dyDescent="0.45">
      <c r="A11">
        <v>43</v>
      </c>
      <c r="B11" t="s">
        <v>5118</v>
      </c>
      <c r="E11" t="b">
        <v>1</v>
      </c>
    </row>
    <row r="12" spans="1:5" x14ac:dyDescent="0.45">
      <c r="A12">
        <v>45</v>
      </c>
      <c r="B12" t="s">
        <v>5121</v>
      </c>
      <c r="E12" t="b">
        <v>1</v>
      </c>
    </row>
  </sheetData>
  <pageMargins left="0.75" right="0.75" top="1" bottom="1" header="0.5" footer="0.5"/>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3512-C747-47B8-BCB8-E7A357DD562F}">
  <dimension ref="A1:E22"/>
  <sheetViews>
    <sheetView workbookViewId="0">
      <selection activeCell="A2" sqref="A2:E22"/>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76</v>
      </c>
      <c r="B3" t="s">
        <v>5031</v>
      </c>
      <c r="E3" t="b">
        <v>1</v>
      </c>
    </row>
    <row r="4" spans="1:5" x14ac:dyDescent="0.45">
      <c r="A4">
        <v>10</v>
      </c>
      <c r="B4" t="s">
        <v>5041</v>
      </c>
      <c r="E4" t="b">
        <v>1</v>
      </c>
    </row>
    <row r="5" spans="1:5" x14ac:dyDescent="0.45">
      <c r="A5">
        <v>11</v>
      </c>
      <c r="B5" t="s">
        <v>5043</v>
      </c>
      <c r="E5" t="b">
        <v>1</v>
      </c>
    </row>
    <row r="6" spans="1:5" x14ac:dyDescent="0.45">
      <c r="A6">
        <v>13</v>
      </c>
      <c r="B6" t="s">
        <v>5045</v>
      </c>
      <c r="E6" t="b">
        <v>1</v>
      </c>
    </row>
    <row r="7" spans="1:5" x14ac:dyDescent="0.45">
      <c r="A7">
        <v>77</v>
      </c>
      <c r="B7" t="s">
        <v>5054</v>
      </c>
      <c r="E7" t="b">
        <v>1</v>
      </c>
    </row>
    <row r="8" spans="1:5" x14ac:dyDescent="0.45">
      <c r="A8">
        <v>78</v>
      </c>
      <c r="B8" t="s">
        <v>5059</v>
      </c>
      <c r="E8" t="b">
        <v>1</v>
      </c>
    </row>
    <row r="9" spans="1:5" x14ac:dyDescent="0.45">
      <c r="A9">
        <v>23</v>
      </c>
      <c r="B9" t="s">
        <v>5068</v>
      </c>
      <c r="E9" t="b">
        <v>1</v>
      </c>
    </row>
    <row r="10" spans="1:5" x14ac:dyDescent="0.45">
      <c r="A10">
        <v>71</v>
      </c>
      <c r="B10" t="s">
        <v>5069</v>
      </c>
      <c r="E10" t="b">
        <v>1</v>
      </c>
    </row>
    <row r="11" spans="1:5" x14ac:dyDescent="0.45">
      <c r="A11">
        <v>29</v>
      </c>
      <c r="B11" t="s">
        <v>5084</v>
      </c>
      <c r="E11" t="b">
        <v>1</v>
      </c>
    </row>
    <row r="12" spans="1:5" x14ac:dyDescent="0.45">
      <c r="A12">
        <v>31</v>
      </c>
      <c r="B12" t="s">
        <v>5088</v>
      </c>
      <c r="E12" t="b">
        <v>1</v>
      </c>
    </row>
    <row r="13" spans="1:5" x14ac:dyDescent="0.45">
      <c r="A13">
        <v>35</v>
      </c>
      <c r="B13" t="s">
        <v>5102</v>
      </c>
      <c r="E13" t="b">
        <v>1</v>
      </c>
    </row>
    <row r="14" spans="1:5" x14ac:dyDescent="0.45">
      <c r="A14">
        <v>40</v>
      </c>
      <c r="B14" t="s">
        <v>5111</v>
      </c>
      <c r="E14" t="b">
        <v>1</v>
      </c>
    </row>
    <row r="15" spans="1:5" x14ac:dyDescent="0.45">
      <c r="A15">
        <v>41</v>
      </c>
      <c r="B15" t="s">
        <v>5112</v>
      </c>
      <c r="E15" t="b">
        <v>1</v>
      </c>
    </row>
    <row r="16" spans="1:5" x14ac:dyDescent="0.45">
      <c r="A16">
        <v>42</v>
      </c>
      <c r="B16" t="s">
        <v>5113</v>
      </c>
      <c r="E16" t="b">
        <v>1</v>
      </c>
    </row>
    <row r="17" spans="1:5" x14ac:dyDescent="0.45">
      <c r="A17">
        <v>79</v>
      </c>
      <c r="B17" t="s">
        <v>5115</v>
      </c>
      <c r="E17" t="b">
        <v>1</v>
      </c>
    </row>
    <row r="18" spans="1:5" x14ac:dyDescent="0.45">
      <c r="A18">
        <v>80</v>
      </c>
      <c r="B18" t="s">
        <v>5116</v>
      </c>
      <c r="E18" t="b">
        <v>1</v>
      </c>
    </row>
    <row r="19" spans="1:5" x14ac:dyDescent="0.45">
      <c r="A19">
        <v>43</v>
      </c>
      <c r="B19" t="s">
        <v>5118</v>
      </c>
      <c r="E19" t="b">
        <v>1</v>
      </c>
    </row>
    <row r="20" spans="1:5" x14ac:dyDescent="0.45">
      <c r="A20">
        <v>45</v>
      </c>
      <c r="B20" t="s">
        <v>5121</v>
      </c>
      <c r="E20" t="b">
        <v>1</v>
      </c>
    </row>
    <row r="21" spans="1:5" x14ac:dyDescent="0.45">
      <c r="A21">
        <v>81</v>
      </c>
      <c r="B21" t="s">
        <v>5129</v>
      </c>
      <c r="E21" t="b">
        <v>1</v>
      </c>
    </row>
    <row r="22" spans="1:5" x14ac:dyDescent="0.45">
      <c r="A22">
        <v>82</v>
      </c>
      <c r="B22" t="s">
        <v>5130</v>
      </c>
      <c r="E22" t="b">
        <v>1</v>
      </c>
    </row>
  </sheetData>
  <pageMargins left="0.75" right="0.75" top="1" bottom="1" header="0.5" footer="0.5"/>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E588-0B5E-4FC3-A7EE-FF11FC9C4B67}">
  <dimension ref="A1:E15"/>
  <sheetViews>
    <sheetView workbookViewId="0">
      <selection activeCell="A2" sqref="A2:E15"/>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10</v>
      </c>
      <c r="B3" t="s">
        <v>5041</v>
      </c>
      <c r="E3" t="b">
        <v>1</v>
      </c>
    </row>
    <row r="4" spans="1:5" x14ac:dyDescent="0.45">
      <c r="A4">
        <v>11</v>
      </c>
      <c r="B4" t="s">
        <v>5043</v>
      </c>
      <c r="E4" t="b">
        <v>1</v>
      </c>
    </row>
    <row r="5" spans="1:5" x14ac:dyDescent="0.45">
      <c r="A5">
        <v>13</v>
      </c>
      <c r="B5" t="s">
        <v>5045</v>
      </c>
      <c r="E5" t="b">
        <v>1</v>
      </c>
    </row>
    <row r="6" spans="1:5" x14ac:dyDescent="0.45">
      <c r="A6">
        <v>23</v>
      </c>
      <c r="B6" t="s">
        <v>5068</v>
      </c>
      <c r="E6" t="b">
        <v>1</v>
      </c>
    </row>
    <row r="7" spans="1:5" x14ac:dyDescent="0.45">
      <c r="A7">
        <v>71</v>
      </c>
      <c r="B7" t="s">
        <v>5069</v>
      </c>
      <c r="E7" t="b">
        <v>1</v>
      </c>
    </row>
    <row r="8" spans="1:5" x14ac:dyDescent="0.45">
      <c r="A8">
        <v>29</v>
      </c>
      <c r="B8" t="s">
        <v>5084</v>
      </c>
      <c r="E8" t="b">
        <v>1</v>
      </c>
    </row>
    <row r="9" spans="1:5" x14ac:dyDescent="0.45">
      <c r="A9">
        <v>72</v>
      </c>
      <c r="B9" t="s">
        <v>5096</v>
      </c>
      <c r="E9" t="b">
        <v>1</v>
      </c>
    </row>
    <row r="10" spans="1:5" x14ac:dyDescent="0.45">
      <c r="A10">
        <v>35</v>
      </c>
      <c r="B10" t="s">
        <v>5102</v>
      </c>
      <c r="E10" t="b">
        <v>1</v>
      </c>
    </row>
    <row r="11" spans="1:5" x14ac:dyDescent="0.45">
      <c r="A11">
        <v>40</v>
      </c>
      <c r="B11" t="s">
        <v>5111</v>
      </c>
      <c r="E11" t="b">
        <v>1</v>
      </c>
    </row>
    <row r="12" spans="1:5" x14ac:dyDescent="0.45">
      <c r="A12">
        <v>41</v>
      </c>
      <c r="B12" t="s">
        <v>5112</v>
      </c>
      <c r="E12" t="b">
        <v>1</v>
      </c>
    </row>
    <row r="13" spans="1:5" x14ac:dyDescent="0.45">
      <c r="A13">
        <v>42</v>
      </c>
      <c r="B13" t="s">
        <v>5113</v>
      </c>
      <c r="E13" t="b">
        <v>1</v>
      </c>
    </row>
    <row r="14" spans="1:5" x14ac:dyDescent="0.45">
      <c r="A14">
        <v>43</v>
      </c>
      <c r="B14" t="s">
        <v>5118</v>
      </c>
      <c r="E14" t="b">
        <v>1</v>
      </c>
    </row>
    <row r="15" spans="1:5" x14ac:dyDescent="0.45">
      <c r="A15">
        <v>45</v>
      </c>
      <c r="B15" t="s">
        <v>5121</v>
      </c>
      <c r="E15" t="b">
        <v>1</v>
      </c>
    </row>
  </sheetData>
  <pageMargins left="0.75" right="0.75" top="1" bottom="1" header="0.5" footer="0.5"/>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D589-1821-42C5-93A8-59E8C59847D0}">
  <dimension ref="A1:E8"/>
  <sheetViews>
    <sheetView workbookViewId="0">
      <selection activeCell="A2" sqref="A2:E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11</v>
      </c>
      <c r="B2" t="s">
        <v>5043</v>
      </c>
      <c r="E2" t="b">
        <v>1</v>
      </c>
    </row>
    <row r="3" spans="1:5" x14ac:dyDescent="0.45">
      <c r="A3">
        <v>29</v>
      </c>
      <c r="B3" t="s">
        <v>5084</v>
      </c>
      <c r="E3" t="b">
        <v>1</v>
      </c>
    </row>
    <row r="4" spans="1:5" x14ac:dyDescent="0.45">
      <c r="A4">
        <v>72</v>
      </c>
      <c r="B4" t="s">
        <v>5096</v>
      </c>
      <c r="E4" t="b">
        <v>1</v>
      </c>
    </row>
    <row r="5" spans="1:5" x14ac:dyDescent="0.45">
      <c r="A5">
        <v>39</v>
      </c>
      <c r="B5" t="s">
        <v>5110</v>
      </c>
      <c r="E5" t="b">
        <v>1</v>
      </c>
    </row>
    <row r="6" spans="1:5" x14ac:dyDescent="0.45">
      <c r="A6">
        <v>40</v>
      </c>
      <c r="B6" t="s">
        <v>5111</v>
      </c>
      <c r="E6" t="b">
        <v>1</v>
      </c>
    </row>
    <row r="7" spans="1:5" x14ac:dyDescent="0.45">
      <c r="A7">
        <v>41</v>
      </c>
      <c r="B7" t="s">
        <v>5112</v>
      </c>
      <c r="E7" t="b">
        <v>1</v>
      </c>
    </row>
    <row r="8" spans="1:5" x14ac:dyDescent="0.45">
      <c r="A8">
        <v>45</v>
      </c>
      <c r="B8" t="s">
        <v>5121</v>
      </c>
      <c r="E8"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C0EB-0B99-441C-BED3-44D91BFE09E9}">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4960</v>
      </c>
      <c r="B2" t="s">
        <v>6402</v>
      </c>
      <c r="E2" t="b">
        <v>1</v>
      </c>
    </row>
    <row r="3" spans="1:5" x14ac:dyDescent="0.45">
      <c r="A3" t="s">
        <v>4956</v>
      </c>
      <c r="B3" t="s">
        <v>6400</v>
      </c>
      <c r="E3" t="b">
        <v>1</v>
      </c>
    </row>
    <row r="4" spans="1:5" x14ac:dyDescent="0.45">
      <c r="A4" t="s">
        <v>4958</v>
      </c>
      <c r="B4" t="s">
        <v>6401</v>
      </c>
      <c r="E4" t="b">
        <v>1</v>
      </c>
    </row>
    <row r="5" spans="1:5" x14ac:dyDescent="0.45">
      <c r="A5" t="s">
        <v>4962</v>
      </c>
      <c r="B5" t="s">
        <v>6403</v>
      </c>
      <c r="E5" t="b">
        <v>1</v>
      </c>
    </row>
    <row r="6" spans="1:5" x14ac:dyDescent="0.45">
      <c r="A6" t="s">
        <v>6365</v>
      </c>
      <c r="B6" t="s">
        <v>5384</v>
      </c>
      <c r="E6" t="b">
        <v>1</v>
      </c>
    </row>
    <row r="7" spans="1:5" x14ac:dyDescent="0.45">
      <c r="A7" t="s">
        <v>4964</v>
      </c>
      <c r="B7" t="s">
        <v>6404</v>
      </c>
      <c r="E7" t="b">
        <v>1</v>
      </c>
    </row>
  </sheetData>
  <pageMargins left="0.75" right="0.75" top="1" bottom="1" header="0.5" footer="0.5"/>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A03FB-7355-48F9-8926-181D525FA998}">
  <dimension ref="A1:E15"/>
  <sheetViews>
    <sheetView workbookViewId="0">
      <selection activeCell="A2" sqref="A2:E15"/>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10</v>
      </c>
      <c r="B3" t="s">
        <v>5041</v>
      </c>
      <c r="E3" t="b">
        <v>1</v>
      </c>
    </row>
    <row r="4" spans="1:5" x14ac:dyDescent="0.45">
      <c r="A4">
        <v>11</v>
      </c>
      <c r="B4" t="s">
        <v>5043</v>
      </c>
      <c r="E4" t="b">
        <v>1</v>
      </c>
    </row>
    <row r="5" spans="1:5" x14ac:dyDescent="0.45">
      <c r="A5">
        <v>13</v>
      </c>
      <c r="B5" t="s">
        <v>5045</v>
      </c>
      <c r="E5" t="b">
        <v>1</v>
      </c>
    </row>
    <row r="6" spans="1:5" x14ac:dyDescent="0.45">
      <c r="A6">
        <v>23</v>
      </c>
      <c r="B6" t="s">
        <v>5068</v>
      </c>
      <c r="E6" t="b">
        <v>1</v>
      </c>
    </row>
    <row r="7" spans="1:5" x14ac:dyDescent="0.45">
      <c r="A7">
        <v>71</v>
      </c>
      <c r="B7" t="s">
        <v>5069</v>
      </c>
      <c r="E7" t="b">
        <v>1</v>
      </c>
    </row>
    <row r="8" spans="1:5" x14ac:dyDescent="0.45">
      <c r="A8">
        <v>28</v>
      </c>
      <c r="B8" t="s">
        <v>5082</v>
      </c>
      <c r="E8" t="b">
        <v>1</v>
      </c>
    </row>
    <row r="9" spans="1:5" x14ac:dyDescent="0.45">
      <c r="A9">
        <v>29</v>
      </c>
      <c r="B9" t="s">
        <v>5084</v>
      </c>
      <c r="E9" t="b">
        <v>1</v>
      </c>
    </row>
    <row r="10" spans="1:5" x14ac:dyDescent="0.45">
      <c r="A10">
        <v>35</v>
      </c>
      <c r="B10" t="s">
        <v>5102</v>
      </c>
      <c r="E10" t="b">
        <v>1</v>
      </c>
    </row>
    <row r="11" spans="1:5" x14ac:dyDescent="0.45">
      <c r="A11">
        <v>40</v>
      </c>
      <c r="B11" t="s">
        <v>5111</v>
      </c>
      <c r="E11" t="b">
        <v>1</v>
      </c>
    </row>
    <row r="12" spans="1:5" x14ac:dyDescent="0.45">
      <c r="A12">
        <v>41</v>
      </c>
      <c r="B12" t="s">
        <v>5112</v>
      </c>
      <c r="E12" t="b">
        <v>1</v>
      </c>
    </row>
    <row r="13" spans="1:5" x14ac:dyDescent="0.45">
      <c r="A13">
        <v>42</v>
      </c>
      <c r="B13" t="s">
        <v>5113</v>
      </c>
      <c r="E13" t="b">
        <v>1</v>
      </c>
    </row>
    <row r="14" spans="1:5" x14ac:dyDescent="0.45">
      <c r="A14">
        <v>84</v>
      </c>
      <c r="B14" t="s">
        <v>5119</v>
      </c>
      <c r="E14" t="b">
        <v>1</v>
      </c>
    </row>
    <row r="15" spans="1:5" x14ac:dyDescent="0.45">
      <c r="A15">
        <v>45</v>
      </c>
      <c r="B15" t="s">
        <v>5121</v>
      </c>
      <c r="E15" t="b">
        <v>1</v>
      </c>
    </row>
  </sheetData>
  <pageMargins left="0.75" right="0.75" top="1" bottom="1" header="0.5" footer="0.5"/>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3284-E5EB-4BCB-8BA6-6A6B73A1DCAE}">
  <dimension ref="A1:E15"/>
  <sheetViews>
    <sheetView workbookViewId="0">
      <selection activeCell="A2" sqref="A2:E15"/>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10</v>
      </c>
      <c r="B3" t="s">
        <v>5041</v>
      </c>
      <c r="E3" t="b">
        <v>1</v>
      </c>
    </row>
    <row r="4" spans="1:5" x14ac:dyDescent="0.45">
      <c r="A4">
        <v>73</v>
      </c>
      <c r="B4" t="s">
        <v>5042</v>
      </c>
      <c r="E4" t="b">
        <v>1</v>
      </c>
    </row>
    <row r="5" spans="1:5" x14ac:dyDescent="0.45">
      <c r="A5">
        <v>13</v>
      </c>
      <c r="B5" t="s">
        <v>5045</v>
      </c>
      <c r="E5" t="b">
        <v>1</v>
      </c>
    </row>
    <row r="6" spans="1:5" x14ac:dyDescent="0.45">
      <c r="A6">
        <v>23</v>
      </c>
      <c r="B6" t="s">
        <v>5068</v>
      </c>
      <c r="E6" t="b">
        <v>1</v>
      </c>
    </row>
    <row r="7" spans="1:5" x14ac:dyDescent="0.45">
      <c r="A7">
        <v>74</v>
      </c>
      <c r="B7" t="s">
        <v>5074</v>
      </c>
      <c r="E7" t="b">
        <v>1</v>
      </c>
    </row>
    <row r="8" spans="1:5" x14ac:dyDescent="0.45">
      <c r="A8">
        <v>29</v>
      </c>
      <c r="B8" t="s">
        <v>5084</v>
      </c>
      <c r="E8" t="b">
        <v>1</v>
      </c>
    </row>
    <row r="9" spans="1:5" x14ac:dyDescent="0.45">
      <c r="A9">
        <v>35</v>
      </c>
      <c r="B9" t="s">
        <v>5102</v>
      </c>
      <c r="E9" t="b">
        <v>1</v>
      </c>
    </row>
    <row r="10" spans="1:5" x14ac:dyDescent="0.45">
      <c r="A10">
        <v>75</v>
      </c>
      <c r="B10" t="s">
        <v>5103</v>
      </c>
      <c r="E10" t="b">
        <v>1</v>
      </c>
    </row>
    <row r="11" spans="1:5" x14ac:dyDescent="0.45">
      <c r="A11">
        <v>39</v>
      </c>
      <c r="B11" t="s">
        <v>5110</v>
      </c>
      <c r="E11" t="b">
        <v>1</v>
      </c>
    </row>
    <row r="12" spans="1:5" x14ac:dyDescent="0.45">
      <c r="A12">
        <v>40</v>
      </c>
      <c r="B12" t="s">
        <v>5111</v>
      </c>
      <c r="E12" t="b">
        <v>1</v>
      </c>
    </row>
    <row r="13" spans="1:5" x14ac:dyDescent="0.45">
      <c r="A13">
        <v>41</v>
      </c>
      <c r="B13" t="s">
        <v>5112</v>
      </c>
      <c r="E13" t="b">
        <v>1</v>
      </c>
    </row>
    <row r="14" spans="1:5" x14ac:dyDescent="0.45">
      <c r="A14">
        <v>42</v>
      </c>
      <c r="B14" t="s">
        <v>5113</v>
      </c>
      <c r="E14" t="b">
        <v>1</v>
      </c>
    </row>
    <row r="15" spans="1:5" x14ac:dyDescent="0.45">
      <c r="A15">
        <v>45</v>
      </c>
      <c r="B15" t="s">
        <v>5121</v>
      </c>
      <c r="E15" t="b">
        <v>1</v>
      </c>
    </row>
  </sheetData>
  <pageMargins left="0.75" right="0.75" top="1" bottom="1" header="0.5" footer="0.5"/>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668DC-8865-4752-9473-6BBB99861A62}">
  <dimension ref="A1:E11"/>
  <sheetViews>
    <sheetView workbookViewId="0">
      <selection activeCell="A2" sqref="A2:E11"/>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11</v>
      </c>
      <c r="B3" t="s">
        <v>5043</v>
      </c>
      <c r="E3" t="b">
        <v>1</v>
      </c>
    </row>
    <row r="4" spans="1:5" x14ac:dyDescent="0.45">
      <c r="A4">
        <v>13</v>
      </c>
      <c r="B4" t="s">
        <v>5045</v>
      </c>
      <c r="E4" t="b">
        <v>1</v>
      </c>
    </row>
    <row r="5" spans="1:5" x14ac:dyDescent="0.45">
      <c r="A5">
        <v>46</v>
      </c>
      <c r="B5" t="s">
        <v>5133</v>
      </c>
      <c r="E5" t="b">
        <v>1</v>
      </c>
    </row>
    <row r="6" spans="1:5" x14ac:dyDescent="0.45">
      <c r="A6">
        <v>71</v>
      </c>
      <c r="B6" t="s">
        <v>5069</v>
      </c>
      <c r="E6" t="b">
        <v>1</v>
      </c>
    </row>
    <row r="7" spans="1:5" x14ac:dyDescent="0.45">
      <c r="A7">
        <v>29</v>
      </c>
      <c r="B7" t="s">
        <v>5084</v>
      </c>
      <c r="E7" t="b">
        <v>1</v>
      </c>
    </row>
    <row r="8" spans="1:5" x14ac:dyDescent="0.45">
      <c r="A8">
        <v>40</v>
      </c>
      <c r="B8" t="s">
        <v>5111</v>
      </c>
      <c r="E8" t="b">
        <v>1</v>
      </c>
    </row>
    <row r="9" spans="1:5" x14ac:dyDescent="0.45">
      <c r="A9">
        <v>41</v>
      </c>
      <c r="B9" t="s">
        <v>5112</v>
      </c>
      <c r="E9" t="b">
        <v>1</v>
      </c>
    </row>
    <row r="10" spans="1:5" x14ac:dyDescent="0.45">
      <c r="A10">
        <v>42</v>
      </c>
      <c r="B10" t="s">
        <v>5113</v>
      </c>
      <c r="E10" t="b">
        <v>1</v>
      </c>
    </row>
    <row r="11" spans="1:5" x14ac:dyDescent="0.45">
      <c r="A11">
        <v>43</v>
      </c>
      <c r="B11" t="s">
        <v>5118</v>
      </c>
      <c r="E11" t="b">
        <v>1</v>
      </c>
    </row>
  </sheetData>
  <pageMargins left="0.75" right="0.75" top="1" bottom="1" header="0.5" footer="0.5"/>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46962-6751-4531-B9E1-D322D38F1348}">
  <dimension ref="A1:E16"/>
  <sheetViews>
    <sheetView workbookViewId="0">
      <selection activeCell="A2" sqref="A2:E16"/>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v>
      </c>
      <c r="B2" t="s">
        <v>5027</v>
      </c>
      <c r="E2" t="b">
        <v>1</v>
      </c>
    </row>
    <row r="3" spans="1:5" x14ac:dyDescent="0.45">
      <c r="A3">
        <v>4</v>
      </c>
      <c r="B3" t="s">
        <v>5030</v>
      </c>
      <c r="E3" t="b">
        <v>1</v>
      </c>
    </row>
    <row r="4" spans="1:5" x14ac:dyDescent="0.45">
      <c r="A4">
        <v>10</v>
      </c>
      <c r="B4" t="s">
        <v>5041</v>
      </c>
      <c r="E4" t="b">
        <v>1</v>
      </c>
    </row>
    <row r="5" spans="1:5" x14ac:dyDescent="0.45">
      <c r="A5">
        <v>13</v>
      </c>
      <c r="B5" t="s">
        <v>5045</v>
      </c>
      <c r="E5" t="b">
        <v>1</v>
      </c>
    </row>
    <row r="6" spans="1:5" x14ac:dyDescent="0.45">
      <c r="A6">
        <v>18</v>
      </c>
      <c r="B6" t="s">
        <v>5061</v>
      </c>
      <c r="E6" t="b">
        <v>1</v>
      </c>
    </row>
    <row r="7" spans="1:5" x14ac:dyDescent="0.45">
      <c r="A7">
        <v>21</v>
      </c>
      <c r="B7" t="s">
        <v>5064</v>
      </c>
      <c r="E7" t="b">
        <v>1</v>
      </c>
    </row>
    <row r="8" spans="1:5" x14ac:dyDescent="0.45">
      <c r="A8">
        <v>23</v>
      </c>
      <c r="B8" t="s">
        <v>5068</v>
      </c>
      <c r="E8" t="b">
        <v>1</v>
      </c>
    </row>
    <row r="9" spans="1:5" x14ac:dyDescent="0.45">
      <c r="A9">
        <v>26</v>
      </c>
      <c r="B9" t="s">
        <v>5077</v>
      </c>
      <c r="E9" t="b">
        <v>1</v>
      </c>
    </row>
    <row r="10" spans="1:5" x14ac:dyDescent="0.45">
      <c r="A10">
        <v>31</v>
      </c>
      <c r="B10" t="s">
        <v>5088</v>
      </c>
      <c r="E10" t="b">
        <v>1</v>
      </c>
    </row>
    <row r="11" spans="1:5" x14ac:dyDescent="0.45">
      <c r="A11">
        <v>35</v>
      </c>
      <c r="B11" t="s">
        <v>5102</v>
      </c>
      <c r="E11" t="b">
        <v>1</v>
      </c>
    </row>
    <row r="12" spans="1:5" x14ac:dyDescent="0.45">
      <c r="A12">
        <v>40</v>
      </c>
      <c r="B12" t="s">
        <v>5111</v>
      </c>
      <c r="E12" t="b">
        <v>1</v>
      </c>
    </row>
    <row r="13" spans="1:5" x14ac:dyDescent="0.45">
      <c r="A13">
        <v>41</v>
      </c>
      <c r="B13" t="s">
        <v>5112</v>
      </c>
      <c r="E13" t="b">
        <v>1</v>
      </c>
    </row>
    <row r="14" spans="1:5" x14ac:dyDescent="0.45">
      <c r="A14">
        <v>42</v>
      </c>
      <c r="B14" t="s">
        <v>5113</v>
      </c>
      <c r="E14" t="b">
        <v>1</v>
      </c>
    </row>
    <row r="15" spans="1:5" x14ac:dyDescent="0.45">
      <c r="A15">
        <v>43</v>
      </c>
      <c r="B15" t="s">
        <v>5118</v>
      </c>
      <c r="E15" t="b">
        <v>1</v>
      </c>
    </row>
    <row r="16" spans="1:5" x14ac:dyDescent="0.45">
      <c r="A16">
        <v>45</v>
      </c>
      <c r="B16" t="s">
        <v>5121</v>
      </c>
      <c r="E16" t="b">
        <v>1</v>
      </c>
    </row>
  </sheetData>
  <pageMargins left="0.75" right="0.75" top="1" bottom="1" header="0.5" footer="0.5"/>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2109-0152-40D2-9C4A-BF89D0B3E59C}">
  <dimension ref="A1:E6"/>
  <sheetViews>
    <sheetView workbookViewId="0">
      <selection activeCell="A2" sqref="A2:E6"/>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4</v>
      </c>
      <c r="B2" t="s">
        <v>5030</v>
      </c>
      <c r="E2" t="b">
        <v>1</v>
      </c>
    </row>
    <row r="3" spans="1:5" x14ac:dyDescent="0.45">
      <c r="A3">
        <v>29</v>
      </c>
      <c r="B3" t="s">
        <v>5084</v>
      </c>
      <c r="E3" t="b">
        <v>1</v>
      </c>
    </row>
    <row r="4" spans="1:5" x14ac:dyDescent="0.45">
      <c r="A4">
        <v>40</v>
      </c>
      <c r="B4" t="s">
        <v>5111</v>
      </c>
      <c r="E4" t="b">
        <v>1</v>
      </c>
    </row>
    <row r="5" spans="1:5" x14ac:dyDescent="0.45">
      <c r="A5">
        <v>41</v>
      </c>
      <c r="B5" t="s">
        <v>5112</v>
      </c>
      <c r="E5" t="b">
        <v>1</v>
      </c>
    </row>
    <row r="6" spans="1:5" x14ac:dyDescent="0.45">
      <c r="A6">
        <v>45</v>
      </c>
      <c r="B6" t="s">
        <v>5121</v>
      </c>
      <c r="E6" t="b">
        <v>1</v>
      </c>
    </row>
  </sheetData>
  <pageMargins left="0.75" right="0.75" top="1" bottom="1" header="0.5" footer="0.5"/>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F397A-1A6C-44BB-9FB5-C14AF1BD5E72}">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13</v>
      </c>
      <c r="B2" t="s">
        <v>5045</v>
      </c>
      <c r="E2" t="b">
        <v>1</v>
      </c>
    </row>
    <row r="3" spans="1:5" x14ac:dyDescent="0.45">
      <c r="A3">
        <v>40</v>
      </c>
      <c r="B3" t="s">
        <v>5111</v>
      </c>
      <c r="E3" t="b">
        <v>1</v>
      </c>
    </row>
    <row r="4" spans="1:5" x14ac:dyDescent="0.45">
      <c r="A4">
        <v>41</v>
      </c>
      <c r="B4" t="s">
        <v>5112</v>
      </c>
      <c r="E4" t="b">
        <v>1</v>
      </c>
    </row>
    <row r="5" spans="1:5" x14ac:dyDescent="0.45">
      <c r="A5">
        <v>42</v>
      </c>
      <c r="B5" t="s">
        <v>5113</v>
      </c>
      <c r="E5" t="b">
        <v>1</v>
      </c>
    </row>
    <row r="6" spans="1:5" x14ac:dyDescent="0.45">
      <c r="A6">
        <v>43</v>
      </c>
      <c r="B6" t="s">
        <v>5118</v>
      </c>
      <c r="E6" t="b">
        <v>1</v>
      </c>
    </row>
    <row r="7" spans="1:5" x14ac:dyDescent="0.45">
      <c r="A7">
        <v>45</v>
      </c>
      <c r="B7" t="s">
        <v>5121</v>
      </c>
      <c r="E7" t="b">
        <v>1</v>
      </c>
    </row>
  </sheetData>
  <pageMargins left="0.75" right="0.75" top="1" bottom="1" header="0.5" footer="0.5"/>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1714-A53F-41B4-B985-ACF641EE4A88}">
  <dimension ref="A1:E8"/>
  <sheetViews>
    <sheetView workbookViewId="0">
      <selection activeCell="A2" sqref="A2:E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v>11</v>
      </c>
      <c r="B2" t="s">
        <v>5043</v>
      </c>
      <c r="E2" t="b">
        <v>1</v>
      </c>
    </row>
    <row r="3" spans="1:5" x14ac:dyDescent="0.45">
      <c r="A3">
        <v>13</v>
      </c>
      <c r="B3" t="s">
        <v>5045</v>
      </c>
      <c r="E3" t="b">
        <v>1</v>
      </c>
    </row>
    <row r="4" spans="1:5" x14ac:dyDescent="0.45">
      <c r="A4">
        <v>29</v>
      </c>
      <c r="B4" t="s">
        <v>5084</v>
      </c>
      <c r="E4" t="b">
        <v>1</v>
      </c>
    </row>
    <row r="5" spans="1:5" x14ac:dyDescent="0.45">
      <c r="A5">
        <v>40</v>
      </c>
      <c r="B5" t="s">
        <v>5111</v>
      </c>
      <c r="E5" t="b">
        <v>1</v>
      </c>
    </row>
    <row r="6" spans="1:5" x14ac:dyDescent="0.45">
      <c r="A6">
        <v>41</v>
      </c>
      <c r="B6" t="s">
        <v>5112</v>
      </c>
      <c r="E6" t="b">
        <v>1</v>
      </c>
    </row>
    <row r="7" spans="1:5" x14ac:dyDescent="0.45">
      <c r="A7">
        <v>43</v>
      </c>
      <c r="B7" t="s">
        <v>5118</v>
      </c>
      <c r="E7" t="b">
        <v>1</v>
      </c>
    </row>
    <row r="8" spans="1:5" x14ac:dyDescent="0.45">
      <c r="A8">
        <v>45</v>
      </c>
      <c r="B8" t="s">
        <v>5121</v>
      </c>
      <c r="E8" t="b">
        <v>1</v>
      </c>
    </row>
  </sheetData>
  <pageMargins left="0.75" right="0.75" top="1" bottom="1" header="0.5" footer="0.5"/>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86C23-1649-4E52-B759-34CF2FCCA399}">
  <dimension ref="A1:E10"/>
  <sheetViews>
    <sheetView workbookViewId="0">
      <selection activeCell="A2" sqref="A2:E10"/>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5057</v>
      </c>
      <c r="B2" t="s">
        <v>6391</v>
      </c>
      <c r="E2" t="b">
        <v>1</v>
      </c>
    </row>
    <row r="3" spans="1:5" x14ac:dyDescent="0.45">
      <c r="A3" t="s">
        <v>4956</v>
      </c>
      <c r="B3" t="s">
        <v>6392</v>
      </c>
      <c r="E3" t="b">
        <v>1</v>
      </c>
    </row>
    <row r="4" spans="1:5" x14ac:dyDescent="0.45">
      <c r="A4" t="s">
        <v>4960</v>
      </c>
      <c r="B4" t="s">
        <v>6393</v>
      </c>
      <c r="E4" t="b">
        <v>1</v>
      </c>
    </row>
    <row r="5" spans="1:5" x14ac:dyDescent="0.45">
      <c r="A5" t="s">
        <v>4958</v>
      </c>
      <c r="B5" t="s">
        <v>6394</v>
      </c>
      <c r="E5" t="b">
        <v>1</v>
      </c>
    </row>
    <row r="6" spans="1:5" x14ac:dyDescent="0.45">
      <c r="A6" t="s">
        <v>4968</v>
      </c>
      <c r="B6" t="s">
        <v>6395</v>
      </c>
      <c r="E6" t="b">
        <v>1</v>
      </c>
    </row>
    <row r="7" spans="1:5" x14ac:dyDescent="0.45">
      <c r="A7" t="s">
        <v>4980</v>
      </c>
      <c r="B7" t="s">
        <v>6396</v>
      </c>
      <c r="E7" t="b">
        <v>1</v>
      </c>
    </row>
    <row r="8" spans="1:5" x14ac:dyDescent="0.45">
      <c r="A8" t="s">
        <v>4962</v>
      </c>
      <c r="B8" t="s">
        <v>6397</v>
      </c>
      <c r="E8" t="b">
        <v>1</v>
      </c>
    </row>
    <row r="9" spans="1:5" x14ac:dyDescent="0.45">
      <c r="A9" t="s">
        <v>5013</v>
      </c>
      <c r="B9" t="s">
        <v>6398</v>
      </c>
      <c r="E9" t="b">
        <v>1</v>
      </c>
    </row>
    <row r="10" spans="1:5" x14ac:dyDescent="0.45">
      <c r="A10" t="s">
        <v>4964</v>
      </c>
      <c r="B10" t="s">
        <v>6399</v>
      </c>
      <c r="E10" t="b">
        <v>1</v>
      </c>
    </row>
  </sheetData>
  <pageMargins left="0.75" right="0.75" top="1" bottom="1" header="0.5" footer="0.5"/>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DF65-2D05-4591-B6E5-CD8FFB28055F}">
  <dimension ref="A1:E4"/>
  <sheetViews>
    <sheetView workbookViewId="0">
      <selection activeCell="A2" sqref="A2:E4"/>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4956</v>
      </c>
      <c r="B2" t="s">
        <v>6388</v>
      </c>
      <c r="E2" t="b">
        <v>1</v>
      </c>
    </row>
    <row r="3" spans="1:5" x14ac:dyDescent="0.45">
      <c r="A3" t="s">
        <v>4958</v>
      </c>
      <c r="B3" t="s">
        <v>6389</v>
      </c>
      <c r="E3" t="b">
        <v>1</v>
      </c>
    </row>
    <row r="4" spans="1:5" x14ac:dyDescent="0.45">
      <c r="A4" t="s">
        <v>4960</v>
      </c>
      <c r="B4" t="s">
        <v>6390</v>
      </c>
      <c r="E4" t="b">
        <v>1</v>
      </c>
    </row>
  </sheetData>
  <pageMargins left="0.75" right="0.75" top="1" bottom="1" header="0.5" footer="0.5"/>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164D0-3205-4599-A212-12CEC44CDB31}">
  <dimension ref="A1:E21"/>
  <sheetViews>
    <sheetView workbookViewId="0">
      <selection activeCell="A2" sqref="A2:E21"/>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5072</v>
      </c>
      <c r="B2" t="s">
        <v>6369</v>
      </c>
      <c r="E2" t="b">
        <v>1</v>
      </c>
    </row>
    <row r="3" spans="1:5" x14ac:dyDescent="0.45">
      <c r="A3" t="s">
        <v>4966</v>
      </c>
      <c r="B3" t="s">
        <v>6370</v>
      </c>
      <c r="E3" t="b">
        <v>1</v>
      </c>
    </row>
    <row r="4" spans="1:5" x14ac:dyDescent="0.45">
      <c r="A4" t="s">
        <v>4958</v>
      </c>
      <c r="B4" t="s">
        <v>6371</v>
      </c>
      <c r="E4" t="b">
        <v>1</v>
      </c>
    </row>
    <row r="5" spans="1:5" x14ac:dyDescent="0.45">
      <c r="A5" t="s">
        <v>4970</v>
      </c>
      <c r="B5" t="s">
        <v>6372</v>
      </c>
      <c r="E5" t="b">
        <v>1</v>
      </c>
    </row>
    <row r="6" spans="1:5" x14ac:dyDescent="0.45">
      <c r="A6" t="s">
        <v>5001</v>
      </c>
      <c r="B6" t="s">
        <v>6373</v>
      </c>
      <c r="E6" t="b">
        <v>1</v>
      </c>
    </row>
    <row r="7" spans="1:5" x14ac:dyDescent="0.45">
      <c r="A7" t="s">
        <v>4976</v>
      </c>
      <c r="B7" t="s">
        <v>6374</v>
      </c>
      <c r="E7" t="b">
        <v>1</v>
      </c>
    </row>
    <row r="8" spans="1:5" x14ac:dyDescent="0.45">
      <c r="A8" t="s">
        <v>5081</v>
      </c>
      <c r="B8" t="s">
        <v>6376</v>
      </c>
      <c r="E8" t="b">
        <v>1</v>
      </c>
    </row>
    <row r="9" spans="1:5" x14ac:dyDescent="0.45">
      <c r="A9" t="s">
        <v>4978</v>
      </c>
      <c r="B9" t="s">
        <v>6375</v>
      </c>
      <c r="E9" t="b">
        <v>1</v>
      </c>
    </row>
    <row r="10" spans="1:5" x14ac:dyDescent="0.45">
      <c r="A10" t="s">
        <v>5070</v>
      </c>
      <c r="B10" t="s">
        <v>6377</v>
      </c>
      <c r="E10" t="b">
        <v>1</v>
      </c>
    </row>
    <row r="11" spans="1:5" x14ac:dyDescent="0.45">
      <c r="A11" t="s">
        <v>4982</v>
      </c>
      <c r="B11" t="s">
        <v>6380</v>
      </c>
      <c r="E11" t="b">
        <v>1</v>
      </c>
    </row>
    <row r="12" spans="1:5" x14ac:dyDescent="0.45">
      <c r="A12" t="s">
        <v>4964</v>
      </c>
      <c r="B12" t="s">
        <v>6378</v>
      </c>
      <c r="E12" t="b">
        <v>1</v>
      </c>
    </row>
    <row r="13" spans="1:5" x14ac:dyDescent="0.45">
      <c r="A13" t="s">
        <v>4960</v>
      </c>
      <c r="B13" t="s">
        <v>6381</v>
      </c>
      <c r="E13" t="b">
        <v>1</v>
      </c>
    </row>
    <row r="14" spans="1:5" x14ac:dyDescent="0.45">
      <c r="A14" t="s">
        <v>4968</v>
      </c>
      <c r="B14" t="s">
        <v>6379</v>
      </c>
      <c r="E14" t="b">
        <v>1</v>
      </c>
    </row>
    <row r="15" spans="1:5" x14ac:dyDescent="0.45">
      <c r="A15" t="s">
        <v>5076</v>
      </c>
      <c r="B15" t="s">
        <v>6382</v>
      </c>
      <c r="E15" t="b">
        <v>1</v>
      </c>
    </row>
    <row r="16" spans="1:5" x14ac:dyDescent="0.45">
      <c r="A16" t="s">
        <v>4956</v>
      </c>
      <c r="B16" t="s">
        <v>4994</v>
      </c>
      <c r="E16" t="b">
        <v>1</v>
      </c>
    </row>
    <row r="17" spans="1:5" x14ac:dyDescent="0.45">
      <c r="A17" t="s">
        <v>4962</v>
      </c>
      <c r="B17" t="s">
        <v>6383</v>
      </c>
      <c r="E17" t="b">
        <v>1</v>
      </c>
    </row>
    <row r="18" spans="1:5" x14ac:dyDescent="0.45">
      <c r="A18" t="s">
        <v>4992</v>
      </c>
      <c r="B18" t="s">
        <v>6384</v>
      </c>
      <c r="E18" t="b">
        <v>1</v>
      </c>
    </row>
    <row r="19" spans="1:5" x14ac:dyDescent="0.45">
      <c r="A19" t="s">
        <v>4980</v>
      </c>
      <c r="B19" t="s">
        <v>6385</v>
      </c>
      <c r="E19" t="b">
        <v>1</v>
      </c>
    </row>
    <row r="20" spans="1:5" x14ac:dyDescent="0.45">
      <c r="A20" t="s">
        <v>5078</v>
      </c>
      <c r="B20" t="s">
        <v>6386</v>
      </c>
      <c r="E20" t="b">
        <v>1</v>
      </c>
    </row>
    <row r="21" spans="1:5" x14ac:dyDescent="0.45">
      <c r="A21" t="s">
        <v>4984</v>
      </c>
      <c r="B21" t="s">
        <v>6387</v>
      </c>
      <c r="E21"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A76CE-42FB-4675-BD50-850106C0B5F5}">
  <dimension ref="A1:E3"/>
  <sheetViews>
    <sheetView workbookViewId="0">
      <selection activeCell="A2" sqref="A2:E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6363</v>
      </c>
      <c r="B2" t="s">
        <v>6422</v>
      </c>
      <c r="E2" t="b">
        <v>1</v>
      </c>
    </row>
    <row r="3" spans="1:5" x14ac:dyDescent="0.45">
      <c r="A3" t="s">
        <v>6365</v>
      </c>
      <c r="B3" t="s">
        <v>6423</v>
      </c>
      <c r="E3" t="b">
        <v>1</v>
      </c>
    </row>
  </sheetData>
  <pageMargins left="0.75" right="0.75" top="1" bottom="1" header="0.5" footer="0.5"/>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2EF28-D867-4F30-83CC-EF4A94CC8F78}">
  <dimension ref="A1:E5"/>
  <sheetViews>
    <sheetView workbookViewId="0">
      <selection activeCell="A2" sqref="A2:E5"/>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6367</v>
      </c>
      <c r="B2" t="s">
        <v>6368</v>
      </c>
      <c r="E2" t="b">
        <v>1</v>
      </c>
    </row>
    <row r="3" spans="1:5" x14ac:dyDescent="0.45">
      <c r="A3" t="s">
        <v>6363</v>
      </c>
      <c r="B3" t="s">
        <v>6364</v>
      </c>
      <c r="E3" t="b">
        <v>1</v>
      </c>
    </row>
    <row r="4" spans="1:5" x14ac:dyDescent="0.45">
      <c r="A4" t="s">
        <v>6361</v>
      </c>
      <c r="B4" t="s">
        <v>6362</v>
      </c>
      <c r="E4" t="b">
        <v>1</v>
      </c>
    </row>
    <row r="5" spans="1:5" x14ac:dyDescent="0.45">
      <c r="A5" t="s">
        <v>6365</v>
      </c>
      <c r="B5" t="s">
        <v>6366</v>
      </c>
      <c r="E5" t="b">
        <v>1</v>
      </c>
    </row>
  </sheetData>
  <pageMargins left="0.75" right="0.75" top="1" bottom="1" header="0.5" footer="0.5"/>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D16D-1FB0-4D07-90CD-744686B3DC81}">
  <dimension ref="A1:E91"/>
  <sheetViews>
    <sheetView workbookViewId="0">
      <selection activeCell="A2" sqref="A2:E91"/>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4956</v>
      </c>
      <c r="B2" t="s">
        <v>6267</v>
      </c>
      <c r="E2" t="b">
        <v>1</v>
      </c>
    </row>
    <row r="3" spans="1:5" x14ac:dyDescent="0.45">
      <c r="A3" t="s">
        <v>4474</v>
      </c>
      <c r="B3" t="s">
        <v>6268</v>
      </c>
      <c r="E3" t="b">
        <v>1</v>
      </c>
    </row>
    <row r="4" spans="1:5" x14ac:dyDescent="0.45">
      <c r="A4" t="s">
        <v>5338</v>
      </c>
      <c r="B4" t="s">
        <v>6269</v>
      </c>
      <c r="E4" t="b">
        <v>1</v>
      </c>
    </row>
    <row r="5" spans="1:5" x14ac:dyDescent="0.45">
      <c r="A5" t="s">
        <v>508</v>
      </c>
      <c r="B5" t="s">
        <v>6313</v>
      </c>
      <c r="E5" t="b">
        <v>1</v>
      </c>
    </row>
    <row r="6" spans="1:5" x14ac:dyDescent="0.45">
      <c r="A6" t="s">
        <v>6295</v>
      </c>
      <c r="B6" t="s">
        <v>6296</v>
      </c>
      <c r="E6" t="b">
        <v>1</v>
      </c>
    </row>
    <row r="7" spans="1:5" x14ac:dyDescent="0.45">
      <c r="A7" t="s">
        <v>2060</v>
      </c>
      <c r="B7" t="s">
        <v>6271</v>
      </c>
      <c r="E7" t="b">
        <v>1</v>
      </c>
    </row>
    <row r="8" spans="1:5" x14ac:dyDescent="0.45">
      <c r="A8" t="s">
        <v>748</v>
      </c>
      <c r="B8" t="s">
        <v>131</v>
      </c>
      <c r="E8" t="b">
        <v>1</v>
      </c>
    </row>
    <row r="9" spans="1:5" x14ac:dyDescent="0.45">
      <c r="A9" t="s">
        <v>3418</v>
      </c>
      <c r="B9" t="s">
        <v>6272</v>
      </c>
      <c r="E9" t="b">
        <v>1</v>
      </c>
    </row>
    <row r="10" spans="1:5" x14ac:dyDescent="0.45">
      <c r="A10" t="s">
        <v>1608</v>
      </c>
      <c r="B10" t="s">
        <v>6273</v>
      </c>
      <c r="E10" t="b">
        <v>1</v>
      </c>
    </row>
    <row r="11" spans="1:5" x14ac:dyDescent="0.45">
      <c r="A11" t="s">
        <v>1286</v>
      </c>
      <c r="B11" t="s">
        <v>6274</v>
      </c>
      <c r="E11" t="b">
        <v>1</v>
      </c>
    </row>
    <row r="12" spans="1:5" x14ac:dyDescent="0.45">
      <c r="A12" t="s">
        <v>1350</v>
      </c>
      <c r="B12" t="s">
        <v>6275</v>
      </c>
      <c r="E12" t="b">
        <v>1</v>
      </c>
    </row>
    <row r="13" spans="1:5" x14ac:dyDescent="0.45">
      <c r="A13" t="s">
        <v>528</v>
      </c>
      <c r="B13" t="s">
        <v>6276</v>
      </c>
      <c r="E13" t="b">
        <v>1</v>
      </c>
    </row>
    <row r="14" spans="1:5" x14ac:dyDescent="0.45">
      <c r="A14" t="s">
        <v>2800</v>
      </c>
      <c r="B14" t="s">
        <v>6277</v>
      </c>
      <c r="E14" t="b">
        <v>1</v>
      </c>
    </row>
    <row r="15" spans="1:5" x14ac:dyDescent="0.45">
      <c r="A15" t="s">
        <v>1864</v>
      </c>
      <c r="B15" t="s">
        <v>6278</v>
      </c>
      <c r="E15" t="b">
        <v>1</v>
      </c>
    </row>
    <row r="16" spans="1:5" x14ac:dyDescent="0.45">
      <c r="A16" t="s">
        <v>4946</v>
      </c>
      <c r="B16" t="s">
        <v>6279</v>
      </c>
      <c r="E16" t="b">
        <v>1</v>
      </c>
    </row>
    <row r="17" spans="1:5" x14ac:dyDescent="0.45">
      <c r="A17" t="s">
        <v>4002</v>
      </c>
      <c r="B17" t="s">
        <v>6280</v>
      </c>
      <c r="E17" t="b">
        <v>1</v>
      </c>
    </row>
    <row r="18" spans="1:5" x14ac:dyDescent="0.45">
      <c r="A18" t="s">
        <v>2378</v>
      </c>
      <c r="B18" t="s">
        <v>6281</v>
      </c>
      <c r="E18" t="b">
        <v>1</v>
      </c>
    </row>
    <row r="19" spans="1:5" x14ac:dyDescent="0.45">
      <c r="A19" t="s">
        <v>1344</v>
      </c>
      <c r="B19" t="s">
        <v>6282</v>
      </c>
      <c r="E19" t="b">
        <v>1</v>
      </c>
    </row>
    <row r="20" spans="1:5" x14ac:dyDescent="0.45">
      <c r="A20" t="s">
        <v>3020</v>
      </c>
      <c r="B20" t="s">
        <v>6283</v>
      </c>
      <c r="E20" t="b">
        <v>1</v>
      </c>
    </row>
    <row r="21" spans="1:5" x14ac:dyDescent="0.45">
      <c r="A21" t="s">
        <v>4400</v>
      </c>
      <c r="B21" t="s">
        <v>6284</v>
      </c>
      <c r="E21" t="b">
        <v>1</v>
      </c>
    </row>
    <row r="22" spans="1:5" x14ac:dyDescent="0.45">
      <c r="A22" t="s">
        <v>1100</v>
      </c>
      <c r="B22" t="s">
        <v>6285</v>
      </c>
      <c r="E22" t="b">
        <v>1</v>
      </c>
    </row>
    <row r="23" spans="1:5" x14ac:dyDescent="0.45">
      <c r="A23" t="s">
        <v>526</v>
      </c>
      <c r="B23" t="s">
        <v>6286</v>
      </c>
      <c r="E23" t="b">
        <v>1</v>
      </c>
    </row>
    <row r="24" spans="1:5" x14ac:dyDescent="0.45">
      <c r="A24" t="s">
        <v>460</v>
      </c>
      <c r="B24" t="s">
        <v>6287</v>
      </c>
      <c r="E24" t="b">
        <v>1</v>
      </c>
    </row>
    <row r="25" spans="1:5" x14ac:dyDescent="0.45">
      <c r="A25" t="s">
        <v>6288</v>
      </c>
      <c r="B25" t="s">
        <v>6289</v>
      </c>
      <c r="E25" t="b">
        <v>1</v>
      </c>
    </row>
    <row r="26" spans="1:5" x14ac:dyDescent="0.45">
      <c r="A26" t="s">
        <v>2778</v>
      </c>
      <c r="B26" t="s">
        <v>6290</v>
      </c>
      <c r="E26" t="b">
        <v>1</v>
      </c>
    </row>
    <row r="27" spans="1:5" x14ac:dyDescent="0.45">
      <c r="A27" t="s">
        <v>4280</v>
      </c>
      <c r="B27" t="s">
        <v>6291</v>
      </c>
      <c r="E27" t="b">
        <v>1</v>
      </c>
    </row>
    <row r="28" spans="1:5" x14ac:dyDescent="0.45">
      <c r="A28" t="s">
        <v>4600</v>
      </c>
      <c r="B28" t="s">
        <v>6292</v>
      </c>
      <c r="E28" t="b">
        <v>1</v>
      </c>
    </row>
    <row r="29" spans="1:5" x14ac:dyDescent="0.45">
      <c r="A29" t="s">
        <v>288</v>
      </c>
      <c r="B29" t="s">
        <v>6293</v>
      </c>
      <c r="E29" t="b">
        <v>1</v>
      </c>
    </row>
    <row r="30" spans="1:5" x14ac:dyDescent="0.45">
      <c r="A30" t="s">
        <v>4796</v>
      </c>
      <c r="B30" t="s">
        <v>6294</v>
      </c>
      <c r="E30" t="b">
        <v>1</v>
      </c>
    </row>
    <row r="31" spans="1:5" x14ac:dyDescent="0.45">
      <c r="A31" t="s">
        <v>5740</v>
      </c>
      <c r="B31" t="s">
        <v>6297</v>
      </c>
      <c r="E31" t="b">
        <v>1</v>
      </c>
    </row>
    <row r="32" spans="1:5" x14ac:dyDescent="0.45">
      <c r="A32" t="s">
        <v>6298</v>
      </c>
      <c r="B32" t="s">
        <v>6299</v>
      </c>
      <c r="E32" t="b">
        <v>1</v>
      </c>
    </row>
    <row r="33" spans="1:5" x14ac:dyDescent="0.45">
      <c r="A33" t="s">
        <v>3884</v>
      </c>
      <c r="B33" t="s">
        <v>6300</v>
      </c>
      <c r="E33" t="b">
        <v>1</v>
      </c>
    </row>
    <row r="34" spans="1:5" x14ac:dyDescent="0.45">
      <c r="A34" t="s">
        <v>1868</v>
      </c>
      <c r="B34" t="s">
        <v>6301</v>
      </c>
      <c r="E34" t="b">
        <v>1</v>
      </c>
    </row>
    <row r="35" spans="1:5" x14ac:dyDescent="0.45">
      <c r="A35" t="s">
        <v>1628</v>
      </c>
      <c r="B35" t="s">
        <v>6302</v>
      </c>
      <c r="E35" t="b">
        <v>1</v>
      </c>
    </row>
    <row r="36" spans="1:5" x14ac:dyDescent="0.45">
      <c r="A36" t="s">
        <v>2130</v>
      </c>
      <c r="B36" t="s">
        <v>6303</v>
      </c>
      <c r="E36" t="b">
        <v>1</v>
      </c>
    </row>
    <row r="37" spans="1:5" x14ac:dyDescent="0.45">
      <c r="A37" t="s">
        <v>2164</v>
      </c>
      <c r="B37" t="s">
        <v>6304</v>
      </c>
      <c r="E37" t="b">
        <v>1</v>
      </c>
    </row>
    <row r="38" spans="1:5" x14ac:dyDescent="0.45">
      <c r="A38" t="s">
        <v>4022</v>
      </c>
      <c r="B38" t="s">
        <v>6305</v>
      </c>
      <c r="E38" t="b">
        <v>1</v>
      </c>
    </row>
    <row r="39" spans="1:5" x14ac:dyDescent="0.45">
      <c r="A39" t="s">
        <v>2168</v>
      </c>
      <c r="B39" t="s">
        <v>6308</v>
      </c>
      <c r="E39" t="b">
        <v>1</v>
      </c>
    </row>
    <row r="40" spans="1:5" x14ac:dyDescent="0.45">
      <c r="A40" t="s">
        <v>872</v>
      </c>
      <c r="B40" t="s">
        <v>6309</v>
      </c>
      <c r="E40" t="b">
        <v>1</v>
      </c>
    </row>
    <row r="41" spans="1:5" x14ac:dyDescent="0.45">
      <c r="A41" t="s">
        <v>6310</v>
      </c>
      <c r="B41" t="s">
        <v>6311</v>
      </c>
      <c r="E41" t="b">
        <v>1</v>
      </c>
    </row>
    <row r="42" spans="1:5" x14ac:dyDescent="0.45">
      <c r="A42" t="s">
        <v>2286</v>
      </c>
      <c r="B42" t="s">
        <v>6306</v>
      </c>
      <c r="E42" t="b">
        <v>1</v>
      </c>
    </row>
    <row r="43" spans="1:5" x14ac:dyDescent="0.45">
      <c r="A43" t="s">
        <v>2170</v>
      </c>
      <c r="B43" t="s">
        <v>6307</v>
      </c>
      <c r="E43" t="b">
        <v>1</v>
      </c>
    </row>
    <row r="44" spans="1:5" x14ac:dyDescent="0.45">
      <c r="A44" t="s">
        <v>4486</v>
      </c>
      <c r="B44" t="s">
        <v>6324</v>
      </c>
      <c r="E44" t="b">
        <v>1</v>
      </c>
    </row>
    <row r="45" spans="1:5" x14ac:dyDescent="0.45">
      <c r="A45" t="s">
        <v>1314</v>
      </c>
      <c r="B45" t="s">
        <v>6312</v>
      </c>
      <c r="E45" t="b">
        <v>1</v>
      </c>
    </row>
    <row r="46" spans="1:5" x14ac:dyDescent="0.45">
      <c r="A46" t="s">
        <v>1000</v>
      </c>
      <c r="B46" t="s">
        <v>132</v>
      </c>
      <c r="E46" t="b">
        <v>1</v>
      </c>
    </row>
    <row r="47" spans="1:5" x14ac:dyDescent="0.45">
      <c r="A47" t="s">
        <v>6314</v>
      </c>
      <c r="B47" t="s">
        <v>6315</v>
      </c>
      <c r="E47" t="b">
        <v>1</v>
      </c>
    </row>
    <row r="48" spans="1:5" x14ac:dyDescent="0.45">
      <c r="A48" t="s">
        <v>694</v>
      </c>
      <c r="B48" t="s">
        <v>6316</v>
      </c>
      <c r="E48" t="b">
        <v>1</v>
      </c>
    </row>
    <row r="49" spans="1:5" x14ac:dyDescent="0.45">
      <c r="A49" t="s">
        <v>692</v>
      </c>
      <c r="B49" t="s">
        <v>6317</v>
      </c>
      <c r="E49" t="b">
        <v>1</v>
      </c>
    </row>
    <row r="50" spans="1:5" x14ac:dyDescent="0.45">
      <c r="A50" t="s">
        <v>1292</v>
      </c>
      <c r="B50" t="s">
        <v>6318</v>
      </c>
      <c r="E50" t="b">
        <v>1</v>
      </c>
    </row>
    <row r="51" spans="1:5" x14ac:dyDescent="0.45">
      <c r="A51" t="s">
        <v>2794</v>
      </c>
      <c r="B51" t="s">
        <v>6319</v>
      </c>
      <c r="E51" t="b">
        <v>1</v>
      </c>
    </row>
    <row r="52" spans="1:5" x14ac:dyDescent="0.45">
      <c r="A52" t="s">
        <v>2194</v>
      </c>
      <c r="B52" t="s">
        <v>6320</v>
      </c>
      <c r="E52" t="b">
        <v>1</v>
      </c>
    </row>
    <row r="53" spans="1:5" x14ac:dyDescent="0.45">
      <c r="A53" t="s">
        <v>942</v>
      </c>
      <c r="B53" t="s">
        <v>6321</v>
      </c>
      <c r="E53" t="b">
        <v>1</v>
      </c>
    </row>
    <row r="54" spans="1:5" x14ac:dyDescent="0.45">
      <c r="A54" t="s">
        <v>1952</v>
      </c>
      <c r="B54" t="s">
        <v>6322</v>
      </c>
      <c r="E54" t="b">
        <v>1</v>
      </c>
    </row>
    <row r="55" spans="1:5" x14ac:dyDescent="0.45">
      <c r="A55" t="s">
        <v>2522</v>
      </c>
      <c r="B55" t="s">
        <v>6323</v>
      </c>
      <c r="E55" t="b">
        <v>1</v>
      </c>
    </row>
    <row r="56" spans="1:5" x14ac:dyDescent="0.45">
      <c r="A56" t="s">
        <v>772</v>
      </c>
      <c r="B56" t="s">
        <v>6325</v>
      </c>
      <c r="E56" t="b">
        <v>1</v>
      </c>
    </row>
    <row r="57" spans="1:5" x14ac:dyDescent="0.45">
      <c r="A57" t="s">
        <v>1672</v>
      </c>
      <c r="B57" t="s">
        <v>6326</v>
      </c>
      <c r="E57" t="b">
        <v>1</v>
      </c>
    </row>
    <row r="58" spans="1:5" x14ac:dyDescent="0.45">
      <c r="A58" t="s">
        <v>2684</v>
      </c>
      <c r="B58" t="s">
        <v>6327</v>
      </c>
      <c r="E58" t="b">
        <v>1</v>
      </c>
    </row>
    <row r="59" spans="1:5" x14ac:dyDescent="0.45">
      <c r="A59" t="s">
        <v>1470</v>
      </c>
      <c r="B59" t="s">
        <v>6328</v>
      </c>
      <c r="E59" t="b">
        <v>1</v>
      </c>
    </row>
    <row r="60" spans="1:5" x14ac:dyDescent="0.45">
      <c r="A60" t="s">
        <v>4494</v>
      </c>
      <c r="B60" t="s">
        <v>6330</v>
      </c>
      <c r="E60" t="b">
        <v>1</v>
      </c>
    </row>
    <row r="61" spans="1:5" x14ac:dyDescent="0.45">
      <c r="A61" t="s">
        <v>3828</v>
      </c>
      <c r="B61" t="s">
        <v>6331</v>
      </c>
      <c r="E61" t="b">
        <v>1</v>
      </c>
    </row>
    <row r="62" spans="1:5" x14ac:dyDescent="0.45">
      <c r="A62" t="s">
        <v>4936</v>
      </c>
      <c r="B62" t="s">
        <v>6332</v>
      </c>
      <c r="E62" t="b">
        <v>1</v>
      </c>
    </row>
    <row r="63" spans="1:5" x14ac:dyDescent="0.45">
      <c r="A63" t="s">
        <v>2702</v>
      </c>
      <c r="B63" t="s">
        <v>6333</v>
      </c>
      <c r="E63" t="b">
        <v>1</v>
      </c>
    </row>
    <row r="64" spans="1:5" x14ac:dyDescent="0.45">
      <c r="A64" t="s">
        <v>434</v>
      </c>
      <c r="B64" t="s">
        <v>6334</v>
      </c>
      <c r="E64" t="b">
        <v>1</v>
      </c>
    </row>
    <row r="65" spans="1:5" x14ac:dyDescent="0.45">
      <c r="A65" t="s">
        <v>1814</v>
      </c>
      <c r="B65" t="s">
        <v>6335</v>
      </c>
      <c r="E65" t="b">
        <v>1</v>
      </c>
    </row>
    <row r="66" spans="1:5" x14ac:dyDescent="0.45">
      <c r="A66" t="s">
        <v>4790</v>
      </c>
      <c r="B66" t="s">
        <v>6336</v>
      </c>
      <c r="E66" t="b">
        <v>1</v>
      </c>
    </row>
    <row r="67" spans="1:5" x14ac:dyDescent="0.45">
      <c r="A67" t="s">
        <v>2674</v>
      </c>
      <c r="B67" t="s">
        <v>6337</v>
      </c>
      <c r="E67" t="b">
        <v>1</v>
      </c>
    </row>
    <row r="68" spans="1:5" x14ac:dyDescent="0.45">
      <c r="A68" t="s">
        <v>888</v>
      </c>
      <c r="B68" t="s">
        <v>6338</v>
      </c>
      <c r="E68" t="b">
        <v>1</v>
      </c>
    </row>
    <row r="69" spans="1:5" x14ac:dyDescent="0.45">
      <c r="A69" t="s">
        <v>4674</v>
      </c>
      <c r="B69" t="s">
        <v>6339</v>
      </c>
      <c r="E69" t="b">
        <v>1</v>
      </c>
    </row>
    <row r="70" spans="1:5" x14ac:dyDescent="0.45">
      <c r="A70" t="s">
        <v>1192</v>
      </c>
      <c r="B70" t="s">
        <v>6340</v>
      </c>
      <c r="E70" t="b">
        <v>1</v>
      </c>
    </row>
    <row r="71" spans="1:5" x14ac:dyDescent="0.45">
      <c r="A71" t="s">
        <v>864</v>
      </c>
      <c r="B71" t="s">
        <v>6341</v>
      </c>
      <c r="E71" t="b">
        <v>1</v>
      </c>
    </row>
    <row r="72" spans="1:5" x14ac:dyDescent="0.45">
      <c r="A72" t="s">
        <v>4932</v>
      </c>
      <c r="B72" t="s">
        <v>6342</v>
      </c>
      <c r="E72" t="b">
        <v>1</v>
      </c>
    </row>
    <row r="73" spans="1:5" x14ac:dyDescent="0.45">
      <c r="A73" t="s">
        <v>752</v>
      </c>
      <c r="B73" t="s">
        <v>6343</v>
      </c>
      <c r="E73" t="b">
        <v>1</v>
      </c>
    </row>
    <row r="74" spans="1:5" x14ac:dyDescent="0.45">
      <c r="A74" t="s">
        <v>3530</v>
      </c>
      <c r="B74" t="s">
        <v>6344</v>
      </c>
      <c r="E74" t="b">
        <v>1</v>
      </c>
    </row>
    <row r="75" spans="1:5" x14ac:dyDescent="0.45">
      <c r="A75" t="s">
        <v>2752</v>
      </c>
      <c r="B75" t="s">
        <v>6345</v>
      </c>
      <c r="E75" t="b">
        <v>1</v>
      </c>
    </row>
    <row r="76" spans="1:5" x14ac:dyDescent="0.45">
      <c r="A76" t="s">
        <v>316</v>
      </c>
      <c r="B76" t="s">
        <v>6346</v>
      </c>
      <c r="E76" t="b">
        <v>1</v>
      </c>
    </row>
    <row r="77" spans="1:5" x14ac:dyDescent="0.45">
      <c r="A77" t="s">
        <v>4872</v>
      </c>
      <c r="B77" t="s">
        <v>6348</v>
      </c>
      <c r="E77" t="b">
        <v>1</v>
      </c>
    </row>
    <row r="78" spans="1:5" x14ac:dyDescent="0.45">
      <c r="A78" t="s">
        <v>1438</v>
      </c>
      <c r="B78" t="s">
        <v>6349</v>
      </c>
      <c r="E78" t="b">
        <v>1</v>
      </c>
    </row>
    <row r="79" spans="1:5" x14ac:dyDescent="0.45">
      <c r="A79" t="s">
        <v>2982</v>
      </c>
      <c r="B79" t="s">
        <v>6350</v>
      </c>
      <c r="E79" t="b">
        <v>1</v>
      </c>
    </row>
    <row r="80" spans="1:5" x14ac:dyDescent="0.45">
      <c r="A80" t="s">
        <v>4788</v>
      </c>
      <c r="B80" t="s">
        <v>6351</v>
      </c>
      <c r="E80" t="b">
        <v>1</v>
      </c>
    </row>
    <row r="81" spans="1:5" x14ac:dyDescent="0.45">
      <c r="A81" t="s">
        <v>3996</v>
      </c>
      <c r="B81" t="s">
        <v>6329</v>
      </c>
      <c r="E81" t="b">
        <v>1</v>
      </c>
    </row>
    <row r="82" spans="1:5" x14ac:dyDescent="0.45">
      <c r="A82" t="s">
        <v>196</v>
      </c>
      <c r="B82" t="s">
        <v>6270</v>
      </c>
      <c r="E82" t="b">
        <v>1</v>
      </c>
    </row>
    <row r="83" spans="1:5" x14ac:dyDescent="0.45">
      <c r="A83" t="s">
        <v>3340</v>
      </c>
      <c r="B83" t="s">
        <v>6347</v>
      </c>
      <c r="E83" t="b">
        <v>1</v>
      </c>
    </row>
    <row r="84" spans="1:5" x14ac:dyDescent="0.45">
      <c r="A84" t="s">
        <v>5440</v>
      </c>
      <c r="B84" t="s">
        <v>6352</v>
      </c>
      <c r="E84" t="b">
        <v>1</v>
      </c>
    </row>
    <row r="85" spans="1:5" x14ac:dyDescent="0.45">
      <c r="A85" t="s">
        <v>3500</v>
      </c>
      <c r="B85" t="s">
        <v>6353</v>
      </c>
      <c r="E85" t="b">
        <v>1</v>
      </c>
    </row>
    <row r="86" spans="1:5" x14ac:dyDescent="0.45">
      <c r="A86" t="s">
        <v>5668</v>
      </c>
      <c r="B86" t="s">
        <v>6354</v>
      </c>
      <c r="E86" t="b">
        <v>1</v>
      </c>
    </row>
    <row r="87" spans="1:5" x14ac:dyDescent="0.45">
      <c r="A87" t="s">
        <v>5675</v>
      </c>
      <c r="B87" t="s">
        <v>6355</v>
      </c>
      <c r="E87" t="b">
        <v>1</v>
      </c>
    </row>
    <row r="88" spans="1:5" x14ac:dyDescent="0.45">
      <c r="A88" t="s">
        <v>250</v>
      </c>
      <c r="B88" t="s">
        <v>6356</v>
      </c>
      <c r="E88" t="b">
        <v>1</v>
      </c>
    </row>
    <row r="89" spans="1:5" x14ac:dyDescent="0.45">
      <c r="A89" t="s">
        <v>6357</v>
      </c>
      <c r="B89" t="s">
        <v>6358</v>
      </c>
      <c r="E89" t="b">
        <v>1</v>
      </c>
    </row>
    <row r="90" spans="1:5" x14ac:dyDescent="0.45">
      <c r="A90" t="s">
        <v>738</v>
      </c>
      <c r="B90" t="s">
        <v>6359</v>
      </c>
      <c r="E90" t="b">
        <v>1</v>
      </c>
    </row>
    <row r="91" spans="1:5" x14ac:dyDescent="0.45">
      <c r="A91" t="s">
        <v>4208</v>
      </c>
      <c r="B91" t="s">
        <v>6360</v>
      </c>
      <c r="E91" t="b">
        <v>1</v>
      </c>
    </row>
  </sheetData>
  <pageMargins left="0.75" right="0.75" top="1" bottom="1" header="0.5" footer="0.5"/>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0FC98-AA2F-4B24-85F7-7E01018655F1}">
  <dimension ref="A1:E2"/>
  <sheetViews>
    <sheetView workbookViewId="0">
      <selection activeCell="A2" sqref="A2:E2"/>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6265</v>
      </c>
      <c r="B2" t="s">
        <v>6266</v>
      </c>
      <c r="E2" t="b">
        <v>1</v>
      </c>
    </row>
  </sheetData>
  <pageMargins left="0.75" right="0.75" top="1" bottom="1" header="0.5" footer="0.5"/>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23B2A-5B2A-44A0-957B-C9096B110262}">
  <dimension ref="A1:E566"/>
  <sheetViews>
    <sheetView workbookViewId="0">
      <selection activeCell="A2" sqref="A2:E566"/>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5070</v>
      </c>
      <c r="B2" t="s">
        <v>5419</v>
      </c>
      <c r="E2" t="b">
        <v>1</v>
      </c>
    </row>
    <row r="3" spans="1:5" x14ac:dyDescent="0.45">
      <c r="A3" t="s">
        <v>5758</v>
      </c>
      <c r="B3" t="s">
        <v>5759</v>
      </c>
      <c r="E3" t="b">
        <v>1</v>
      </c>
    </row>
    <row r="4" spans="1:5" x14ac:dyDescent="0.45">
      <c r="A4" t="s">
        <v>5760</v>
      </c>
      <c r="B4" t="s">
        <v>5761</v>
      </c>
      <c r="E4" t="b">
        <v>1</v>
      </c>
    </row>
    <row r="5" spans="1:5" x14ac:dyDescent="0.45">
      <c r="A5" t="s">
        <v>5762</v>
      </c>
      <c r="B5" t="s">
        <v>5763</v>
      </c>
      <c r="E5" t="b">
        <v>1</v>
      </c>
    </row>
    <row r="6" spans="1:5" x14ac:dyDescent="0.45">
      <c r="A6" t="s">
        <v>5764</v>
      </c>
      <c r="B6" t="s">
        <v>5765</v>
      </c>
      <c r="E6" t="b">
        <v>1</v>
      </c>
    </row>
    <row r="7" spans="1:5" x14ac:dyDescent="0.45">
      <c r="A7" t="s">
        <v>5766</v>
      </c>
      <c r="B7" t="s">
        <v>5767</v>
      </c>
      <c r="E7" t="b">
        <v>1</v>
      </c>
    </row>
    <row r="8" spans="1:5" x14ac:dyDescent="0.45">
      <c r="A8" t="s">
        <v>5768</v>
      </c>
      <c r="B8" t="s">
        <v>5769</v>
      </c>
      <c r="E8" t="b">
        <v>1</v>
      </c>
    </row>
    <row r="9" spans="1:5" x14ac:dyDescent="0.45">
      <c r="A9" t="s">
        <v>5770</v>
      </c>
      <c r="B9" t="s">
        <v>5771</v>
      </c>
      <c r="E9" t="b">
        <v>1</v>
      </c>
    </row>
    <row r="10" spans="1:5" x14ac:dyDescent="0.45">
      <c r="A10" t="s">
        <v>5772</v>
      </c>
      <c r="B10" t="s">
        <v>5773</v>
      </c>
      <c r="E10" t="b">
        <v>1</v>
      </c>
    </row>
    <row r="11" spans="1:5" x14ac:dyDescent="0.45">
      <c r="A11" t="s">
        <v>5774</v>
      </c>
      <c r="B11" t="s">
        <v>5775</v>
      </c>
      <c r="E11" t="b">
        <v>1</v>
      </c>
    </row>
    <row r="12" spans="1:5" x14ac:dyDescent="0.45">
      <c r="A12" t="s">
        <v>5776</v>
      </c>
      <c r="B12" t="s">
        <v>5777</v>
      </c>
      <c r="E12" t="b">
        <v>1</v>
      </c>
    </row>
    <row r="13" spans="1:5" x14ac:dyDescent="0.45">
      <c r="A13" t="s">
        <v>5778</v>
      </c>
      <c r="B13" t="s">
        <v>5779</v>
      </c>
      <c r="E13" t="b">
        <v>1</v>
      </c>
    </row>
    <row r="14" spans="1:5" x14ac:dyDescent="0.45">
      <c r="A14" t="s">
        <v>5780</v>
      </c>
      <c r="B14" t="s">
        <v>5781</v>
      </c>
      <c r="E14" t="b">
        <v>1</v>
      </c>
    </row>
    <row r="15" spans="1:5" x14ac:dyDescent="0.45">
      <c r="A15" t="s">
        <v>5782</v>
      </c>
      <c r="B15" t="s">
        <v>5783</v>
      </c>
      <c r="E15" t="b">
        <v>1</v>
      </c>
    </row>
    <row r="16" spans="1:5" x14ac:dyDescent="0.45">
      <c r="A16" t="s">
        <v>5784</v>
      </c>
      <c r="B16" t="s">
        <v>5785</v>
      </c>
      <c r="E16" t="b">
        <v>1</v>
      </c>
    </row>
    <row r="17" spans="1:5" x14ac:dyDescent="0.45">
      <c r="A17" t="s">
        <v>5786</v>
      </c>
      <c r="B17" t="s">
        <v>5787</v>
      </c>
      <c r="E17" t="b">
        <v>1</v>
      </c>
    </row>
    <row r="18" spans="1:5" x14ac:dyDescent="0.45">
      <c r="A18" t="s">
        <v>5788</v>
      </c>
      <c r="B18" t="s">
        <v>5789</v>
      </c>
      <c r="E18" t="b">
        <v>1</v>
      </c>
    </row>
    <row r="19" spans="1:5" x14ac:dyDescent="0.45">
      <c r="A19" t="s">
        <v>5790</v>
      </c>
      <c r="B19" t="s">
        <v>5791</v>
      </c>
      <c r="E19" t="b">
        <v>1</v>
      </c>
    </row>
    <row r="20" spans="1:5" x14ac:dyDescent="0.45">
      <c r="A20" t="s">
        <v>5792</v>
      </c>
      <c r="B20" t="s">
        <v>5793</v>
      </c>
      <c r="E20" t="b">
        <v>1</v>
      </c>
    </row>
    <row r="21" spans="1:5" x14ac:dyDescent="0.45">
      <c r="A21" t="s">
        <v>2812</v>
      </c>
      <c r="B21" t="s">
        <v>5794</v>
      </c>
      <c r="E21" t="b">
        <v>1</v>
      </c>
    </row>
    <row r="22" spans="1:5" x14ac:dyDescent="0.45">
      <c r="A22" t="s">
        <v>1012</v>
      </c>
      <c r="B22" t="s">
        <v>5795</v>
      </c>
      <c r="E22" t="b">
        <v>1</v>
      </c>
    </row>
    <row r="23" spans="1:5" x14ac:dyDescent="0.45">
      <c r="A23" t="s">
        <v>4862</v>
      </c>
      <c r="B23" t="s">
        <v>5796</v>
      </c>
      <c r="E23" t="b">
        <v>1</v>
      </c>
    </row>
    <row r="24" spans="1:5" x14ac:dyDescent="0.45">
      <c r="A24" t="s">
        <v>514</v>
      </c>
      <c r="B24" t="s">
        <v>5797</v>
      </c>
      <c r="E24" t="b">
        <v>1</v>
      </c>
    </row>
    <row r="25" spans="1:5" x14ac:dyDescent="0.45">
      <c r="A25" t="s">
        <v>3546</v>
      </c>
      <c r="B25" t="s">
        <v>5798</v>
      </c>
      <c r="E25" t="b">
        <v>1</v>
      </c>
    </row>
    <row r="26" spans="1:5" x14ac:dyDescent="0.45">
      <c r="A26" t="s">
        <v>2412</v>
      </c>
      <c r="B26" t="s">
        <v>5799</v>
      </c>
      <c r="E26" t="b">
        <v>1</v>
      </c>
    </row>
    <row r="27" spans="1:5" x14ac:dyDescent="0.45">
      <c r="A27" t="s">
        <v>5800</v>
      </c>
      <c r="B27" t="s">
        <v>5801</v>
      </c>
      <c r="E27" t="b">
        <v>1</v>
      </c>
    </row>
    <row r="28" spans="1:5" x14ac:dyDescent="0.45">
      <c r="A28" t="s">
        <v>5802</v>
      </c>
      <c r="B28" t="s">
        <v>5803</v>
      </c>
      <c r="E28" t="b">
        <v>1</v>
      </c>
    </row>
    <row r="29" spans="1:5" x14ac:dyDescent="0.45">
      <c r="A29" t="s">
        <v>5804</v>
      </c>
      <c r="B29" t="s">
        <v>5805</v>
      </c>
      <c r="E29" t="b">
        <v>1</v>
      </c>
    </row>
    <row r="30" spans="1:5" x14ac:dyDescent="0.45">
      <c r="A30" t="s">
        <v>5806</v>
      </c>
      <c r="B30" t="s">
        <v>5807</v>
      </c>
      <c r="E30" t="b">
        <v>1</v>
      </c>
    </row>
    <row r="31" spans="1:5" x14ac:dyDescent="0.45">
      <c r="A31" t="s">
        <v>5808</v>
      </c>
      <c r="B31" t="s">
        <v>5809</v>
      </c>
      <c r="E31" t="b">
        <v>1</v>
      </c>
    </row>
    <row r="32" spans="1:5" x14ac:dyDescent="0.45">
      <c r="A32" t="s">
        <v>5810</v>
      </c>
      <c r="B32" t="s">
        <v>5811</v>
      </c>
      <c r="E32" t="b">
        <v>1</v>
      </c>
    </row>
    <row r="33" spans="1:5" x14ac:dyDescent="0.45">
      <c r="A33" t="s">
        <v>5812</v>
      </c>
      <c r="B33" t="s">
        <v>5813</v>
      </c>
      <c r="E33" t="b">
        <v>1</v>
      </c>
    </row>
    <row r="34" spans="1:5" x14ac:dyDescent="0.45">
      <c r="A34" t="s">
        <v>5814</v>
      </c>
      <c r="B34" t="s">
        <v>5815</v>
      </c>
      <c r="E34" t="b">
        <v>1</v>
      </c>
    </row>
    <row r="35" spans="1:5" x14ac:dyDescent="0.45">
      <c r="A35" t="s">
        <v>2800</v>
      </c>
      <c r="B35" t="s">
        <v>5816</v>
      </c>
      <c r="E35" t="b">
        <v>1</v>
      </c>
    </row>
    <row r="36" spans="1:5" x14ac:dyDescent="0.45">
      <c r="A36" t="s">
        <v>5817</v>
      </c>
      <c r="B36" t="s">
        <v>5818</v>
      </c>
      <c r="E36" t="b">
        <v>1</v>
      </c>
    </row>
    <row r="37" spans="1:5" x14ac:dyDescent="0.45">
      <c r="A37" t="s">
        <v>5819</v>
      </c>
      <c r="B37" t="s">
        <v>5820</v>
      </c>
      <c r="E37" t="b">
        <v>1</v>
      </c>
    </row>
    <row r="38" spans="1:5" x14ac:dyDescent="0.45">
      <c r="A38" t="s">
        <v>5821</v>
      </c>
      <c r="B38" t="s">
        <v>5822</v>
      </c>
      <c r="E38" t="b">
        <v>1</v>
      </c>
    </row>
    <row r="39" spans="1:5" x14ac:dyDescent="0.45">
      <c r="A39" t="s">
        <v>4388</v>
      </c>
      <c r="B39" t="s">
        <v>5823</v>
      </c>
      <c r="E39" t="b">
        <v>1</v>
      </c>
    </row>
    <row r="40" spans="1:5" x14ac:dyDescent="0.45">
      <c r="A40" t="s">
        <v>4662</v>
      </c>
      <c r="B40" t="s">
        <v>5824</v>
      </c>
      <c r="E40" t="b">
        <v>1</v>
      </c>
    </row>
    <row r="41" spans="1:5" x14ac:dyDescent="0.45">
      <c r="A41" t="s">
        <v>3882</v>
      </c>
      <c r="B41" t="s">
        <v>5825</v>
      </c>
      <c r="E41" t="b">
        <v>1</v>
      </c>
    </row>
    <row r="42" spans="1:5" x14ac:dyDescent="0.45">
      <c r="A42" t="s">
        <v>5826</v>
      </c>
      <c r="B42" t="s">
        <v>5827</v>
      </c>
      <c r="E42" t="b">
        <v>1</v>
      </c>
    </row>
    <row r="43" spans="1:5" x14ac:dyDescent="0.45">
      <c r="A43" t="s">
        <v>5828</v>
      </c>
      <c r="B43" t="s">
        <v>5829</v>
      </c>
      <c r="E43" t="b">
        <v>1</v>
      </c>
    </row>
    <row r="44" spans="1:5" x14ac:dyDescent="0.45">
      <c r="A44" t="s">
        <v>1560</v>
      </c>
      <c r="B44" t="s">
        <v>5830</v>
      </c>
      <c r="E44" t="b">
        <v>1</v>
      </c>
    </row>
    <row r="45" spans="1:5" x14ac:dyDescent="0.45">
      <c r="A45" t="s">
        <v>5831</v>
      </c>
      <c r="B45" t="s">
        <v>5832</v>
      </c>
      <c r="E45" t="b">
        <v>1</v>
      </c>
    </row>
    <row r="46" spans="1:5" x14ac:dyDescent="0.45">
      <c r="A46" t="s">
        <v>5833</v>
      </c>
      <c r="B46" t="s">
        <v>5834</v>
      </c>
      <c r="E46" t="b">
        <v>1</v>
      </c>
    </row>
    <row r="47" spans="1:5" x14ac:dyDescent="0.45">
      <c r="A47" t="s">
        <v>4304</v>
      </c>
      <c r="B47" t="s">
        <v>5835</v>
      </c>
      <c r="E47" t="b">
        <v>1</v>
      </c>
    </row>
    <row r="48" spans="1:5" x14ac:dyDescent="0.45">
      <c r="A48" t="s">
        <v>3138</v>
      </c>
      <c r="B48" t="s">
        <v>5836</v>
      </c>
      <c r="E48" t="b">
        <v>1</v>
      </c>
    </row>
    <row r="49" spans="1:5" x14ac:dyDescent="0.45">
      <c r="A49" t="s">
        <v>3058</v>
      </c>
      <c r="B49" t="s">
        <v>5837</v>
      </c>
      <c r="E49" t="b">
        <v>1</v>
      </c>
    </row>
    <row r="50" spans="1:5" x14ac:dyDescent="0.45">
      <c r="A50" t="s">
        <v>5838</v>
      </c>
      <c r="B50" t="s">
        <v>5839</v>
      </c>
      <c r="E50" t="b">
        <v>1</v>
      </c>
    </row>
    <row r="51" spans="1:5" x14ac:dyDescent="0.45">
      <c r="A51" t="s">
        <v>4646</v>
      </c>
      <c r="B51" t="s">
        <v>5840</v>
      </c>
      <c r="E51" t="b">
        <v>1</v>
      </c>
    </row>
    <row r="52" spans="1:5" x14ac:dyDescent="0.45">
      <c r="A52" t="s">
        <v>1610</v>
      </c>
      <c r="B52" t="s">
        <v>5841</v>
      </c>
      <c r="E52" t="b">
        <v>1</v>
      </c>
    </row>
    <row r="53" spans="1:5" x14ac:dyDescent="0.45">
      <c r="A53" t="s">
        <v>660</v>
      </c>
      <c r="B53" t="s">
        <v>5842</v>
      </c>
      <c r="E53" t="b">
        <v>1</v>
      </c>
    </row>
    <row r="54" spans="1:5" x14ac:dyDescent="0.45">
      <c r="A54" t="s">
        <v>648</v>
      </c>
      <c r="B54" t="s">
        <v>5843</v>
      </c>
      <c r="E54" t="b">
        <v>1</v>
      </c>
    </row>
    <row r="55" spans="1:5" x14ac:dyDescent="0.45">
      <c r="A55" t="s">
        <v>5844</v>
      </c>
      <c r="B55" t="s">
        <v>5845</v>
      </c>
      <c r="E55" t="b">
        <v>1</v>
      </c>
    </row>
    <row r="56" spans="1:5" x14ac:dyDescent="0.45">
      <c r="A56" t="s">
        <v>5846</v>
      </c>
      <c r="B56" t="s">
        <v>5847</v>
      </c>
      <c r="E56" t="b">
        <v>1</v>
      </c>
    </row>
    <row r="57" spans="1:5" x14ac:dyDescent="0.45">
      <c r="A57" t="s">
        <v>5848</v>
      </c>
      <c r="B57" t="s">
        <v>5849</v>
      </c>
      <c r="E57" t="b">
        <v>1</v>
      </c>
    </row>
    <row r="58" spans="1:5" x14ac:dyDescent="0.45">
      <c r="A58" t="s">
        <v>5850</v>
      </c>
      <c r="B58" t="s">
        <v>5851</v>
      </c>
      <c r="E58" t="b">
        <v>1</v>
      </c>
    </row>
    <row r="59" spans="1:5" x14ac:dyDescent="0.45">
      <c r="A59" t="s">
        <v>5852</v>
      </c>
      <c r="B59" t="s">
        <v>5853</v>
      </c>
      <c r="E59" t="b">
        <v>1</v>
      </c>
    </row>
    <row r="60" spans="1:5" x14ac:dyDescent="0.45">
      <c r="A60" t="s">
        <v>5854</v>
      </c>
      <c r="B60" t="s">
        <v>5855</v>
      </c>
      <c r="E60" t="b">
        <v>1</v>
      </c>
    </row>
    <row r="61" spans="1:5" x14ac:dyDescent="0.45">
      <c r="A61" t="s">
        <v>5856</v>
      </c>
      <c r="B61" t="s">
        <v>5857</v>
      </c>
      <c r="E61" t="b">
        <v>1</v>
      </c>
    </row>
    <row r="62" spans="1:5" x14ac:dyDescent="0.45">
      <c r="A62" t="s">
        <v>5858</v>
      </c>
      <c r="B62" t="s">
        <v>5859</v>
      </c>
      <c r="E62" t="b">
        <v>1</v>
      </c>
    </row>
    <row r="63" spans="1:5" x14ac:dyDescent="0.45">
      <c r="A63" t="s">
        <v>5860</v>
      </c>
      <c r="B63" t="s">
        <v>5861</v>
      </c>
      <c r="E63" t="b">
        <v>1</v>
      </c>
    </row>
    <row r="64" spans="1:5" x14ac:dyDescent="0.45">
      <c r="A64" t="s">
        <v>5862</v>
      </c>
      <c r="B64" t="s">
        <v>5863</v>
      </c>
      <c r="E64" t="b">
        <v>1</v>
      </c>
    </row>
    <row r="65" spans="1:5" x14ac:dyDescent="0.45">
      <c r="A65" t="s">
        <v>5864</v>
      </c>
      <c r="B65" t="s">
        <v>5865</v>
      </c>
      <c r="E65" t="b">
        <v>1</v>
      </c>
    </row>
    <row r="66" spans="1:5" x14ac:dyDescent="0.45">
      <c r="A66" t="s">
        <v>5866</v>
      </c>
      <c r="B66" t="s">
        <v>5867</v>
      </c>
      <c r="E66" t="b">
        <v>1</v>
      </c>
    </row>
    <row r="67" spans="1:5" x14ac:dyDescent="0.45">
      <c r="A67" t="s">
        <v>5868</v>
      </c>
      <c r="B67" t="s">
        <v>5869</v>
      </c>
      <c r="E67" t="b">
        <v>1</v>
      </c>
    </row>
    <row r="68" spans="1:5" x14ac:dyDescent="0.45">
      <c r="A68" t="s">
        <v>5870</v>
      </c>
      <c r="B68" t="s">
        <v>5871</v>
      </c>
      <c r="E68" t="b">
        <v>1</v>
      </c>
    </row>
    <row r="69" spans="1:5" x14ac:dyDescent="0.45">
      <c r="A69" t="s">
        <v>3194</v>
      </c>
      <c r="B69" t="s">
        <v>5904</v>
      </c>
      <c r="E69" t="b">
        <v>1</v>
      </c>
    </row>
    <row r="70" spans="1:5" x14ac:dyDescent="0.45">
      <c r="A70" t="s">
        <v>1330</v>
      </c>
      <c r="B70" t="s">
        <v>5905</v>
      </c>
      <c r="E70" t="b">
        <v>1</v>
      </c>
    </row>
    <row r="71" spans="1:5" x14ac:dyDescent="0.45">
      <c r="A71" t="s">
        <v>308</v>
      </c>
      <c r="B71" t="s">
        <v>5906</v>
      </c>
      <c r="E71" t="b">
        <v>1</v>
      </c>
    </row>
    <row r="72" spans="1:5" x14ac:dyDescent="0.45">
      <c r="A72" t="s">
        <v>2402</v>
      </c>
      <c r="B72" t="s">
        <v>5907</v>
      </c>
      <c r="E72" t="b">
        <v>1</v>
      </c>
    </row>
    <row r="73" spans="1:5" x14ac:dyDescent="0.45">
      <c r="A73" t="s">
        <v>2404</v>
      </c>
      <c r="B73" t="s">
        <v>5908</v>
      </c>
      <c r="E73" t="b">
        <v>1</v>
      </c>
    </row>
    <row r="74" spans="1:5" x14ac:dyDescent="0.45">
      <c r="A74" t="s">
        <v>5909</v>
      </c>
      <c r="B74" t="s">
        <v>5910</v>
      </c>
      <c r="E74" t="b">
        <v>1</v>
      </c>
    </row>
    <row r="75" spans="1:5" x14ac:dyDescent="0.45">
      <c r="A75" t="s">
        <v>1950</v>
      </c>
      <c r="B75" t="s">
        <v>5911</v>
      </c>
      <c r="E75" t="b">
        <v>1</v>
      </c>
    </row>
    <row r="76" spans="1:5" x14ac:dyDescent="0.45">
      <c r="A76" t="s">
        <v>5912</v>
      </c>
      <c r="B76" t="s">
        <v>5913</v>
      </c>
      <c r="E76" t="b">
        <v>1</v>
      </c>
    </row>
    <row r="77" spans="1:5" x14ac:dyDescent="0.45">
      <c r="A77" t="s">
        <v>5914</v>
      </c>
      <c r="B77" t="s">
        <v>5915</v>
      </c>
      <c r="E77" t="b">
        <v>1</v>
      </c>
    </row>
    <row r="78" spans="1:5" x14ac:dyDescent="0.45">
      <c r="A78" t="s">
        <v>5979</v>
      </c>
      <c r="B78" t="s">
        <v>5980</v>
      </c>
      <c r="E78" t="b">
        <v>1</v>
      </c>
    </row>
    <row r="79" spans="1:5" x14ac:dyDescent="0.45">
      <c r="A79" t="s">
        <v>5981</v>
      </c>
      <c r="B79" t="s">
        <v>5982</v>
      </c>
      <c r="E79" t="b">
        <v>1</v>
      </c>
    </row>
    <row r="80" spans="1:5" x14ac:dyDescent="0.45">
      <c r="A80" t="s">
        <v>5983</v>
      </c>
      <c r="B80" t="s">
        <v>5984</v>
      </c>
      <c r="E80" t="b">
        <v>1</v>
      </c>
    </row>
    <row r="81" spans="1:5" x14ac:dyDescent="0.45">
      <c r="A81" t="s">
        <v>5985</v>
      </c>
      <c r="B81" t="s">
        <v>5986</v>
      </c>
      <c r="E81" t="b">
        <v>1</v>
      </c>
    </row>
    <row r="82" spans="1:5" x14ac:dyDescent="0.45">
      <c r="A82" t="s">
        <v>5987</v>
      </c>
      <c r="B82" t="s">
        <v>5988</v>
      </c>
      <c r="E82" t="b">
        <v>1</v>
      </c>
    </row>
    <row r="83" spans="1:5" x14ac:dyDescent="0.45">
      <c r="A83" t="s">
        <v>5989</v>
      </c>
      <c r="B83" t="s">
        <v>5990</v>
      </c>
      <c r="E83" t="b">
        <v>1</v>
      </c>
    </row>
    <row r="84" spans="1:5" x14ac:dyDescent="0.45">
      <c r="A84" t="s">
        <v>5991</v>
      </c>
      <c r="B84" t="s">
        <v>5992</v>
      </c>
      <c r="E84" t="b">
        <v>1</v>
      </c>
    </row>
    <row r="85" spans="1:5" x14ac:dyDescent="0.45">
      <c r="A85" t="s">
        <v>322</v>
      </c>
      <c r="B85" t="s">
        <v>5993</v>
      </c>
      <c r="E85" t="b">
        <v>1</v>
      </c>
    </row>
    <row r="86" spans="1:5" x14ac:dyDescent="0.45">
      <c r="A86" t="s">
        <v>1988</v>
      </c>
      <c r="B86" t="s">
        <v>5994</v>
      </c>
      <c r="E86" t="b">
        <v>1</v>
      </c>
    </row>
    <row r="87" spans="1:5" x14ac:dyDescent="0.45">
      <c r="A87" t="s">
        <v>5995</v>
      </c>
      <c r="B87" t="s">
        <v>5996</v>
      </c>
      <c r="E87" t="b">
        <v>1</v>
      </c>
    </row>
    <row r="88" spans="1:5" x14ac:dyDescent="0.45">
      <c r="A88" t="s">
        <v>4758</v>
      </c>
      <c r="B88" t="s">
        <v>5997</v>
      </c>
      <c r="E88" t="b">
        <v>1</v>
      </c>
    </row>
    <row r="89" spans="1:5" x14ac:dyDescent="0.45">
      <c r="A89" t="s">
        <v>3140</v>
      </c>
      <c r="B89" t="s">
        <v>5998</v>
      </c>
      <c r="E89" t="b">
        <v>1</v>
      </c>
    </row>
    <row r="90" spans="1:5" x14ac:dyDescent="0.45">
      <c r="A90" t="s">
        <v>4818</v>
      </c>
      <c r="B90" t="s">
        <v>5999</v>
      </c>
      <c r="E90" t="b">
        <v>1</v>
      </c>
    </row>
    <row r="91" spans="1:5" x14ac:dyDescent="0.45">
      <c r="A91" t="s">
        <v>6000</v>
      </c>
      <c r="B91" t="s">
        <v>6001</v>
      </c>
      <c r="E91" t="b">
        <v>1</v>
      </c>
    </row>
    <row r="92" spans="1:5" x14ac:dyDescent="0.45">
      <c r="A92" t="s">
        <v>6002</v>
      </c>
      <c r="B92" t="s">
        <v>6003</v>
      </c>
      <c r="E92" t="b">
        <v>1</v>
      </c>
    </row>
    <row r="93" spans="1:5" x14ac:dyDescent="0.45">
      <c r="A93" t="s">
        <v>1298</v>
      </c>
      <c r="B93" t="s">
        <v>6004</v>
      </c>
      <c r="E93" t="b">
        <v>1</v>
      </c>
    </row>
    <row r="94" spans="1:5" x14ac:dyDescent="0.45">
      <c r="A94" t="s">
        <v>1814</v>
      </c>
      <c r="B94" t="s">
        <v>6005</v>
      </c>
      <c r="E94" t="b">
        <v>1</v>
      </c>
    </row>
    <row r="95" spans="1:5" x14ac:dyDescent="0.45">
      <c r="A95" t="s">
        <v>6006</v>
      </c>
      <c r="B95" t="s">
        <v>6007</v>
      </c>
      <c r="E95" t="b">
        <v>1</v>
      </c>
    </row>
    <row r="96" spans="1:5" x14ac:dyDescent="0.45">
      <c r="A96" t="s">
        <v>4398</v>
      </c>
      <c r="B96" t="s">
        <v>6008</v>
      </c>
      <c r="E96" t="b">
        <v>1</v>
      </c>
    </row>
    <row r="97" spans="1:5" x14ac:dyDescent="0.45">
      <c r="A97" t="s">
        <v>6009</v>
      </c>
      <c r="B97" t="s">
        <v>6010</v>
      </c>
      <c r="E97" t="b">
        <v>1</v>
      </c>
    </row>
    <row r="98" spans="1:5" x14ac:dyDescent="0.45">
      <c r="A98" t="s">
        <v>1296</v>
      </c>
      <c r="B98" t="s">
        <v>6011</v>
      </c>
      <c r="E98" t="b">
        <v>1</v>
      </c>
    </row>
    <row r="99" spans="1:5" x14ac:dyDescent="0.45">
      <c r="A99" t="s">
        <v>874</v>
      </c>
      <c r="B99" t="s">
        <v>6012</v>
      </c>
      <c r="E99" t="b">
        <v>1</v>
      </c>
    </row>
    <row r="100" spans="1:5" x14ac:dyDescent="0.45">
      <c r="A100" t="s">
        <v>2832</v>
      </c>
      <c r="B100" t="s">
        <v>6013</v>
      </c>
      <c r="E100" t="b">
        <v>1</v>
      </c>
    </row>
    <row r="101" spans="1:5" x14ac:dyDescent="0.45">
      <c r="A101" t="s">
        <v>4352</v>
      </c>
      <c r="B101" t="s">
        <v>6014</v>
      </c>
      <c r="E101" t="b">
        <v>1</v>
      </c>
    </row>
    <row r="102" spans="1:5" x14ac:dyDescent="0.45">
      <c r="A102" t="s">
        <v>4376</v>
      </c>
      <c r="B102" t="s">
        <v>6015</v>
      </c>
      <c r="E102" t="b">
        <v>1</v>
      </c>
    </row>
    <row r="103" spans="1:5" x14ac:dyDescent="0.45">
      <c r="A103" t="s">
        <v>2758</v>
      </c>
      <c r="B103" t="s">
        <v>6016</v>
      </c>
      <c r="E103" t="b">
        <v>1</v>
      </c>
    </row>
    <row r="104" spans="1:5" x14ac:dyDescent="0.45">
      <c r="A104" t="s">
        <v>6017</v>
      </c>
      <c r="B104" t="s">
        <v>6018</v>
      </c>
      <c r="E104" t="b">
        <v>1</v>
      </c>
    </row>
    <row r="105" spans="1:5" x14ac:dyDescent="0.45">
      <c r="A105" t="s">
        <v>2598</v>
      </c>
      <c r="B105" t="s">
        <v>6019</v>
      </c>
      <c r="E105" t="b">
        <v>1</v>
      </c>
    </row>
    <row r="106" spans="1:5" x14ac:dyDescent="0.45">
      <c r="A106" t="s">
        <v>4284</v>
      </c>
      <c r="B106" t="s">
        <v>6020</v>
      </c>
      <c r="E106" t="b">
        <v>1</v>
      </c>
    </row>
    <row r="107" spans="1:5" x14ac:dyDescent="0.45">
      <c r="A107" t="s">
        <v>404</v>
      </c>
      <c r="B107" t="s">
        <v>6021</v>
      </c>
      <c r="E107" t="b">
        <v>1</v>
      </c>
    </row>
    <row r="108" spans="1:5" x14ac:dyDescent="0.45">
      <c r="A108" t="s">
        <v>4374</v>
      </c>
      <c r="B108" t="s">
        <v>6022</v>
      </c>
      <c r="E108" t="b">
        <v>1</v>
      </c>
    </row>
    <row r="109" spans="1:5" x14ac:dyDescent="0.45">
      <c r="A109" t="s">
        <v>4338</v>
      </c>
      <c r="B109" t="s">
        <v>6023</v>
      </c>
      <c r="E109" t="b">
        <v>1</v>
      </c>
    </row>
    <row r="110" spans="1:5" x14ac:dyDescent="0.45">
      <c r="A110" t="s">
        <v>462</v>
      </c>
      <c r="B110" t="s">
        <v>6024</v>
      </c>
      <c r="E110" t="b">
        <v>1</v>
      </c>
    </row>
    <row r="111" spans="1:5" x14ac:dyDescent="0.45">
      <c r="A111" t="s">
        <v>3986</v>
      </c>
      <c r="B111" t="s">
        <v>6025</v>
      </c>
      <c r="E111" t="b">
        <v>1</v>
      </c>
    </row>
    <row r="112" spans="1:5" x14ac:dyDescent="0.45">
      <c r="A112" t="s">
        <v>962</v>
      </c>
      <c r="B112" t="s">
        <v>6026</v>
      </c>
      <c r="E112" t="b">
        <v>1</v>
      </c>
    </row>
    <row r="113" spans="1:5" x14ac:dyDescent="0.45">
      <c r="A113" t="s">
        <v>4172</v>
      </c>
      <c r="B113" t="s">
        <v>6027</v>
      </c>
      <c r="E113" t="b">
        <v>1</v>
      </c>
    </row>
    <row r="114" spans="1:5" x14ac:dyDescent="0.45">
      <c r="A114" t="s">
        <v>590</v>
      </c>
      <c r="B114" t="s">
        <v>6028</v>
      </c>
      <c r="E114" t="b">
        <v>1</v>
      </c>
    </row>
    <row r="115" spans="1:5" x14ac:dyDescent="0.45">
      <c r="A115" t="s">
        <v>3046</v>
      </c>
      <c r="B115" t="s">
        <v>6029</v>
      </c>
      <c r="E115" t="b">
        <v>1</v>
      </c>
    </row>
    <row r="116" spans="1:5" x14ac:dyDescent="0.45">
      <c r="A116" t="s">
        <v>4016</v>
      </c>
      <c r="B116" t="s">
        <v>6030</v>
      </c>
      <c r="E116" t="b">
        <v>1</v>
      </c>
    </row>
    <row r="117" spans="1:5" x14ac:dyDescent="0.45">
      <c r="A117" t="s">
        <v>3132</v>
      </c>
      <c r="B117" t="s">
        <v>6031</v>
      </c>
      <c r="E117" t="b">
        <v>1</v>
      </c>
    </row>
    <row r="118" spans="1:5" x14ac:dyDescent="0.45">
      <c r="A118" t="s">
        <v>3272</v>
      </c>
      <c r="B118" t="s">
        <v>6032</v>
      </c>
      <c r="E118" t="b">
        <v>1</v>
      </c>
    </row>
    <row r="119" spans="1:5" x14ac:dyDescent="0.45">
      <c r="A119" t="s">
        <v>2008</v>
      </c>
      <c r="B119" t="s">
        <v>6033</v>
      </c>
      <c r="E119" t="b">
        <v>1</v>
      </c>
    </row>
    <row r="120" spans="1:5" x14ac:dyDescent="0.45">
      <c r="A120" t="s">
        <v>4424</v>
      </c>
      <c r="B120" t="s">
        <v>6034</v>
      </c>
      <c r="E120" t="b">
        <v>1</v>
      </c>
    </row>
    <row r="121" spans="1:5" x14ac:dyDescent="0.45">
      <c r="A121" t="s">
        <v>2558</v>
      </c>
      <c r="B121" t="s">
        <v>6035</v>
      </c>
      <c r="E121" t="b">
        <v>1</v>
      </c>
    </row>
    <row r="122" spans="1:5" x14ac:dyDescent="0.45">
      <c r="A122" t="s">
        <v>2630</v>
      </c>
      <c r="B122" t="s">
        <v>6036</v>
      </c>
      <c r="E122" t="b">
        <v>1</v>
      </c>
    </row>
    <row r="123" spans="1:5" x14ac:dyDescent="0.45">
      <c r="A123" t="s">
        <v>6037</v>
      </c>
      <c r="B123" t="s">
        <v>6038</v>
      </c>
      <c r="E123" t="b">
        <v>1</v>
      </c>
    </row>
    <row r="124" spans="1:5" x14ac:dyDescent="0.45">
      <c r="A124" t="s">
        <v>424</v>
      </c>
      <c r="B124" t="s">
        <v>6039</v>
      </c>
      <c r="E124" t="b">
        <v>1</v>
      </c>
    </row>
    <row r="125" spans="1:5" x14ac:dyDescent="0.45">
      <c r="A125" t="s">
        <v>510</v>
      </c>
      <c r="B125" t="s">
        <v>6040</v>
      </c>
      <c r="E125" t="b">
        <v>1</v>
      </c>
    </row>
    <row r="126" spans="1:5" x14ac:dyDescent="0.45">
      <c r="A126" t="s">
        <v>2750</v>
      </c>
      <c r="B126" t="s">
        <v>6041</v>
      </c>
      <c r="E126" t="b">
        <v>1</v>
      </c>
    </row>
    <row r="127" spans="1:5" x14ac:dyDescent="0.45">
      <c r="A127" t="s">
        <v>4894</v>
      </c>
      <c r="B127" t="s">
        <v>6042</v>
      </c>
      <c r="E127" t="b">
        <v>1</v>
      </c>
    </row>
    <row r="128" spans="1:5" x14ac:dyDescent="0.45">
      <c r="A128" t="s">
        <v>1364</v>
      </c>
      <c r="B128" t="s">
        <v>6043</v>
      </c>
      <c r="E128" t="b">
        <v>1</v>
      </c>
    </row>
    <row r="129" spans="1:5" x14ac:dyDescent="0.45">
      <c r="A129" t="s">
        <v>2616</v>
      </c>
      <c r="B129" t="s">
        <v>6044</v>
      </c>
      <c r="E129" t="b">
        <v>1</v>
      </c>
    </row>
    <row r="130" spans="1:5" x14ac:dyDescent="0.45">
      <c r="A130" t="s">
        <v>1046</v>
      </c>
      <c r="B130" t="s">
        <v>6045</v>
      </c>
      <c r="E130" t="b">
        <v>1</v>
      </c>
    </row>
    <row r="131" spans="1:5" x14ac:dyDescent="0.45">
      <c r="A131" t="s">
        <v>2394</v>
      </c>
      <c r="B131" t="s">
        <v>6046</v>
      </c>
      <c r="E131" t="b">
        <v>1</v>
      </c>
    </row>
    <row r="132" spans="1:5" x14ac:dyDescent="0.45">
      <c r="A132" t="s">
        <v>3924</v>
      </c>
      <c r="B132" t="s">
        <v>6047</v>
      </c>
      <c r="E132" t="b">
        <v>1</v>
      </c>
    </row>
    <row r="133" spans="1:5" x14ac:dyDescent="0.45">
      <c r="A133" t="s">
        <v>4680</v>
      </c>
      <c r="B133" t="s">
        <v>6048</v>
      </c>
      <c r="E133" t="b">
        <v>1</v>
      </c>
    </row>
    <row r="134" spans="1:5" x14ac:dyDescent="0.45">
      <c r="A134" t="s">
        <v>2144</v>
      </c>
      <c r="B134" t="s">
        <v>6049</v>
      </c>
      <c r="E134" t="b">
        <v>1</v>
      </c>
    </row>
    <row r="135" spans="1:5" x14ac:dyDescent="0.45">
      <c r="A135" t="s">
        <v>982</v>
      </c>
      <c r="B135" t="s">
        <v>6050</v>
      </c>
      <c r="E135" t="b">
        <v>1</v>
      </c>
    </row>
    <row r="136" spans="1:5" x14ac:dyDescent="0.45">
      <c r="A136" t="s">
        <v>984</v>
      </c>
      <c r="B136" t="s">
        <v>6051</v>
      </c>
      <c r="E136" t="b">
        <v>1</v>
      </c>
    </row>
    <row r="137" spans="1:5" x14ac:dyDescent="0.45">
      <c r="A137" t="s">
        <v>986</v>
      </c>
      <c r="B137" t="s">
        <v>6052</v>
      </c>
      <c r="E137" t="b">
        <v>1</v>
      </c>
    </row>
    <row r="138" spans="1:5" x14ac:dyDescent="0.45">
      <c r="A138" t="s">
        <v>3206</v>
      </c>
      <c r="B138" t="s">
        <v>6053</v>
      </c>
      <c r="E138" t="b">
        <v>1</v>
      </c>
    </row>
    <row r="139" spans="1:5" x14ac:dyDescent="0.45">
      <c r="A139" t="s">
        <v>2470</v>
      </c>
      <c r="B139" t="s">
        <v>6054</v>
      </c>
      <c r="E139" t="b">
        <v>1</v>
      </c>
    </row>
    <row r="140" spans="1:5" x14ac:dyDescent="0.45">
      <c r="A140" t="s">
        <v>3844</v>
      </c>
      <c r="B140" t="s">
        <v>6055</v>
      </c>
      <c r="E140" t="b">
        <v>1</v>
      </c>
    </row>
    <row r="141" spans="1:5" x14ac:dyDescent="0.45">
      <c r="A141" t="s">
        <v>710</v>
      </c>
      <c r="B141" t="s">
        <v>6056</v>
      </c>
      <c r="E141" t="b">
        <v>1</v>
      </c>
    </row>
    <row r="142" spans="1:5" x14ac:dyDescent="0.45">
      <c r="A142" t="s">
        <v>494</v>
      </c>
      <c r="B142" t="s">
        <v>6057</v>
      </c>
      <c r="E142" t="b">
        <v>1</v>
      </c>
    </row>
    <row r="143" spans="1:5" x14ac:dyDescent="0.45">
      <c r="A143" t="s">
        <v>3750</v>
      </c>
      <c r="B143" t="s">
        <v>6058</v>
      </c>
      <c r="E143" t="b">
        <v>1</v>
      </c>
    </row>
    <row r="144" spans="1:5" x14ac:dyDescent="0.45">
      <c r="A144" t="s">
        <v>4552</v>
      </c>
      <c r="B144" t="s">
        <v>6059</v>
      </c>
      <c r="E144" t="b">
        <v>1</v>
      </c>
    </row>
    <row r="145" spans="1:5" x14ac:dyDescent="0.45">
      <c r="A145" t="s">
        <v>522</v>
      </c>
      <c r="B145" t="s">
        <v>6060</v>
      </c>
      <c r="E145" t="b">
        <v>1</v>
      </c>
    </row>
    <row r="146" spans="1:5" x14ac:dyDescent="0.45">
      <c r="A146" t="s">
        <v>2880</v>
      </c>
      <c r="B146" t="s">
        <v>6061</v>
      </c>
      <c r="E146" t="b">
        <v>1</v>
      </c>
    </row>
    <row r="147" spans="1:5" x14ac:dyDescent="0.45">
      <c r="A147" t="s">
        <v>3408</v>
      </c>
      <c r="B147" t="s">
        <v>6062</v>
      </c>
      <c r="E147" t="b">
        <v>1</v>
      </c>
    </row>
    <row r="148" spans="1:5" x14ac:dyDescent="0.45">
      <c r="A148" t="s">
        <v>3592</v>
      </c>
      <c r="B148" t="s">
        <v>6063</v>
      </c>
      <c r="E148" t="b">
        <v>1</v>
      </c>
    </row>
    <row r="149" spans="1:5" x14ac:dyDescent="0.45">
      <c r="A149" t="s">
        <v>2984</v>
      </c>
      <c r="B149" t="s">
        <v>6064</v>
      </c>
      <c r="E149" t="b">
        <v>1</v>
      </c>
    </row>
    <row r="150" spans="1:5" x14ac:dyDescent="0.45">
      <c r="A150" t="s">
        <v>2262</v>
      </c>
      <c r="B150" t="s">
        <v>6065</v>
      </c>
      <c r="E150" t="b">
        <v>1</v>
      </c>
    </row>
    <row r="151" spans="1:5" x14ac:dyDescent="0.45">
      <c r="A151" t="s">
        <v>2178</v>
      </c>
      <c r="B151" t="s">
        <v>6066</v>
      </c>
      <c r="E151" t="b">
        <v>1</v>
      </c>
    </row>
    <row r="152" spans="1:5" x14ac:dyDescent="0.45">
      <c r="A152" t="s">
        <v>336</v>
      </c>
      <c r="B152" t="s">
        <v>6067</v>
      </c>
      <c r="E152" t="b">
        <v>1</v>
      </c>
    </row>
    <row r="153" spans="1:5" x14ac:dyDescent="0.45">
      <c r="A153" t="s">
        <v>824</v>
      </c>
      <c r="B153" t="s">
        <v>6068</v>
      </c>
      <c r="E153" t="b">
        <v>1</v>
      </c>
    </row>
    <row r="154" spans="1:5" x14ac:dyDescent="0.45">
      <c r="A154" t="s">
        <v>4986</v>
      </c>
      <c r="B154" t="s">
        <v>5420</v>
      </c>
      <c r="E154" t="b">
        <v>1</v>
      </c>
    </row>
    <row r="155" spans="1:5" x14ac:dyDescent="0.45">
      <c r="A155" t="s">
        <v>4988</v>
      </c>
      <c r="B155" t="s">
        <v>5421</v>
      </c>
      <c r="E155" t="b">
        <v>1</v>
      </c>
    </row>
    <row r="156" spans="1:5" x14ac:dyDescent="0.45">
      <c r="A156" t="s">
        <v>6143</v>
      </c>
      <c r="B156" t="s">
        <v>6144</v>
      </c>
      <c r="E156" t="b">
        <v>1</v>
      </c>
    </row>
    <row r="157" spans="1:5" x14ac:dyDescent="0.45">
      <c r="A157" t="s">
        <v>6145</v>
      </c>
      <c r="B157" t="s">
        <v>6146</v>
      </c>
      <c r="E157" t="b">
        <v>1</v>
      </c>
    </row>
    <row r="158" spans="1:5" x14ac:dyDescent="0.45">
      <c r="A158" t="s">
        <v>6147</v>
      </c>
      <c r="B158" t="s">
        <v>6148</v>
      </c>
      <c r="E158" t="b">
        <v>1</v>
      </c>
    </row>
    <row r="159" spans="1:5" x14ac:dyDescent="0.45">
      <c r="A159" t="s">
        <v>6149</v>
      </c>
      <c r="B159" t="s">
        <v>6150</v>
      </c>
      <c r="E159" t="b">
        <v>1</v>
      </c>
    </row>
    <row r="160" spans="1:5" x14ac:dyDescent="0.45">
      <c r="A160" t="s">
        <v>6151</v>
      </c>
      <c r="B160" t="s">
        <v>6152</v>
      </c>
      <c r="E160" t="b">
        <v>1</v>
      </c>
    </row>
    <row r="161" spans="1:5" x14ac:dyDescent="0.45">
      <c r="A161" t="s">
        <v>6153</v>
      </c>
      <c r="B161" t="s">
        <v>6154</v>
      </c>
      <c r="E161" t="b">
        <v>1</v>
      </c>
    </row>
    <row r="162" spans="1:5" x14ac:dyDescent="0.45">
      <c r="A162" t="s">
        <v>6155</v>
      </c>
      <c r="B162" t="s">
        <v>6156</v>
      </c>
      <c r="E162" t="b">
        <v>1</v>
      </c>
    </row>
    <row r="163" spans="1:5" x14ac:dyDescent="0.45">
      <c r="A163" t="s">
        <v>6157</v>
      </c>
      <c r="B163" t="s">
        <v>6158</v>
      </c>
      <c r="E163" t="b">
        <v>1</v>
      </c>
    </row>
    <row r="164" spans="1:5" x14ac:dyDescent="0.45">
      <c r="A164" t="s">
        <v>6159</v>
      </c>
      <c r="B164" t="s">
        <v>6160</v>
      </c>
      <c r="E164" t="b">
        <v>1</v>
      </c>
    </row>
    <row r="165" spans="1:5" x14ac:dyDescent="0.45">
      <c r="A165" t="s">
        <v>6161</v>
      </c>
      <c r="B165" t="s">
        <v>6162</v>
      </c>
      <c r="E165" t="b">
        <v>1</v>
      </c>
    </row>
    <row r="166" spans="1:5" x14ac:dyDescent="0.45">
      <c r="A166" t="s">
        <v>6163</v>
      </c>
      <c r="B166" t="s">
        <v>6164</v>
      </c>
      <c r="E166" t="b">
        <v>1</v>
      </c>
    </row>
    <row r="167" spans="1:5" x14ac:dyDescent="0.45">
      <c r="A167" t="s">
        <v>6165</v>
      </c>
      <c r="B167" t="s">
        <v>6166</v>
      </c>
      <c r="E167" t="b">
        <v>1</v>
      </c>
    </row>
    <row r="168" spans="1:5" x14ac:dyDescent="0.45">
      <c r="A168" t="s">
        <v>6167</v>
      </c>
      <c r="B168" t="s">
        <v>6168</v>
      </c>
      <c r="E168" t="b">
        <v>1</v>
      </c>
    </row>
    <row r="169" spans="1:5" x14ac:dyDescent="0.45">
      <c r="A169" t="s">
        <v>5422</v>
      </c>
      <c r="B169" t="s">
        <v>5423</v>
      </c>
      <c r="E169" t="b">
        <v>1</v>
      </c>
    </row>
    <row r="170" spans="1:5" x14ac:dyDescent="0.45">
      <c r="A170" t="s">
        <v>5424</v>
      </c>
      <c r="B170" t="s">
        <v>5425</v>
      </c>
      <c r="E170" t="b">
        <v>1</v>
      </c>
    </row>
    <row r="171" spans="1:5" x14ac:dyDescent="0.45">
      <c r="A171" t="s">
        <v>1094</v>
      </c>
      <c r="B171" t="s">
        <v>5426</v>
      </c>
      <c r="E171" t="b">
        <v>1</v>
      </c>
    </row>
    <row r="172" spans="1:5" x14ac:dyDescent="0.45">
      <c r="A172" t="s">
        <v>5427</v>
      </c>
      <c r="B172" t="s">
        <v>5428</v>
      </c>
      <c r="E172" t="b">
        <v>1</v>
      </c>
    </row>
    <row r="173" spans="1:5" x14ac:dyDescent="0.45">
      <c r="A173" t="s">
        <v>4872</v>
      </c>
      <c r="B173" t="s">
        <v>5428</v>
      </c>
      <c r="E173" t="b">
        <v>1</v>
      </c>
    </row>
    <row r="174" spans="1:5" x14ac:dyDescent="0.45">
      <c r="A174" t="s">
        <v>5429</v>
      </c>
      <c r="B174" t="s">
        <v>5430</v>
      </c>
      <c r="E174" t="b">
        <v>1</v>
      </c>
    </row>
    <row r="175" spans="1:5" x14ac:dyDescent="0.45">
      <c r="A175" t="s">
        <v>5431</v>
      </c>
      <c r="B175" t="s">
        <v>5432</v>
      </c>
      <c r="E175" t="b">
        <v>1</v>
      </c>
    </row>
    <row r="176" spans="1:5" x14ac:dyDescent="0.45">
      <c r="A176" t="s">
        <v>5433</v>
      </c>
      <c r="B176" t="s">
        <v>5434</v>
      </c>
      <c r="E176" t="b">
        <v>1</v>
      </c>
    </row>
    <row r="177" spans="1:5" x14ac:dyDescent="0.45">
      <c r="A177" t="s">
        <v>862</v>
      </c>
      <c r="B177" t="s">
        <v>6243</v>
      </c>
      <c r="E177" t="b">
        <v>1</v>
      </c>
    </row>
    <row r="178" spans="1:5" x14ac:dyDescent="0.45">
      <c r="A178" t="s">
        <v>4128</v>
      </c>
      <c r="B178" t="s">
        <v>6244</v>
      </c>
      <c r="E178" t="b">
        <v>1</v>
      </c>
    </row>
    <row r="179" spans="1:5" x14ac:dyDescent="0.45">
      <c r="A179" t="s">
        <v>3028</v>
      </c>
      <c r="B179" t="s">
        <v>6069</v>
      </c>
      <c r="E179" t="b">
        <v>1</v>
      </c>
    </row>
    <row r="180" spans="1:5" x14ac:dyDescent="0.45">
      <c r="A180" t="s">
        <v>786</v>
      </c>
      <c r="B180" t="s">
        <v>6070</v>
      </c>
      <c r="E180" t="b">
        <v>1</v>
      </c>
    </row>
    <row r="181" spans="1:5" x14ac:dyDescent="0.45">
      <c r="A181" t="s">
        <v>3906</v>
      </c>
      <c r="B181" t="s">
        <v>6071</v>
      </c>
      <c r="E181" t="b">
        <v>1</v>
      </c>
    </row>
    <row r="182" spans="1:5" x14ac:dyDescent="0.45">
      <c r="A182" t="s">
        <v>4526</v>
      </c>
      <c r="B182" t="s">
        <v>6072</v>
      </c>
      <c r="E182" t="b">
        <v>1</v>
      </c>
    </row>
    <row r="183" spans="1:5" x14ac:dyDescent="0.45">
      <c r="A183" t="s">
        <v>870</v>
      </c>
      <c r="B183" t="s">
        <v>6073</v>
      </c>
      <c r="E183" t="b">
        <v>1</v>
      </c>
    </row>
    <row r="184" spans="1:5" x14ac:dyDescent="0.45">
      <c r="A184" t="s">
        <v>1716</v>
      </c>
      <c r="B184" t="s">
        <v>6074</v>
      </c>
      <c r="E184" t="b">
        <v>1</v>
      </c>
    </row>
    <row r="185" spans="1:5" x14ac:dyDescent="0.45">
      <c r="A185" t="s">
        <v>1976</v>
      </c>
      <c r="B185" t="s">
        <v>6075</v>
      </c>
      <c r="E185" t="b">
        <v>1</v>
      </c>
    </row>
    <row r="186" spans="1:5" x14ac:dyDescent="0.45">
      <c r="A186" t="s">
        <v>2646</v>
      </c>
      <c r="B186" t="s">
        <v>6076</v>
      </c>
      <c r="E186" t="b">
        <v>1</v>
      </c>
    </row>
    <row r="187" spans="1:5" x14ac:dyDescent="0.45">
      <c r="A187" t="s">
        <v>292</v>
      </c>
      <c r="B187" t="s">
        <v>6077</v>
      </c>
      <c r="E187" t="b">
        <v>1</v>
      </c>
    </row>
    <row r="188" spans="1:5" x14ac:dyDescent="0.45">
      <c r="A188" t="s">
        <v>3160</v>
      </c>
      <c r="B188" t="s">
        <v>6078</v>
      </c>
      <c r="E188" t="b">
        <v>1</v>
      </c>
    </row>
    <row r="189" spans="1:5" x14ac:dyDescent="0.45">
      <c r="A189" t="s">
        <v>3874</v>
      </c>
      <c r="B189" t="s">
        <v>6079</v>
      </c>
      <c r="E189" t="b">
        <v>1</v>
      </c>
    </row>
    <row r="190" spans="1:5" x14ac:dyDescent="0.45">
      <c r="A190" t="s">
        <v>2472</v>
      </c>
      <c r="B190" t="s">
        <v>6080</v>
      </c>
      <c r="E190" t="b">
        <v>1</v>
      </c>
    </row>
    <row r="191" spans="1:5" x14ac:dyDescent="0.45">
      <c r="A191" t="s">
        <v>4866</v>
      </c>
      <c r="B191" t="s">
        <v>6081</v>
      </c>
      <c r="E191" t="b">
        <v>1</v>
      </c>
    </row>
    <row r="192" spans="1:5" x14ac:dyDescent="0.45">
      <c r="A192" t="s">
        <v>200</v>
      </c>
      <c r="B192" t="s">
        <v>6082</v>
      </c>
      <c r="E192" t="b">
        <v>1</v>
      </c>
    </row>
    <row r="193" spans="1:5" x14ac:dyDescent="0.45">
      <c r="A193" t="s">
        <v>3782</v>
      </c>
      <c r="B193" t="s">
        <v>6083</v>
      </c>
      <c r="E193" t="b">
        <v>1</v>
      </c>
    </row>
    <row r="194" spans="1:5" x14ac:dyDescent="0.45">
      <c r="A194" t="s">
        <v>4316</v>
      </c>
      <c r="B194" t="s">
        <v>6084</v>
      </c>
      <c r="E194" t="b">
        <v>1</v>
      </c>
    </row>
    <row r="195" spans="1:5" x14ac:dyDescent="0.45">
      <c r="A195" t="s">
        <v>1462</v>
      </c>
      <c r="B195" t="s">
        <v>6085</v>
      </c>
      <c r="E195" t="b">
        <v>1</v>
      </c>
    </row>
    <row r="196" spans="1:5" x14ac:dyDescent="0.45">
      <c r="A196" t="s">
        <v>2370</v>
      </c>
      <c r="B196" t="s">
        <v>6086</v>
      </c>
      <c r="E196" t="b">
        <v>1</v>
      </c>
    </row>
    <row r="197" spans="1:5" x14ac:dyDescent="0.45">
      <c r="A197" t="s">
        <v>6087</v>
      </c>
      <c r="B197" t="s">
        <v>6088</v>
      </c>
      <c r="E197" t="b">
        <v>1</v>
      </c>
    </row>
    <row r="198" spans="1:5" x14ac:dyDescent="0.45">
      <c r="A198" t="s">
        <v>6089</v>
      </c>
      <c r="B198" t="s">
        <v>6090</v>
      </c>
      <c r="E198" t="b">
        <v>1</v>
      </c>
    </row>
    <row r="199" spans="1:5" x14ac:dyDescent="0.45">
      <c r="A199" t="s">
        <v>2578</v>
      </c>
      <c r="B199" t="s">
        <v>6091</v>
      </c>
      <c r="E199" t="b">
        <v>1</v>
      </c>
    </row>
    <row r="200" spans="1:5" x14ac:dyDescent="0.45">
      <c r="A200" t="s">
        <v>6092</v>
      </c>
      <c r="B200" t="s">
        <v>6093</v>
      </c>
      <c r="E200" t="b">
        <v>1</v>
      </c>
    </row>
    <row r="201" spans="1:5" x14ac:dyDescent="0.45">
      <c r="A201" t="s">
        <v>6094</v>
      </c>
      <c r="B201" t="s">
        <v>6095</v>
      </c>
      <c r="E201" t="b">
        <v>1</v>
      </c>
    </row>
    <row r="202" spans="1:5" x14ac:dyDescent="0.45">
      <c r="A202" t="s">
        <v>3950</v>
      </c>
      <c r="B202" t="s">
        <v>6096</v>
      </c>
      <c r="E202" t="b">
        <v>1</v>
      </c>
    </row>
    <row r="203" spans="1:5" x14ac:dyDescent="0.45">
      <c r="A203" t="s">
        <v>1864</v>
      </c>
      <c r="B203" t="s">
        <v>6097</v>
      </c>
      <c r="E203" t="b">
        <v>1</v>
      </c>
    </row>
    <row r="204" spans="1:5" x14ac:dyDescent="0.45">
      <c r="A204" t="s">
        <v>6098</v>
      </c>
      <c r="B204" t="s">
        <v>6099</v>
      </c>
      <c r="E204" t="b">
        <v>1</v>
      </c>
    </row>
    <row r="205" spans="1:5" x14ac:dyDescent="0.45">
      <c r="A205" t="s">
        <v>636</v>
      </c>
      <c r="B205" t="s">
        <v>6100</v>
      </c>
      <c r="E205" t="b">
        <v>1</v>
      </c>
    </row>
    <row r="206" spans="1:5" x14ac:dyDescent="0.45">
      <c r="A206" t="s">
        <v>3780</v>
      </c>
      <c r="B206" t="s">
        <v>6101</v>
      </c>
      <c r="E206" t="b">
        <v>1</v>
      </c>
    </row>
    <row r="207" spans="1:5" x14ac:dyDescent="0.45">
      <c r="A207" t="s">
        <v>4450</v>
      </c>
      <c r="B207" t="s">
        <v>6102</v>
      </c>
      <c r="E207" t="b">
        <v>1</v>
      </c>
    </row>
    <row r="208" spans="1:5" x14ac:dyDescent="0.45">
      <c r="A208" t="s">
        <v>4446</v>
      </c>
      <c r="B208" t="s">
        <v>6103</v>
      </c>
      <c r="E208" t="b">
        <v>1</v>
      </c>
    </row>
    <row r="209" spans="1:5" x14ac:dyDescent="0.45">
      <c r="A209" t="s">
        <v>5114</v>
      </c>
      <c r="B209" t="s">
        <v>5435</v>
      </c>
      <c r="E209" t="b">
        <v>1</v>
      </c>
    </row>
    <row r="210" spans="1:5" x14ac:dyDescent="0.45">
      <c r="A210" t="s">
        <v>5436</v>
      </c>
      <c r="B210" t="s">
        <v>5437</v>
      </c>
      <c r="E210" t="b">
        <v>1</v>
      </c>
    </row>
    <row r="211" spans="1:5" x14ac:dyDescent="0.45">
      <c r="A211" t="s">
        <v>294</v>
      </c>
      <c r="B211" t="s">
        <v>5438</v>
      </c>
      <c r="E211" t="b">
        <v>1</v>
      </c>
    </row>
    <row r="212" spans="1:5" x14ac:dyDescent="0.45">
      <c r="A212" t="s">
        <v>1996</v>
      </c>
      <c r="B212" t="s">
        <v>5439</v>
      </c>
      <c r="E212" t="b">
        <v>1</v>
      </c>
    </row>
    <row r="213" spans="1:5" x14ac:dyDescent="0.45">
      <c r="A213" t="s">
        <v>5440</v>
      </c>
      <c r="B213" t="s">
        <v>5441</v>
      </c>
      <c r="E213" t="b">
        <v>1</v>
      </c>
    </row>
    <row r="214" spans="1:5" x14ac:dyDescent="0.45">
      <c r="A214" t="s">
        <v>2982</v>
      </c>
      <c r="B214" t="s">
        <v>5442</v>
      </c>
      <c r="E214" t="b">
        <v>1</v>
      </c>
    </row>
    <row r="215" spans="1:5" x14ac:dyDescent="0.45">
      <c r="A215" t="s">
        <v>4788</v>
      </c>
      <c r="B215" t="s">
        <v>5443</v>
      </c>
      <c r="E215" t="b">
        <v>1</v>
      </c>
    </row>
    <row r="216" spans="1:5" x14ac:dyDescent="0.45">
      <c r="A216" t="s">
        <v>3494</v>
      </c>
      <c r="B216" t="s">
        <v>5444</v>
      </c>
      <c r="E216" t="b">
        <v>1</v>
      </c>
    </row>
    <row r="217" spans="1:5" x14ac:dyDescent="0.45">
      <c r="A217" t="s">
        <v>3410</v>
      </c>
      <c r="B217" t="s">
        <v>5445</v>
      </c>
      <c r="E217" t="b">
        <v>1</v>
      </c>
    </row>
    <row r="218" spans="1:5" x14ac:dyDescent="0.45">
      <c r="A218" t="s">
        <v>1546</v>
      </c>
      <c r="B218" t="s">
        <v>5448</v>
      </c>
      <c r="E218" t="b">
        <v>1</v>
      </c>
    </row>
    <row r="219" spans="1:5" x14ac:dyDescent="0.45">
      <c r="A219" t="s">
        <v>4982</v>
      </c>
      <c r="B219" t="s">
        <v>5446</v>
      </c>
      <c r="E219" t="b">
        <v>1</v>
      </c>
    </row>
    <row r="220" spans="1:5" x14ac:dyDescent="0.45">
      <c r="A220" t="s">
        <v>4970</v>
      </c>
      <c r="B220" t="s">
        <v>5447</v>
      </c>
      <c r="E220" t="b">
        <v>1</v>
      </c>
    </row>
    <row r="221" spans="1:5" x14ac:dyDescent="0.45">
      <c r="A221" t="s">
        <v>5449</v>
      </c>
      <c r="B221" t="s">
        <v>5450</v>
      </c>
      <c r="E221" t="b">
        <v>1</v>
      </c>
    </row>
    <row r="222" spans="1:5" x14ac:dyDescent="0.45">
      <c r="A222" t="s">
        <v>5451</v>
      </c>
      <c r="B222" t="s">
        <v>5452</v>
      </c>
      <c r="E222" t="b">
        <v>1</v>
      </c>
    </row>
    <row r="223" spans="1:5" x14ac:dyDescent="0.45">
      <c r="A223" t="s">
        <v>4780</v>
      </c>
      <c r="B223" t="s">
        <v>5453</v>
      </c>
      <c r="E223" t="b">
        <v>1</v>
      </c>
    </row>
    <row r="224" spans="1:5" x14ac:dyDescent="0.45">
      <c r="A224" t="s">
        <v>2914</v>
      </c>
      <c r="B224" t="s">
        <v>5454</v>
      </c>
      <c r="E224" t="b">
        <v>1</v>
      </c>
    </row>
    <row r="225" spans="1:5" x14ac:dyDescent="0.45">
      <c r="A225" t="s">
        <v>2696</v>
      </c>
      <c r="B225" t="s">
        <v>5455</v>
      </c>
      <c r="E225" t="b">
        <v>1</v>
      </c>
    </row>
    <row r="226" spans="1:5" x14ac:dyDescent="0.45">
      <c r="A226" t="s">
        <v>4350</v>
      </c>
      <c r="B226" t="s">
        <v>5456</v>
      </c>
      <c r="E226" t="b">
        <v>1</v>
      </c>
    </row>
    <row r="227" spans="1:5" x14ac:dyDescent="0.45">
      <c r="A227" t="s">
        <v>5457</v>
      </c>
      <c r="B227" t="s">
        <v>5458</v>
      </c>
      <c r="E227" t="b">
        <v>1</v>
      </c>
    </row>
    <row r="228" spans="1:5" x14ac:dyDescent="0.45">
      <c r="A228" t="s">
        <v>1332</v>
      </c>
      <c r="B228" t="s">
        <v>6216</v>
      </c>
      <c r="E228" t="b">
        <v>1</v>
      </c>
    </row>
    <row r="229" spans="1:5" x14ac:dyDescent="0.45">
      <c r="A229" t="s">
        <v>3880</v>
      </c>
      <c r="B229" t="s">
        <v>5459</v>
      </c>
      <c r="E229" t="b">
        <v>1</v>
      </c>
    </row>
    <row r="230" spans="1:5" x14ac:dyDescent="0.45">
      <c r="A230" t="s">
        <v>4962</v>
      </c>
      <c r="B230" t="s">
        <v>5460</v>
      </c>
      <c r="E230" t="b">
        <v>1</v>
      </c>
    </row>
    <row r="231" spans="1:5" x14ac:dyDescent="0.45">
      <c r="A231" t="s">
        <v>5072</v>
      </c>
      <c r="B231" t="s">
        <v>5461</v>
      </c>
      <c r="E231" t="b">
        <v>1</v>
      </c>
    </row>
    <row r="232" spans="1:5" x14ac:dyDescent="0.45">
      <c r="A232" t="s">
        <v>4466</v>
      </c>
      <c r="B232" t="s">
        <v>5472</v>
      </c>
      <c r="E232" t="b">
        <v>1</v>
      </c>
    </row>
    <row r="233" spans="1:5" x14ac:dyDescent="0.45">
      <c r="A233" t="s">
        <v>4348</v>
      </c>
      <c r="B233" t="s">
        <v>5473</v>
      </c>
      <c r="E233" t="b">
        <v>1</v>
      </c>
    </row>
    <row r="234" spans="1:5" x14ac:dyDescent="0.45">
      <c r="A234" t="s">
        <v>5466</v>
      </c>
      <c r="B234" t="s">
        <v>5467</v>
      </c>
      <c r="E234" t="b">
        <v>1</v>
      </c>
    </row>
    <row r="235" spans="1:5" x14ac:dyDescent="0.45">
      <c r="A235" t="s">
        <v>5462</v>
      </c>
      <c r="B235" t="s">
        <v>5463</v>
      </c>
      <c r="E235" t="b">
        <v>1</v>
      </c>
    </row>
    <row r="236" spans="1:5" x14ac:dyDescent="0.45">
      <c r="A236" t="s">
        <v>5464</v>
      </c>
      <c r="B236" t="s">
        <v>5465</v>
      </c>
      <c r="E236" t="b">
        <v>1</v>
      </c>
    </row>
    <row r="237" spans="1:5" x14ac:dyDescent="0.45">
      <c r="A237" t="s">
        <v>5468</v>
      </c>
      <c r="B237" t="s">
        <v>5469</v>
      </c>
      <c r="E237" t="b">
        <v>1</v>
      </c>
    </row>
    <row r="238" spans="1:5" x14ac:dyDescent="0.45">
      <c r="A238" t="s">
        <v>5470</v>
      </c>
      <c r="B238" t="s">
        <v>5471</v>
      </c>
      <c r="E238" t="b">
        <v>1</v>
      </c>
    </row>
    <row r="239" spans="1:5" x14ac:dyDescent="0.45">
      <c r="A239" t="s">
        <v>5886</v>
      </c>
      <c r="B239" t="s">
        <v>5887</v>
      </c>
      <c r="E239" t="b">
        <v>1</v>
      </c>
    </row>
    <row r="240" spans="1:5" x14ac:dyDescent="0.45">
      <c r="A240" t="s">
        <v>4174</v>
      </c>
      <c r="B240" t="s">
        <v>5474</v>
      </c>
      <c r="E240" t="b">
        <v>1</v>
      </c>
    </row>
    <row r="241" spans="1:5" x14ac:dyDescent="0.45">
      <c r="A241" t="s">
        <v>5076</v>
      </c>
      <c r="B241" t="s">
        <v>5475</v>
      </c>
      <c r="E241" t="b">
        <v>1</v>
      </c>
    </row>
    <row r="242" spans="1:5" x14ac:dyDescent="0.45">
      <c r="A242" t="s">
        <v>1650</v>
      </c>
      <c r="B242" t="s">
        <v>5476</v>
      </c>
      <c r="E242" t="b">
        <v>1</v>
      </c>
    </row>
    <row r="243" spans="1:5" x14ac:dyDescent="0.45">
      <c r="A243" t="s">
        <v>5078</v>
      </c>
      <c r="B243" t="s">
        <v>5477</v>
      </c>
      <c r="E243" t="b">
        <v>1</v>
      </c>
    </row>
    <row r="244" spans="1:5" x14ac:dyDescent="0.45">
      <c r="A244" t="s">
        <v>5081</v>
      </c>
      <c r="B244" t="s">
        <v>5478</v>
      </c>
      <c r="E244" t="b">
        <v>1</v>
      </c>
    </row>
    <row r="245" spans="1:5" x14ac:dyDescent="0.45">
      <c r="A245" t="s">
        <v>5083</v>
      </c>
      <c r="B245" t="s">
        <v>5881</v>
      </c>
      <c r="E245" t="b">
        <v>1</v>
      </c>
    </row>
    <row r="246" spans="1:5" x14ac:dyDescent="0.45">
      <c r="A246" t="s">
        <v>5085</v>
      </c>
      <c r="B246" t="s">
        <v>5882</v>
      </c>
      <c r="E246" t="b">
        <v>1</v>
      </c>
    </row>
    <row r="247" spans="1:5" x14ac:dyDescent="0.45">
      <c r="A247" t="s">
        <v>5087</v>
      </c>
      <c r="B247" t="s">
        <v>5883</v>
      </c>
      <c r="E247" t="b">
        <v>1</v>
      </c>
    </row>
    <row r="248" spans="1:5" x14ac:dyDescent="0.45">
      <c r="A248" t="s">
        <v>6259</v>
      </c>
      <c r="B248" t="s">
        <v>6260</v>
      </c>
      <c r="E248" t="b">
        <v>1</v>
      </c>
    </row>
    <row r="249" spans="1:5" x14ac:dyDescent="0.45">
      <c r="A249" t="s">
        <v>6257</v>
      </c>
      <c r="B249" t="s">
        <v>6258</v>
      </c>
      <c r="E249" t="b">
        <v>1</v>
      </c>
    </row>
    <row r="250" spans="1:5" x14ac:dyDescent="0.45">
      <c r="A250" t="s">
        <v>3332</v>
      </c>
      <c r="B250" t="s">
        <v>5884</v>
      </c>
      <c r="E250" t="b">
        <v>1</v>
      </c>
    </row>
    <row r="251" spans="1:5" x14ac:dyDescent="0.45">
      <c r="A251" t="s">
        <v>4596</v>
      </c>
      <c r="B251" t="s">
        <v>5885</v>
      </c>
      <c r="E251" t="b">
        <v>1</v>
      </c>
    </row>
    <row r="252" spans="1:5" x14ac:dyDescent="0.45">
      <c r="A252" t="s">
        <v>4960</v>
      </c>
      <c r="B252" t="s">
        <v>5479</v>
      </c>
      <c r="E252" t="b">
        <v>1</v>
      </c>
    </row>
    <row r="253" spans="1:5" x14ac:dyDescent="0.45">
      <c r="A253" t="s">
        <v>6217</v>
      </c>
      <c r="B253" t="s">
        <v>6218</v>
      </c>
      <c r="E253" t="b">
        <v>1</v>
      </c>
    </row>
    <row r="254" spans="1:5" x14ac:dyDescent="0.45">
      <c r="A254" t="s">
        <v>6219</v>
      </c>
      <c r="B254" t="s">
        <v>6220</v>
      </c>
      <c r="E254" t="b">
        <v>1</v>
      </c>
    </row>
    <row r="255" spans="1:5" x14ac:dyDescent="0.45">
      <c r="A255" t="s">
        <v>6251</v>
      </c>
      <c r="B255" t="s">
        <v>6252</v>
      </c>
      <c r="E255" t="b">
        <v>1</v>
      </c>
    </row>
    <row r="256" spans="1:5" x14ac:dyDescent="0.45">
      <c r="A256" t="s">
        <v>1868</v>
      </c>
      <c r="B256" t="s">
        <v>6104</v>
      </c>
      <c r="E256" t="b">
        <v>1</v>
      </c>
    </row>
    <row r="257" spans="1:5" x14ac:dyDescent="0.45">
      <c r="A257" t="s">
        <v>4772</v>
      </c>
      <c r="B257" t="s">
        <v>6105</v>
      </c>
      <c r="E257" t="b">
        <v>1</v>
      </c>
    </row>
    <row r="258" spans="1:5" x14ac:dyDescent="0.45">
      <c r="A258" t="s">
        <v>4774</v>
      </c>
      <c r="B258" t="s">
        <v>6106</v>
      </c>
      <c r="E258" t="b">
        <v>1</v>
      </c>
    </row>
    <row r="259" spans="1:5" x14ac:dyDescent="0.45">
      <c r="A259" t="s">
        <v>4636</v>
      </c>
      <c r="B259" t="s">
        <v>6107</v>
      </c>
      <c r="E259" t="b">
        <v>1</v>
      </c>
    </row>
    <row r="260" spans="1:5" x14ac:dyDescent="0.45">
      <c r="A260" t="s">
        <v>1076</v>
      </c>
      <c r="B260" t="s">
        <v>6108</v>
      </c>
      <c r="E260" t="b">
        <v>1</v>
      </c>
    </row>
    <row r="261" spans="1:5" x14ac:dyDescent="0.45">
      <c r="A261" t="s">
        <v>3890</v>
      </c>
      <c r="B261" t="s">
        <v>6109</v>
      </c>
      <c r="E261" t="b">
        <v>1</v>
      </c>
    </row>
    <row r="262" spans="1:5" x14ac:dyDescent="0.45">
      <c r="A262" t="s">
        <v>4100</v>
      </c>
      <c r="B262" t="s">
        <v>5480</v>
      </c>
      <c r="E262" t="b">
        <v>1</v>
      </c>
    </row>
    <row r="263" spans="1:5" x14ac:dyDescent="0.45">
      <c r="A263" t="s">
        <v>2364</v>
      </c>
      <c r="B263" t="s">
        <v>5481</v>
      </c>
      <c r="E263" t="b">
        <v>1</v>
      </c>
    </row>
    <row r="264" spans="1:5" x14ac:dyDescent="0.45">
      <c r="A264" t="s">
        <v>5482</v>
      </c>
      <c r="B264" t="s">
        <v>5483</v>
      </c>
      <c r="E264" t="b">
        <v>1</v>
      </c>
    </row>
    <row r="265" spans="1:5" x14ac:dyDescent="0.45">
      <c r="A265" t="s">
        <v>672</v>
      </c>
      <c r="B265" t="s">
        <v>5484</v>
      </c>
      <c r="E265" t="b">
        <v>1</v>
      </c>
    </row>
    <row r="266" spans="1:5" x14ac:dyDescent="0.45">
      <c r="A266" t="s">
        <v>5485</v>
      </c>
      <c r="B266" t="s">
        <v>5486</v>
      </c>
      <c r="E266" t="b">
        <v>1</v>
      </c>
    </row>
    <row r="267" spans="1:5" x14ac:dyDescent="0.45">
      <c r="A267" t="s">
        <v>3798</v>
      </c>
      <c r="B267" t="s">
        <v>5487</v>
      </c>
      <c r="E267" t="b">
        <v>1</v>
      </c>
    </row>
    <row r="268" spans="1:5" x14ac:dyDescent="0.45">
      <c r="A268" t="s">
        <v>4492</v>
      </c>
      <c r="B268" t="s">
        <v>5488</v>
      </c>
      <c r="E268" t="b">
        <v>1</v>
      </c>
    </row>
    <row r="269" spans="1:5" x14ac:dyDescent="0.45">
      <c r="A269" t="s">
        <v>3586</v>
      </c>
      <c r="B269" t="s">
        <v>5489</v>
      </c>
      <c r="E269" t="b">
        <v>1</v>
      </c>
    </row>
    <row r="270" spans="1:5" x14ac:dyDescent="0.45">
      <c r="A270" t="s">
        <v>5490</v>
      </c>
      <c r="B270" t="s">
        <v>5491</v>
      </c>
      <c r="E270" t="b">
        <v>1</v>
      </c>
    </row>
    <row r="271" spans="1:5" x14ac:dyDescent="0.45">
      <c r="A271" t="s">
        <v>2084</v>
      </c>
      <c r="B271" t="s">
        <v>5492</v>
      </c>
      <c r="E271" t="b">
        <v>1</v>
      </c>
    </row>
    <row r="272" spans="1:5" x14ac:dyDescent="0.45">
      <c r="A272" t="s">
        <v>960</v>
      </c>
      <c r="B272" t="s">
        <v>5493</v>
      </c>
      <c r="E272" t="b">
        <v>1</v>
      </c>
    </row>
    <row r="273" spans="1:5" x14ac:dyDescent="0.45">
      <c r="A273" t="s">
        <v>1266</v>
      </c>
      <c r="B273" t="s">
        <v>5494</v>
      </c>
      <c r="E273" t="b">
        <v>1</v>
      </c>
    </row>
    <row r="274" spans="1:5" x14ac:dyDescent="0.45">
      <c r="A274" t="s">
        <v>1122</v>
      </c>
      <c r="B274" t="s">
        <v>5495</v>
      </c>
      <c r="E274" t="b">
        <v>1</v>
      </c>
    </row>
    <row r="275" spans="1:5" x14ac:dyDescent="0.45">
      <c r="A275" t="s">
        <v>3606</v>
      </c>
      <c r="B275" t="s">
        <v>5496</v>
      </c>
      <c r="E275" t="b">
        <v>1</v>
      </c>
    </row>
    <row r="276" spans="1:5" x14ac:dyDescent="0.45">
      <c r="A276" t="s">
        <v>3848</v>
      </c>
      <c r="B276" t="s">
        <v>5497</v>
      </c>
      <c r="E276" t="b">
        <v>1</v>
      </c>
    </row>
    <row r="277" spans="1:5" x14ac:dyDescent="0.45">
      <c r="A277" t="s">
        <v>6247</v>
      </c>
      <c r="B277" t="s">
        <v>6248</v>
      </c>
      <c r="E277" t="b">
        <v>1</v>
      </c>
    </row>
    <row r="278" spans="1:5" x14ac:dyDescent="0.45">
      <c r="A278" t="s">
        <v>6249</v>
      </c>
      <c r="B278" t="s">
        <v>6250</v>
      </c>
      <c r="E278" t="b">
        <v>1</v>
      </c>
    </row>
    <row r="279" spans="1:5" x14ac:dyDescent="0.45">
      <c r="A279" t="s">
        <v>5011</v>
      </c>
      <c r="B279" t="s">
        <v>5498</v>
      </c>
      <c r="E279" t="b">
        <v>1</v>
      </c>
    </row>
    <row r="280" spans="1:5" x14ac:dyDescent="0.45">
      <c r="A280" t="s">
        <v>6110</v>
      </c>
      <c r="B280" t="s">
        <v>6111</v>
      </c>
      <c r="E280" t="b">
        <v>1</v>
      </c>
    </row>
    <row r="281" spans="1:5" x14ac:dyDescent="0.45">
      <c r="A281" t="s">
        <v>4396</v>
      </c>
      <c r="B281" t="s">
        <v>6112</v>
      </c>
      <c r="E281" t="b">
        <v>1</v>
      </c>
    </row>
    <row r="282" spans="1:5" x14ac:dyDescent="0.45">
      <c r="A282" t="s">
        <v>766</v>
      </c>
      <c r="B282" t="s">
        <v>6113</v>
      </c>
      <c r="E282" t="b">
        <v>1</v>
      </c>
    </row>
    <row r="283" spans="1:5" x14ac:dyDescent="0.45">
      <c r="A283" t="s">
        <v>4952</v>
      </c>
      <c r="B283" t="s">
        <v>6114</v>
      </c>
      <c r="E283" t="b">
        <v>1</v>
      </c>
    </row>
    <row r="284" spans="1:5" x14ac:dyDescent="0.45">
      <c r="A284" t="s">
        <v>4954</v>
      </c>
      <c r="B284" t="s">
        <v>6115</v>
      </c>
      <c r="E284" t="b">
        <v>1</v>
      </c>
    </row>
    <row r="285" spans="1:5" x14ac:dyDescent="0.45">
      <c r="A285" t="s">
        <v>6116</v>
      </c>
      <c r="B285" t="s">
        <v>6117</v>
      </c>
      <c r="E285" t="b">
        <v>1</v>
      </c>
    </row>
    <row r="286" spans="1:5" x14ac:dyDescent="0.45">
      <c r="A286" t="s">
        <v>5509</v>
      </c>
      <c r="B286" t="s">
        <v>5510</v>
      </c>
      <c r="E286" t="b">
        <v>1</v>
      </c>
    </row>
    <row r="287" spans="1:5" x14ac:dyDescent="0.45">
      <c r="A287" t="s">
        <v>5511</v>
      </c>
      <c r="B287" t="s">
        <v>5512</v>
      </c>
      <c r="E287" t="b">
        <v>1</v>
      </c>
    </row>
    <row r="288" spans="1:5" x14ac:dyDescent="0.45">
      <c r="A288" t="s">
        <v>5513</v>
      </c>
      <c r="B288" t="s">
        <v>5514</v>
      </c>
      <c r="E288" t="b">
        <v>1</v>
      </c>
    </row>
    <row r="289" spans="1:5" x14ac:dyDescent="0.45">
      <c r="A289" t="s">
        <v>5515</v>
      </c>
      <c r="B289" t="s">
        <v>5516</v>
      </c>
      <c r="E289" t="b">
        <v>1</v>
      </c>
    </row>
    <row r="290" spans="1:5" x14ac:dyDescent="0.45">
      <c r="A290" t="s">
        <v>1740</v>
      </c>
      <c r="B290" t="s">
        <v>5517</v>
      </c>
      <c r="E290" t="b">
        <v>1</v>
      </c>
    </row>
    <row r="291" spans="1:5" x14ac:dyDescent="0.45">
      <c r="A291" t="s">
        <v>5518</v>
      </c>
      <c r="B291" t="s">
        <v>5519</v>
      </c>
      <c r="E291" t="b">
        <v>1</v>
      </c>
    </row>
    <row r="292" spans="1:5" x14ac:dyDescent="0.45">
      <c r="A292" t="s">
        <v>5520</v>
      </c>
      <c r="B292" t="s">
        <v>5521</v>
      </c>
      <c r="E292" t="b">
        <v>1</v>
      </c>
    </row>
    <row r="293" spans="1:5" x14ac:dyDescent="0.45">
      <c r="A293" t="s">
        <v>5522</v>
      </c>
      <c r="B293" t="s">
        <v>5523</v>
      </c>
      <c r="E293" t="b">
        <v>1</v>
      </c>
    </row>
    <row r="294" spans="1:5" x14ac:dyDescent="0.45">
      <c r="A294" t="s">
        <v>5524</v>
      </c>
      <c r="B294" t="s">
        <v>5525</v>
      </c>
      <c r="E294" t="b">
        <v>1</v>
      </c>
    </row>
    <row r="295" spans="1:5" x14ac:dyDescent="0.45">
      <c r="A295" t="s">
        <v>5526</v>
      </c>
      <c r="B295" t="s">
        <v>5527</v>
      </c>
      <c r="E295" t="b">
        <v>1</v>
      </c>
    </row>
    <row r="296" spans="1:5" x14ac:dyDescent="0.45">
      <c r="A296" t="s">
        <v>5528</v>
      </c>
      <c r="B296" t="s">
        <v>5529</v>
      </c>
      <c r="E296" t="b">
        <v>1</v>
      </c>
    </row>
    <row r="297" spans="1:5" x14ac:dyDescent="0.45">
      <c r="A297" t="s">
        <v>3790</v>
      </c>
      <c r="B297" t="s">
        <v>5530</v>
      </c>
      <c r="E297" t="b">
        <v>1</v>
      </c>
    </row>
    <row r="298" spans="1:5" x14ac:dyDescent="0.45">
      <c r="A298" t="s">
        <v>5531</v>
      </c>
      <c r="B298" t="s">
        <v>5532</v>
      </c>
      <c r="E298" t="b">
        <v>1</v>
      </c>
    </row>
    <row r="299" spans="1:5" x14ac:dyDescent="0.45">
      <c r="A299" t="s">
        <v>5533</v>
      </c>
      <c r="B299" t="s">
        <v>5534</v>
      </c>
      <c r="E299" t="b">
        <v>1</v>
      </c>
    </row>
    <row r="300" spans="1:5" x14ac:dyDescent="0.45">
      <c r="A300" t="s">
        <v>5535</v>
      </c>
      <c r="B300" t="s">
        <v>5536</v>
      </c>
      <c r="E300" t="b">
        <v>1</v>
      </c>
    </row>
    <row r="301" spans="1:5" x14ac:dyDescent="0.45">
      <c r="A301" t="s">
        <v>5537</v>
      </c>
      <c r="B301" t="s">
        <v>5538</v>
      </c>
      <c r="E301" t="b">
        <v>1</v>
      </c>
    </row>
    <row r="302" spans="1:5" x14ac:dyDescent="0.45">
      <c r="A302" t="s">
        <v>5539</v>
      </c>
      <c r="B302" t="s">
        <v>5540</v>
      </c>
      <c r="E302" t="b">
        <v>1</v>
      </c>
    </row>
    <row r="303" spans="1:5" x14ac:dyDescent="0.45">
      <c r="A303" t="s">
        <v>5541</v>
      </c>
      <c r="B303" t="s">
        <v>5542</v>
      </c>
      <c r="E303" t="b">
        <v>1</v>
      </c>
    </row>
    <row r="304" spans="1:5" x14ac:dyDescent="0.45">
      <c r="A304" t="s">
        <v>5543</v>
      </c>
      <c r="B304" t="s">
        <v>5544</v>
      </c>
      <c r="E304" t="b">
        <v>1</v>
      </c>
    </row>
    <row r="305" spans="1:5" x14ac:dyDescent="0.45">
      <c r="A305" t="s">
        <v>4378</v>
      </c>
      <c r="B305" t="s">
        <v>5545</v>
      </c>
      <c r="E305" t="b">
        <v>1</v>
      </c>
    </row>
    <row r="306" spans="1:5" x14ac:dyDescent="0.45">
      <c r="A306" t="s">
        <v>5546</v>
      </c>
      <c r="B306" t="s">
        <v>5547</v>
      </c>
      <c r="E306" t="b">
        <v>1</v>
      </c>
    </row>
    <row r="307" spans="1:5" x14ac:dyDescent="0.45">
      <c r="A307" t="s">
        <v>5548</v>
      </c>
      <c r="B307" t="s">
        <v>5549</v>
      </c>
      <c r="E307" t="b">
        <v>1</v>
      </c>
    </row>
    <row r="308" spans="1:5" x14ac:dyDescent="0.45">
      <c r="A308" t="s">
        <v>5550</v>
      </c>
      <c r="B308" t="s">
        <v>5551</v>
      </c>
      <c r="E308" t="b">
        <v>1</v>
      </c>
    </row>
    <row r="309" spans="1:5" x14ac:dyDescent="0.45">
      <c r="A309" t="s">
        <v>5552</v>
      </c>
      <c r="B309" t="s">
        <v>5553</v>
      </c>
      <c r="E309" t="b">
        <v>1</v>
      </c>
    </row>
    <row r="310" spans="1:5" x14ac:dyDescent="0.45">
      <c r="A310" t="s">
        <v>5554</v>
      </c>
      <c r="B310" t="s">
        <v>5555</v>
      </c>
      <c r="E310" t="b">
        <v>1</v>
      </c>
    </row>
    <row r="311" spans="1:5" x14ac:dyDescent="0.45">
      <c r="A311" t="s">
        <v>5556</v>
      </c>
      <c r="B311" t="s">
        <v>5557</v>
      </c>
      <c r="E311" t="b">
        <v>1</v>
      </c>
    </row>
    <row r="312" spans="1:5" x14ac:dyDescent="0.45">
      <c r="A312" t="s">
        <v>3084</v>
      </c>
      <c r="B312" t="s">
        <v>5558</v>
      </c>
      <c r="E312" t="b">
        <v>1</v>
      </c>
    </row>
    <row r="313" spans="1:5" x14ac:dyDescent="0.45">
      <c r="A313" t="s">
        <v>5559</v>
      </c>
      <c r="B313" t="s">
        <v>5560</v>
      </c>
      <c r="E313" t="b">
        <v>1</v>
      </c>
    </row>
    <row r="314" spans="1:5" x14ac:dyDescent="0.45">
      <c r="A314" t="s">
        <v>5561</v>
      </c>
      <c r="B314" t="s">
        <v>5562</v>
      </c>
      <c r="E314" t="b">
        <v>1</v>
      </c>
    </row>
    <row r="315" spans="1:5" x14ac:dyDescent="0.45">
      <c r="A315" t="s">
        <v>5563</v>
      </c>
      <c r="B315" t="s">
        <v>5564</v>
      </c>
      <c r="E315" t="b">
        <v>1</v>
      </c>
    </row>
    <row r="316" spans="1:5" x14ac:dyDescent="0.45">
      <c r="A316" t="s">
        <v>5565</v>
      </c>
      <c r="B316" t="s">
        <v>5566</v>
      </c>
      <c r="E316" t="b">
        <v>1</v>
      </c>
    </row>
    <row r="317" spans="1:5" x14ac:dyDescent="0.45">
      <c r="A317" t="s">
        <v>5567</v>
      </c>
      <c r="B317" t="s">
        <v>5568</v>
      </c>
      <c r="E317" t="b">
        <v>1</v>
      </c>
    </row>
    <row r="318" spans="1:5" x14ac:dyDescent="0.45">
      <c r="A318" t="s">
        <v>5569</v>
      </c>
      <c r="B318" t="s">
        <v>5570</v>
      </c>
      <c r="E318" t="b">
        <v>1</v>
      </c>
    </row>
    <row r="319" spans="1:5" x14ac:dyDescent="0.45">
      <c r="A319" t="s">
        <v>5571</v>
      </c>
      <c r="B319" t="s">
        <v>5572</v>
      </c>
      <c r="E319" t="b">
        <v>1</v>
      </c>
    </row>
    <row r="320" spans="1:5" x14ac:dyDescent="0.45">
      <c r="A320" t="s">
        <v>3928</v>
      </c>
      <c r="B320" t="s">
        <v>5573</v>
      </c>
      <c r="E320" t="b">
        <v>1</v>
      </c>
    </row>
    <row r="321" spans="1:5" x14ac:dyDescent="0.45">
      <c r="A321" t="s">
        <v>1738</v>
      </c>
      <c r="B321" t="s">
        <v>5574</v>
      </c>
      <c r="E321" t="b">
        <v>1</v>
      </c>
    </row>
    <row r="322" spans="1:5" x14ac:dyDescent="0.45">
      <c r="A322" t="s">
        <v>5575</v>
      </c>
      <c r="B322" t="s">
        <v>5576</v>
      </c>
      <c r="E322" t="b">
        <v>1</v>
      </c>
    </row>
    <row r="323" spans="1:5" x14ac:dyDescent="0.45">
      <c r="A323" t="s">
        <v>5577</v>
      </c>
      <c r="B323" t="s">
        <v>5578</v>
      </c>
      <c r="E323" t="b">
        <v>1</v>
      </c>
    </row>
    <row r="324" spans="1:5" x14ac:dyDescent="0.45">
      <c r="A324" t="s">
        <v>2438</v>
      </c>
      <c r="B324" t="s">
        <v>5579</v>
      </c>
      <c r="E324" t="b">
        <v>1</v>
      </c>
    </row>
    <row r="325" spans="1:5" x14ac:dyDescent="0.45">
      <c r="A325" t="s">
        <v>5580</v>
      </c>
      <c r="B325" t="s">
        <v>5581</v>
      </c>
      <c r="E325" t="b">
        <v>1</v>
      </c>
    </row>
    <row r="326" spans="1:5" x14ac:dyDescent="0.45">
      <c r="A326" t="s">
        <v>5582</v>
      </c>
      <c r="B326" t="s">
        <v>5583</v>
      </c>
      <c r="E326" t="b">
        <v>1</v>
      </c>
    </row>
    <row r="327" spans="1:5" x14ac:dyDescent="0.45">
      <c r="A327" t="s">
        <v>5584</v>
      </c>
      <c r="B327" t="s">
        <v>5585</v>
      </c>
      <c r="E327" t="b">
        <v>1</v>
      </c>
    </row>
    <row r="328" spans="1:5" x14ac:dyDescent="0.45">
      <c r="A328" t="s">
        <v>5586</v>
      </c>
      <c r="B328" t="s">
        <v>5587</v>
      </c>
      <c r="E328" t="b">
        <v>1</v>
      </c>
    </row>
    <row r="329" spans="1:5" x14ac:dyDescent="0.45">
      <c r="A329" t="s">
        <v>5588</v>
      </c>
      <c r="B329" t="s">
        <v>5589</v>
      </c>
      <c r="E329" t="b">
        <v>1</v>
      </c>
    </row>
    <row r="330" spans="1:5" x14ac:dyDescent="0.45">
      <c r="A330" t="s">
        <v>944</v>
      </c>
      <c r="B330" t="s">
        <v>5499</v>
      </c>
      <c r="E330" t="b">
        <v>1</v>
      </c>
    </row>
    <row r="331" spans="1:5" x14ac:dyDescent="0.45">
      <c r="A331" t="s">
        <v>1216</v>
      </c>
      <c r="B331" t="s">
        <v>5500</v>
      </c>
      <c r="E331" t="b">
        <v>1</v>
      </c>
    </row>
    <row r="332" spans="1:5" x14ac:dyDescent="0.45">
      <c r="A332" t="s">
        <v>5501</v>
      </c>
      <c r="B332" t="s">
        <v>5502</v>
      </c>
      <c r="E332" t="b">
        <v>1</v>
      </c>
    </row>
    <row r="333" spans="1:5" x14ac:dyDescent="0.45">
      <c r="A333" t="s">
        <v>5108</v>
      </c>
      <c r="B333" t="s">
        <v>5503</v>
      </c>
      <c r="E333" t="b">
        <v>1</v>
      </c>
    </row>
    <row r="334" spans="1:5" x14ac:dyDescent="0.45">
      <c r="A334" t="s">
        <v>6223</v>
      </c>
      <c r="B334" t="s">
        <v>6224</v>
      </c>
      <c r="E334" t="b">
        <v>1</v>
      </c>
    </row>
    <row r="335" spans="1:5" x14ac:dyDescent="0.45">
      <c r="A335" t="s">
        <v>6221</v>
      </c>
      <c r="B335" t="s">
        <v>6222</v>
      </c>
      <c r="E335" t="b">
        <v>1</v>
      </c>
    </row>
    <row r="336" spans="1:5" x14ac:dyDescent="0.45">
      <c r="A336" t="s">
        <v>822</v>
      </c>
      <c r="B336" t="s">
        <v>5504</v>
      </c>
      <c r="E336" t="b">
        <v>1</v>
      </c>
    </row>
    <row r="337" spans="1:5" x14ac:dyDescent="0.45">
      <c r="A337" t="s">
        <v>298</v>
      </c>
      <c r="B337" t="s">
        <v>5505</v>
      </c>
      <c r="E337" t="b">
        <v>1</v>
      </c>
    </row>
    <row r="338" spans="1:5" x14ac:dyDescent="0.45">
      <c r="A338" t="s">
        <v>3030</v>
      </c>
      <c r="B338" t="s">
        <v>5506</v>
      </c>
      <c r="E338" t="b">
        <v>1</v>
      </c>
    </row>
    <row r="339" spans="1:5" x14ac:dyDescent="0.45">
      <c r="A339" t="s">
        <v>2374</v>
      </c>
      <c r="B339" t="s">
        <v>5507</v>
      </c>
      <c r="E339" t="b">
        <v>1</v>
      </c>
    </row>
    <row r="340" spans="1:5" x14ac:dyDescent="0.45">
      <c r="A340" t="s">
        <v>4892</v>
      </c>
      <c r="B340" t="s">
        <v>5508</v>
      </c>
      <c r="E340" t="b">
        <v>1</v>
      </c>
    </row>
    <row r="341" spans="1:5" x14ac:dyDescent="0.45">
      <c r="A341" t="s">
        <v>6261</v>
      </c>
      <c r="B341" t="s">
        <v>6262</v>
      </c>
      <c r="E341" t="b">
        <v>1</v>
      </c>
    </row>
    <row r="342" spans="1:5" x14ac:dyDescent="0.45">
      <c r="A342" t="s">
        <v>5057</v>
      </c>
      <c r="B342" t="s">
        <v>5590</v>
      </c>
      <c r="E342" t="b">
        <v>1</v>
      </c>
    </row>
    <row r="343" spans="1:5" x14ac:dyDescent="0.45">
      <c r="A343" t="s">
        <v>5013</v>
      </c>
      <c r="B343" t="s">
        <v>5591</v>
      </c>
      <c r="E343" t="b">
        <v>1</v>
      </c>
    </row>
    <row r="344" spans="1:5" x14ac:dyDescent="0.45">
      <c r="A344" t="s">
        <v>6245</v>
      </c>
      <c r="B344" t="s">
        <v>6246</v>
      </c>
      <c r="E344" t="b">
        <v>1</v>
      </c>
    </row>
    <row r="345" spans="1:5" x14ac:dyDescent="0.45">
      <c r="A345" t="s">
        <v>5001</v>
      </c>
      <c r="B345" t="s">
        <v>5592</v>
      </c>
      <c r="E345" t="b">
        <v>1</v>
      </c>
    </row>
    <row r="346" spans="1:5" x14ac:dyDescent="0.45">
      <c r="A346" t="s">
        <v>4978</v>
      </c>
      <c r="B346" t="s">
        <v>5593</v>
      </c>
      <c r="E346" t="b">
        <v>1</v>
      </c>
    </row>
    <row r="347" spans="1:5" x14ac:dyDescent="0.45">
      <c r="A347" t="s">
        <v>5009</v>
      </c>
      <c r="B347" t="s">
        <v>5594</v>
      </c>
      <c r="E347" t="b">
        <v>1</v>
      </c>
    </row>
    <row r="348" spans="1:5" x14ac:dyDescent="0.45">
      <c r="A348" t="s">
        <v>4984</v>
      </c>
      <c r="B348" t="s">
        <v>5595</v>
      </c>
      <c r="E348" t="b">
        <v>1</v>
      </c>
    </row>
    <row r="349" spans="1:5" x14ac:dyDescent="0.45">
      <c r="A349" t="s">
        <v>4992</v>
      </c>
      <c r="B349" t="s">
        <v>5596</v>
      </c>
      <c r="E349" t="b">
        <v>1</v>
      </c>
    </row>
    <row r="350" spans="1:5" x14ac:dyDescent="0.45">
      <c r="A350" t="s">
        <v>4980</v>
      </c>
      <c r="B350" t="s">
        <v>5597</v>
      </c>
      <c r="E350" t="b">
        <v>1</v>
      </c>
    </row>
    <row r="351" spans="1:5" x14ac:dyDescent="0.45">
      <c r="A351" t="s">
        <v>4976</v>
      </c>
      <c r="B351" t="s">
        <v>5598</v>
      </c>
      <c r="E351" t="b">
        <v>1</v>
      </c>
    </row>
    <row r="352" spans="1:5" x14ac:dyDescent="0.45">
      <c r="A352" t="s">
        <v>6118</v>
      </c>
      <c r="B352" t="s">
        <v>6119</v>
      </c>
      <c r="E352" t="b">
        <v>1</v>
      </c>
    </row>
    <row r="353" spans="1:5" x14ac:dyDescent="0.45">
      <c r="A353" t="s">
        <v>6120</v>
      </c>
      <c r="B353" t="s">
        <v>6121</v>
      </c>
      <c r="E353" t="b">
        <v>1</v>
      </c>
    </row>
    <row r="354" spans="1:5" x14ac:dyDescent="0.45">
      <c r="A354" t="s">
        <v>6122</v>
      </c>
      <c r="B354" t="s">
        <v>6123</v>
      </c>
      <c r="E354" t="b">
        <v>1</v>
      </c>
    </row>
    <row r="355" spans="1:5" x14ac:dyDescent="0.45">
      <c r="A355" t="s">
        <v>6124</v>
      </c>
      <c r="B355" t="s">
        <v>6125</v>
      </c>
      <c r="E355" t="b">
        <v>1</v>
      </c>
    </row>
    <row r="356" spans="1:5" x14ac:dyDescent="0.45">
      <c r="A356" t="s">
        <v>6126</v>
      </c>
      <c r="B356" t="s">
        <v>6127</v>
      </c>
      <c r="E356" t="b">
        <v>1</v>
      </c>
    </row>
    <row r="357" spans="1:5" x14ac:dyDescent="0.45">
      <c r="A357" t="s">
        <v>6128</v>
      </c>
      <c r="B357" t="s">
        <v>6129</v>
      </c>
      <c r="E357" t="b">
        <v>1</v>
      </c>
    </row>
    <row r="358" spans="1:5" x14ac:dyDescent="0.45">
      <c r="A358" t="s">
        <v>4944</v>
      </c>
      <c r="B358" t="s">
        <v>5620</v>
      </c>
      <c r="E358" t="b">
        <v>1</v>
      </c>
    </row>
    <row r="359" spans="1:5" x14ac:dyDescent="0.45">
      <c r="A359" t="s">
        <v>2492</v>
      </c>
      <c r="B359" t="s">
        <v>5621</v>
      </c>
      <c r="E359" t="b">
        <v>1</v>
      </c>
    </row>
    <row r="360" spans="1:5" x14ac:dyDescent="0.45">
      <c r="A360" t="s">
        <v>3864</v>
      </c>
      <c r="B360" t="s">
        <v>5622</v>
      </c>
      <c r="E360" t="b">
        <v>1</v>
      </c>
    </row>
    <row r="361" spans="1:5" x14ac:dyDescent="0.45">
      <c r="A361" t="s">
        <v>5623</v>
      </c>
      <c r="B361" t="s">
        <v>5624</v>
      </c>
      <c r="E361" t="b">
        <v>1</v>
      </c>
    </row>
    <row r="362" spans="1:5" x14ac:dyDescent="0.45">
      <c r="A362" t="s">
        <v>2342</v>
      </c>
      <c r="B362" t="s">
        <v>5625</v>
      </c>
      <c r="E362" t="b">
        <v>1</v>
      </c>
    </row>
    <row r="363" spans="1:5" x14ac:dyDescent="0.45">
      <c r="A363" t="s">
        <v>3802</v>
      </c>
      <c r="B363" t="s">
        <v>5626</v>
      </c>
      <c r="E363" t="b">
        <v>1</v>
      </c>
    </row>
    <row r="364" spans="1:5" x14ac:dyDescent="0.45">
      <c r="A364" t="s">
        <v>5627</v>
      </c>
      <c r="B364" t="s">
        <v>5628</v>
      </c>
      <c r="E364" t="b">
        <v>1</v>
      </c>
    </row>
    <row r="365" spans="1:5" x14ac:dyDescent="0.45">
      <c r="A365" t="s">
        <v>5629</v>
      </c>
      <c r="B365" t="s">
        <v>5630</v>
      </c>
      <c r="E365" t="b">
        <v>1</v>
      </c>
    </row>
    <row r="366" spans="1:5" x14ac:dyDescent="0.45">
      <c r="A366" t="s">
        <v>5631</v>
      </c>
      <c r="B366" t="s">
        <v>5632</v>
      </c>
      <c r="E366" t="b">
        <v>1</v>
      </c>
    </row>
    <row r="367" spans="1:5" x14ac:dyDescent="0.45">
      <c r="A367" t="s">
        <v>278</v>
      </c>
      <c r="B367" t="s">
        <v>5633</v>
      </c>
      <c r="E367" t="b">
        <v>1</v>
      </c>
    </row>
    <row r="368" spans="1:5" x14ac:dyDescent="0.45">
      <c r="A368" t="s">
        <v>5599</v>
      </c>
      <c r="B368" t="s">
        <v>5600</v>
      </c>
      <c r="E368" t="b">
        <v>1</v>
      </c>
    </row>
    <row r="369" spans="1:5" x14ac:dyDescent="0.45">
      <c r="A369" t="s">
        <v>3856</v>
      </c>
      <c r="B369" t="s">
        <v>5888</v>
      </c>
      <c r="E369" t="b">
        <v>1</v>
      </c>
    </row>
    <row r="370" spans="1:5" x14ac:dyDescent="0.45">
      <c r="A370" t="s">
        <v>5601</v>
      </c>
      <c r="B370" t="s">
        <v>5602</v>
      </c>
      <c r="E370" t="b">
        <v>1</v>
      </c>
    </row>
    <row r="371" spans="1:5" x14ac:dyDescent="0.45">
      <c r="A371" t="s">
        <v>1884</v>
      </c>
      <c r="B371" t="s">
        <v>5603</v>
      </c>
      <c r="E371" t="b">
        <v>1</v>
      </c>
    </row>
    <row r="372" spans="1:5" x14ac:dyDescent="0.45">
      <c r="A372" t="s">
        <v>5604</v>
      </c>
      <c r="B372" t="s">
        <v>5605</v>
      </c>
      <c r="E372" t="b">
        <v>1</v>
      </c>
    </row>
    <row r="373" spans="1:5" x14ac:dyDescent="0.45">
      <c r="A373" t="s">
        <v>5606</v>
      </c>
      <c r="B373" t="s">
        <v>5607</v>
      </c>
      <c r="E373" t="b">
        <v>1</v>
      </c>
    </row>
    <row r="374" spans="1:5" x14ac:dyDescent="0.45">
      <c r="A374" t="s">
        <v>662</v>
      </c>
      <c r="B374" t="s">
        <v>5608</v>
      </c>
      <c r="E374" t="b">
        <v>1</v>
      </c>
    </row>
    <row r="375" spans="1:5" x14ac:dyDescent="0.45">
      <c r="A375" t="s">
        <v>664</v>
      </c>
      <c r="B375" t="s">
        <v>5609</v>
      </c>
      <c r="E375" t="b">
        <v>1</v>
      </c>
    </row>
    <row r="376" spans="1:5" x14ac:dyDescent="0.45">
      <c r="A376" t="s">
        <v>6225</v>
      </c>
      <c r="B376" t="s">
        <v>6226</v>
      </c>
      <c r="E376" t="b">
        <v>1</v>
      </c>
    </row>
    <row r="377" spans="1:5" x14ac:dyDescent="0.45">
      <c r="A377" t="s">
        <v>5610</v>
      </c>
      <c r="B377" t="s">
        <v>5611</v>
      </c>
      <c r="E377" t="b">
        <v>1</v>
      </c>
    </row>
    <row r="378" spans="1:5" x14ac:dyDescent="0.45">
      <c r="A378" t="s">
        <v>5612</v>
      </c>
      <c r="B378" t="s">
        <v>5613</v>
      </c>
      <c r="E378" t="b">
        <v>1</v>
      </c>
    </row>
    <row r="379" spans="1:5" x14ac:dyDescent="0.45">
      <c r="A379" t="s">
        <v>5614</v>
      </c>
      <c r="B379" t="s">
        <v>5615</v>
      </c>
      <c r="E379" t="b">
        <v>1</v>
      </c>
    </row>
    <row r="380" spans="1:5" x14ac:dyDescent="0.45">
      <c r="A380" t="s">
        <v>5616</v>
      </c>
      <c r="B380" t="s">
        <v>5617</v>
      </c>
      <c r="E380" t="b">
        <v>1</v>
      </c>
    </row>
    <row r="381" spans="1:5" x14ac:dyDescent="0.45">
      <c r="A381" t="s">
        <v>5618</v>
      </c>
      <c r="B381" t="s">
        <v>5619</v>
      </c>
      <c r="E381" t="b">
        <v>1</v>
      </c>
    </row>
    <row r="382" spans="1:5" x14ac:dyDescent="0.45">
      <c r="A382" t="s">
        <v>6263</v>
      </c>
      <c r="B382" t="s">
        <v>6264</v>
      </c>
      <c r="E382" t="b">
        <v>1</v>
      </c>
    </row>
    <row r="383" spans="1:5" x14ac:dyDescent="0.45">
      <c r="A383" t="s">
        <v>5007</v>
      </c>
      <c r="B383" t="s">
        <v>5684</v>
      </c>
      <c r="E383" t="b">
        <v>1</v>
      </c>
    </row>
    <row r="384" spans="1:5" x14ac:dyDescent="0.45">
      <c r="A384" t="s">
        <v>5004</v>
      </c>
      <c r="B384" t="s">
        <v>5685</v>
      </c>
      <c r="E384" t="b">
        <v>1</v>
      </c>
    </row>
    <row r="385" spans="1:5" x14ac:dyDescent="0.45">
      <c r="A385" t="s">
        <v>4966</v>
      </c>
      <c r="B385" t="s">
        <v>5686</v>
      </c>
      <c r="E385" t="b">
        <v>1</v>
      </c>
    </row>
    <row r="386" spans="1:5" x14ac:dyDescent="0.45">
      <c r="A386" t="s">
        <v>6255</v>
      </c>
      <c r="B386" t="s">
        <v>6256</v>
      </c>
      <c r="E386" t="b">
        <v>1</v>
      </c>
    </row>
    <row r="387" spans="1:5" x14ac:dyDescent="0.45">
      <c r="A387" t="s">
        <v>2138</v>
      </c>
      <c r="B387" t="s">
        <v>5714</v>
      </c>
      <c r="E387" t="b">
        <v>1</v>
      </c>
    </row>
    <row r="388" spans="1:5" x14ac:dyDescent="0.45">
      <c r="A388" t="s">
        <v>6227</v>
      </c>
      <c r="B388" t="s">
        <v>6228</v>
      </c>
      <c r="E388" t="b">
        <v>1</v>
      </c>
    </row>
    <row r="389" spans="1:5" x14ac:dyDescent="0.45">
      <c r="A389" t="s">
        <v>668</v>
      </c>
      <c r="B389" t="s">
        <v>5687</v>
      </c>
      <c r="E389" t="b">
        <v>1</v>
      </c>
    </row>
    <row r="390" spans="1:5" x14ac:dyDescent="0.45">
      <c r="A390" t="s">
        <v>5688</v>
      </c>
      <c r="B390" t="s">
        <v>5689</v>
      </c>
      <c r="E390" t="b">
        <v>1</v>
      </c>
    </row>
    <row r="391" spans="1:5" x14ac:dyDescent="0.45">
      <c r="A391" t="s">
        <v>5690</v>
      </c>
      <c r="B391" t="s">
        <v>5691</v>
      </c>
      <c r="E391" t="b">
        <v>1</v>
      </c>
    </row>
    <row r="392" spans="1:5" x14ac:dyDescent="0.45">
      <c r="A392" t="s">
        <v>5692</v>
      </c>
      <c r="B392" t="s">
        <v>5693</v>
      </c>
      <c r="E392" t="b">
        <v>1</v>
      </c>
    </row>
    <row r="393" spans="1:5" x14ac:dyDescent="0.45">
      <c r="A393" t="s">
        <v>5694</v>
      </c>
      <c r="B393" t="s">
        <v>5695</v>
      </c>
      <c r="E393" t="b">
        <v>1</v>
      </c>
    </row>
    <row r="394" spans="1:5" x14ac:dyDescent="0.45">
      <c r="A394" t="s">
        <v>5696</v>
      </c>
      <c r="B394" t="s">
        <v>5697</v>
      </c>
      <c r="E394" t="b">
        <v>1</v>
      </c>
    </row>
    <row r="395" spans="1:5" x14ac:dyDescent="0.45">
      <c r="A395" t="s">
        <v>5698</v>
      </c>
      <c r="B395" t="s">
        <v>5699</v>
      </c>
      <c r="E395" t="b">
        <v>1</v>
      </c>
    </row>
    <row r="396" spans="1:5" x14ac:dyDescent="0.45">
      <c r="A396" t="s">
        <v>5700</v>
      </c>
      <c r="B396" t="s">
        <v>5701</v>
      </c>
      <c r="E396" t="b">
        <v>1</v>
      </c>
    </row>
    <row r="397" spans="1:5" x14ac:dyDescent="0.45">
      <c r="A397" t="s">
        <v>5702</v>
      </c>
      <c r="B397" t="s">
        <v>5703</v>
      </c>
      <c r="E397" t="b">
        <v>1</v>
      </c>
    </row>
    <row r="398" spans="1:5" x14ac:dyDescent="0.45">
      <c r="A398" t="s">
        <v>5704</v>
      </c>
      <c r="B398" t="s">
        <v>5705</v>
      </c>
      <c r="E398" t="b">
        <v>1</v>
      </c>
    </row>
    <row r="399" spans="1:5" x14ac:dyDescent="0.45">
      <c r="A399" t="s">
        <v>5706</v>
      </c>
      <c r="B399" t="s">
        <v>5707</v>
      </c>
      <c r="E399" t="b">
        <v>1</v>
      </c>
    </row>
    <row r="400" spans="1:5" x14ac:dyDescent="0.45">
      <c r="A400" t="s">
        <v>5708</v>
      </c>
      <c r="B400" t="s">
        <v>5709</v>
      </c>
      <c r="E400" t="b">
        <v>1</v>
      </c>
    </row>
    <row r="401" spans="1:5" x14ac:dyDescent="0.45">
      <c r="A401" t="s">
        <v>5710</v>
      </c>
      <c r="B401" t="s">
        <v>5711</v>
      </c>
      <c r="E401" t="b">
        <v>1</v>
      </c>
    </row>
    <row r="402" spans="1:5" x14ac:dyDescent="0.45">
      <c r="A402" t="s">
        <v>5712</v>
      </c>
      <c r="B402" t="s">
        <v>5713</v>
      </c>
      <c r="E402" t="b">
        <v>1</v>
      </c>
    </row>
    <row r="403" spans="1:5" x14ac:dyDescent="0.45">
      <c r="A403" t="s">
        <v>5634</v>
      </c>
      <c r="B403" t="s">
        <v>5635</v>
      </c>
      <c r="E403" t="b">
        <v>1</v>
      </c>
    </row>
    <row r="404" spans="1:5" x14ac:dyDescent="0.45">
      <c r="A404" t="s">
        <v>5636</v>
      </c>
      <c r="B404" t="s">
        <v>5637</v>
      </c>
      <c r="E404" t="b">
        <v>1</v>
      </c>
    </row>
    <row r="405" spans="1:5" x14ac:dyDescent="0.45">
      <c r="A405" t="s">
        <v>5638</v>
      </c>
      <c r="B405" t="s">
        <v>5639</v>
      </c>
      <c r="E405" t="b">
        <v>1</v>
      </c>
    </row>
    <row r="406" spans="1:5" x14ac:dyDescent="0.45">
      <c r="A406" t="s">
        <v>5640</v>
      </c>
      <c r="B406" t="s">
        <v>5641</v>
      </c>
      <c r="E406" t="b">
        <v>1</v>
      </c>
    </row>
    <row r="407" spans="1:5" x14ac:dyDescent="0.45">
      <c r="A407" t="s">
        <v>5642</v>
      </c>
      <c r="B407" t="s">
        <v>5643</v>
      </c>
      <c r="E407" t="b">
        <v>1</v>
      </c>
    </row>
    <row r="408" spans="1:5" x14ac:dyDescent="0.45">
      <c r="A408" t="s">
        <v>5644</v>
      </c>
      <c r="B408" t="s">
        <v>5645</v>
      </c>
      <c r="E408" t="b">
        <v>1</v>
      </c>
    </row>
    <row r="409" spans="1:5" x14ac:dyDescent="0.45">
      <c r="A409" t="s">
        <v>5646</v>
      </c>
      <c r="B409" t="s">
        <v>5647</v>
      </c>
      <c r="E409" t="b">
        <v>1</v>
      </c>
    </row>
    <row r="410" spans="1:5" x14ac:dyDescent="0.45">
      <c r="A410" t="s">
        <v>5648</v>
      </c>
      <c r="B410" t="s">
        <v>5649</v>
      </c>
      <c r="E410" t="b">
        <v>1</v>
      </c>
    </row>
    <row r="411" spans="1:5" x14ac:dyDescent="0.45">
      <c r="A411" t="s">
        <v>5650</v>
      </c>
      <c r="B411" t="s">
        <v>5651</v>
      </c>
      <c r="E411" t="b">
        <v>1</v>
      </c>
    </row>
    <row r="412" spans="1:5" x14ac:dyDescent="0.45">
      <c r="A412" t="s">
        <v>5652</v>
      </c>
      <c r="B412" t="s">
        <v>5653</v>
      </c>
      <c r="E412" t="b">
        <v>1</v>
      </c>
    </row>
    <row r="413" spans="1:5" x14ac:dyDescent="0.45">
      <c r="A413" t="s">
        <v>5654</v>
      </c>
      <c r="B413" t="s">
        <v>5655</v>
      </c>
      <c r="E413" t="b">
        <v>1</v>
      </c>
    </row>
    <row r="414" spans="1:5" x14ac:dyDescent="0.45">
      <c r="A414" t="s">
        <v>5656</v>
      </c>
      <c r="B414" t="s">
        <v>5657</v>
      </c>
      <c r="E414" t="b">
        <v>1</v>
      </c>
    </row>
    <row r="415" spans="1:5" x14ac:dyDescent="0.45">
      <c r="A415" t="s">
        <v>5658</v>
      </c>
      <c r="B415" t="s">
        <v>5659</v>
      </c>
      <c r="E415" t="b">
        <v>1</v>
      </c>
    </row>
    <row r="416" spans="1:5" x14ac:dyDescent="0.45">
      <c r="A416" t="s">
        <v>5660</v>
      </c>
      <c r="B416" t="s">
        <v>5661</v>
      </c>
      <c r="E416" t="b">
        <v>1</v>
      </c>
    </row>
    <row r="417" spans="1:5" x14ac:dyDescent="0.45">
      <c r="A417" t="s">
        <v>5662</v>
      </c>
      <c r="B417" t="s">
        <v>5663</v>
      </c>
      <c r="E417" t="b">
        <v>1</v>
      </c>
    </row>
    <row r="418" spans="1:5" x14ac:dyDescent="0.45">
      <c r="A418" t="s">
        <v>5664</v>
      </c>
      <c r="B418" t="s">
        <v>5665</v>
      </c>
      <c r="E418" t="b">
        <v>1</v>
      </c>
    </row>
    <row r="419" spans="1:5" x14ac:dyDescent="0.45">
      <c r="A419" t="s">
        <v>4936</v>
      </c>
      <c r="B419" t="s">
        <v>6130</v>
      </c>
      <c r="E419" t="b">
        <v>1</v>
      </c>
    </row>
    <row r="420" spans="1:5" x14ac:dyDescent="0.45">
      <c r="A420" t="s">
        <v>3438</v>
      </c>
      <c r="B420" t="s">
        <v>6185</v>
      </c>
      <c r="E420" t="b">
        <v>1</v>
      </c>
    </row>
    <row r="421" spans="1:5" x14ac:dyDescent="0.45">
      <c r="A421" t="s">
        <v>4098</v>
      </c>
      <c r="B421" t="s">
        <v>6186</v>
      </c>
      <c r="E421" t="b">
        <v>1</v>
      </c>
    </row>
    <row r="422" spans="1:5" x14ac:dyDescent="0.45">
      <c r="A422" t="s">
        <v>6187</v>
      </c>
      <c r="B422" t="s">
        <v>6188</v>
      </c>
      <c r="E422" t="b">
        <v>1</v>
      </c>
    </row>
    <row r="423" spans="1:5" x14ac:dyDescent="0.45">
      <c r="A423" t="s">
        <v>6189</v>
      </c>
      <c r="B423" t="s">
        <v>6190</v>
      </c>
      <c r="E423" t="b">
        <v>1</v>
      </c>
    </row>
    <row r="424" spans="1:5" x14ac:dyDescent="0.45">
      <c r="A424" t="s">
        <v>3594</v>
      </c>
      <c r="B424" t="s">
        <v>6191</v>
      </c>
      <c r="E424" t="b">
        <v>1</v>
      </c>
    </row>
    <row r="425" spans="1:5" x14ac:dyDescent="0.45">
      <c r="A425" t="s">
        <v>6169</v>
      </c>
      <c r="B425" t="s">
        <v>6170</v>
      </c>
      <c r="E425" t="b">
        <v>1</v>
      </c>
    </row>
    <row r="426" spans="1:5" x14ac:dyDescent="0.45">
      <c r="A426" t="s">
        <v>6171</v>
      </c>
      <c r="B426" t="s">
        <v>6172</v>
      </c>
      <c r="E426" t="b">
        <v>1</v>
      </c>
    </row>
    <row r="427" spans="1:5" x14ac:dyDescent="0.45">
      <c r="A427" t="s">
        <v>6173</v>
      </c>
      <c r="B427" t="s">
        <v>6174</v>
      </c>
      <c r="E427" t="b">
        <v>1</v>
      </c>
    </row>
    <row r="428" spans="1:5" x14ac:dyDescent="0.45">
      <c r="A428" t="s">
        <v>6175</v>
      </c>
      <c r="B428" t="s">
        <v>6176</v>
      </c>
      <c r="E428" t="b">
        <v>1</v>
      </c>
    </row>
    <row r="429" spans="1:5" x14ac:dyDescent="0.45">
      <c r="A429" t="s">
        <v>6177</v>
      </c>
      <c r="B429" t="s">
        <v>6178</v>
      </c>
      <c r="E429" t="b">
        <v>1</v>
      </c>
    </row>
    <row r="430" spans="1:5" x14ac:dyDescent="0.45">
      <c r="A430" t="s">
        <v>6179</v>
      </c>
      <c r="B430" t="s">
        <v>6180</v>
      </c>
      <c r="E430" t="b">
        <v>1</v>
      </c>
    </row>
    <row r="431" spans="1:5" x14ac:dyDescent="0.45">
      <c r="A431" t="s">
        <v>6181</v>
      </c>
      <c r="B431" t="s">
        <v>6182</v>
      </c>
      <c r="E431" t="b">
        <v>1</v>
      </c>
    </row>
    <row r="432" spans="1:5" x14ac:dyDescent="0.45">
      <c r="A432" t="s">
        <v>6183</v>
      </c>
      <c r="B432" t="s">
        <v>6184</v>
      </c>
      <c r="E432" t="b">
        <v>1</v>
      </c>
    </row>
    <row r="433" spans="1:5" x14ac:dyDescent="0.45">
      <c r="A433" t="s">
        <v>2828</v>
      </c>
      <c r="B433" t="s">
        <v>5666</v>
      </c>
      <c r="E433" t="b">
        <v>1</v>
      </c>
    </row>
    <row r="434" spans="1:5" x14ac:dyDescent="0.45">
      <c r="A434" t="s">
        <v>1144</v>
      </c>
      <c r="B434" t="s">
        <v>5667</v>
      </c>
      <c r="E434" t="b">
        <v>1</v>
      </c>
    </row>
    <row r="435" spans="1:5" x14ac:dyDescent="0.45">
      <c r="A435" t="s">
        <v>5668</v>
      </c>
      <c r="B435" t="s">
        <v>5669</v>
      </c>
      <c r="E435" t="b">
        <v>1</v>
      </c>
    </row>
    <row r="436" spans="1:5" x14ac:dyDescent="0.45">
      <c r="A436" t="s">
        <v>5047</v>
      </c>
      <c r="B436" t="s">
        <v>5670</v>
      </c>
      <c r="E436" t="b">
        <v>1</v>
      </c>
    </row>
    <row r="437" spans="1:5" x14ac:dyDescent="0.45">
      <c r="A437" t="s">
        <v>3500</v>
      </c>
      <c r="B437" t="s">
        <v>5671</v>
      </c>
      <c r="E437" t="b">
        <v>1</v>
      </c>
    </row>
    <row r="438" spans="1:5" x14ac:dyDescent="0.45">
      <c r="A438" t="s">
        <v>3502</v>
      </c>
      <c r="B438" t="s">
        <v>5672</v>
      </c>
      <c r="E438" t="b">
        <v>1</v>
      </c>
    </row>
    <row r="439" spans="1:5" x14ac:dyDescent="0.45">
      <c r="A439" t="s">
        <v>5052</v>
      </c>
      <c r="B439" t="s">
        <v>5673</v>
      </c>
      <c r="E439" t="b">
        <v>1</v>
      </c>
    </row>
    <row r="440" spans="1:5" x14ac:dyDescent="0.45">
      <c r="A440" t="s">
        <v>250</v>
      </c>
      <c r="B440" t="s">
        <v>5674</v>
      </c>
      <c r="E440" t="b">
        <v>1</v>
      </c>
    </row>
    <row r="441" spans="1:5" x14ac:dyDescent="0.45">
      <c r="A441" t="s">
        <v>5675</v>
      </c>
      <c r="B441" t="s">
        <v>5676</v>
      </c>
      <c r="E441" t="b">
        <v>1</v>
      </c>
    </row>
    <row r="442" spans="1:5" x14ac:dyDescent="0.45">
      <c r="A442" t="s">
        <v>2368</v>
      </c>
      <c r="B442" t="s">
        <v>5677</v>
      </c>
      <c r="E442" t="b">
        <v>1</v>
      </c>
    </row>
    <row r="443" spans="1:5" x14ac:dyDescent="0.45">
      <c r="A443" t="s">
        <v>3374</v>
      </c>
      <c r="B443" t="s">
        <v>5678</v>
      </c>
      <c r="E443" t="b">
        <v>1</v>
      </c>
    </row>
    <row r="444" spans="1:5" x14ac:dyDescent="0.45">
      <c r="A444" t="s">
        <v>3778</v>
      </c>
      <c r="B444" t="s">
        <v>5679</v>
      </c>
      <c r="E444" t="b">
        <v>1</v>
      </c>
    </row>
    <row r="445" spans="1:5" x14ac:dyDescent="0.45">
      <c r="A445" t="s">
        <v>1176</v>
      </c>
      <c r="B445" t="s">
        <v>5680</v>
      </c>
      <c r="E445" t="b">
        <v>1</v>
      </c>
    </row>
    <row r="446" spans="1:5" x14ac:dyDescent="0.45">
      <c r="A446" t="s">
        <v>934</v>
      </c>
      <c r="B446" t="s">
        <v>5681</v>
      </c>
      <c r="E446" t="b">
        <v>1</v>
      </c>
    </row>
    <row r="447" spans="1:5" x14ac:dyDescent="0.45">
      <c r="A447" t="s">
        <v>2572</v>
      </c>
      <c r="B447" t="s">
        <v>5682</v>
      </c>
      <c r="E447" t="b">
        <v>1</v>
      </c>
    </row>
    <row r="448" spans="1:5" x14ac:dyDescent="0.45">
      <c r="A448" t="s">
        <v>2072</v>
      </c>
      <c r="B448" t="s">
        <v>5683</v>
      </c>
      <c r="E448" t="b">
        <v>1</v>
      </c>
    </row>
    <row r="449" spans="1:5" x14ac:dyDescent="0.45">
      <c r="A449" t="s">
        <v>6192</v>
      </c>
      <c r="B449" t="s">
        <v>6193</v>
      </c>
      <c r="E449" t="b">
        <v>1</v>
      </c>
    </row>
    <row r="450" spans="1:5" x14ac:dyDescent="0.45">
      <c r="A450" t="s">
        <v>6194</v>
      </c>
      <c r="B450" t="s">
        <v>6195</v>
      </c>
      <c r="E450" t="b">
        <v>1</v>
      </c>
    </row>
    <row r="451" spans="1:5" x14ac:dyDescent="0.45">
      <c r="A451" t="s">
        <v>6196</v>
      </c>
      <c r="B451" t="s">
        <v>6197</v>
      </c>
      <c r="E451" t="b">
        <v>1</v>
      </c>
    </row>
    <row r="452" spans="1:5" x14ac:dyDescent="0.45">
      <c r="A452" t="s">
        <v>6198</v>
      </c>
      <c r="B452" t="s">
        <v>6199</v>
      </c>
      <c r="E452" t="b">
        <v>1</v>
      </c>
    </row>
    <row r="453" spans="1:5" x14ac:dyDescent="0.45">
      <c r="A453" t="s">
        <v>6200</v>
      </c>
      <c r="B453" t="s">
        <v>6201</v>
      </c>
      <c r="E453" t="b">
        <v>1</v>
      </c>
    </row>
    <row r="454" spans="1:5" x14ac:dyDescent="0.45">
      <c r="A454" t="s">
        <v>6202</v>
      </c>
      <c r="B454" t="s">
        <v>6203</v>
      </c>
      <c r="E454" t="b">
        <v>1</v>
      </c>
    </row>
    <row r="455" spans="1:5" x14ac:dyDescent="0.45">
      <c r="A455" t="s">
        <v>1536</v>
      </c>
      <c r="B455" t="s">
        <v>5715</v>
      </c>
      <c r="E455" t="b">
        <v>1</v>
      </c>
    </row>
    <row r="456" spans="1:5" x14ac:dyDescent="0.45">
      <c r="A456" t="s">
        <v>5716</v>
      </c>
      <c r="B456" t="s">
        <v>5717</v>
      </c>
      <c r="E456" t="b">
        <v>1</v>
      </c>
    </row>
    <row r="457" spans="1:5" x14ac:dyDescent="0.45">
      <c r="A457" t="s">
        <v>5718</v>
      </c>
      <c r="B457" t="s">
        <v>5719</v>
      </c>
      <c r="E457" t="b">
        <v>1</v>
      </c>
    </row>
    <row r="458" spans="1:5" x14ac:dyDescent="0.45">
      <c r="A458" t="s">
        <v>5720</v>
      </c>
      <c r="B458" t="s">
        <v>5721</v>
      </c>
      <c r="E458" t="b">
        <v>1</v>
      </c>
    </row>
    <row r="459" spans="1:5" x14ac:dyDescent="0.45">
      <c r="A459" t="s">
        <v>5722</v>
      </c>
      <c r="B459" t="s">
        <v>5723</v>
      </c>
      <c r="E459" t="b">
        <v>1</v>
      </c>
    </row>
    <row r="460" spans="1:5" x14ac:dyDescent="0.45">
      <c r="A460" t="s">
        <v>5724</v>
      </c>
      <c r="B460" t="s">
        <v>5725</v>
      </c>
      <c r="E460" t="b">
        <v>1</v>
      </c>
    </row>
    <row r="461" spans="1:5" x14ac:dyDescent="0.45">
      <c r="A461" t="s">
        <v>5726</v>
      </c>
      <c r="B461" t="s">
        <v>5727</v>
      </c>
      <c r="E461" t="b">
        <v>1</v>
      </c>
    </row>
    <row r="462" spans="1:5" x14ac:dyDescent="0.45">
      <c r="A462" t="s">
        <v>5728</v>
      </c>
      <c r="B462" t="s">
        <v>5729</v>
      </c>
      <c r="E462" t="b">
        <v>1</v>
      </c>
    </row>
    <row r="463" spans="1:5" x14ac:dyDescent="0.45">
      <c r="A463" t="s">
        <v>5730</v>
      </c>
      <c r="B463" t="s">
        <v>5731</v>
      </c>
      <c r="E463" t="b">
        <v>1</v>
      </c>
    </row>
    <row r="464" spans="1:5" x14ac:dyDescent="0.45">
      <c r="A464" t="s">
        <v>548</v>
      </c>
      <c r="B464" t="s">
        <v>5732</v>
      </c>
      <c r="E464" t="b">
        <v>1</v>
      </c>
    </row>
    <row r="465" spans="1:5" x14ac:dyDescent="0.45">
      <c r="A465" t="s">
        <v>5916</v>
      </c>
      <c r="B465" t="s">
        <v>5732</v>
      </c>
      <c r="E465" t="b">
        <v>1</v>
      </c>
    </row>
    <row r="466" spans="1:5" x14ac:dyDescent="0.45">
      <c r="A466" t="s">
        <v>5919</v>
      </c>
      <c r="B466" t="s">
        <v>5732</v>
      </c>
      <c r="E466" t="b">
        <v>1</v>
      </c>
    </row>
    <row r="467" spans="1:5" x14ac:dyDescent="0.45">
      <c r="A467" t="s">
        <v>5926</v>
      </c>
      <c r="B467" t="s">
        <v>5732</v>
      </c>
      <c r="E467" t="b">
        <v>1</v>
      </c>
    </row>
    <row r="468" spans="1:5" x14ac:dyDescent="0.45">
      <c r="A468" t="s">
        <v>5931</v>
      </c>
      <c r="B468" t="s">
        <v>5732</v>
      </c>
      <c r="E468" t="b">
        <v>1</v>
      </c>
    </row>
    <row r="469" spans="1:5" x14ac:dyDescent="0.45">
      <c r="A469" t="s">
        <v>1354</v>
      </c>
      <c r="B469" t="s">
        <v>5732</v>
      </c>
      <c r="E469" t="b">
        <v>1</v>
      </c>
    </row>
    <row r="470" spans="1:5" x14ac:dyDescent="0.45">
      <c r="A470" t="s">
        <v>6233</v>
      </c>
      <c r="B470" t="s">
        <v>5732</v>
      </c>
      <c r="E470" t="b">
        <v>1</v>
      </c>
    </row>
    <row r="471" spans="1:5" x14ac:dyDescent="0.45">
      <c r="A471" t="s">
        <v>1520</v>
      </c>
      <c r="B471" t="s">
        <v>5733</v>
      </c>
      <c r="E471" t="b">
        <v>1</v>
      </c>
    </row>
    <row r="472" spans="1:5" x14ac:dyDescent="0.45">
      <c r="A472" t="s">
        <v>5917</v>
      </c>
      <c r="B472" t="s">
        <v>5918</v>
      </c>
      <c r="E472" t="b">
        <v>1</v>
      </c>
    </row>
    <row r="473" spans="1:5" x14ac:dyDescent="0.45">
      <c r="A473" t="s">
        <v>5920</v>
      </c>
      <c r="B473" t="s">
        <v>5921</v>
      </c>
      <c r="E473" t="b">
        <v>1</v>
      </c>
    </row>
    <row r="474" spans="1:5" x14ac:dyDescent="0.45">
      <c r="A474" t="s">
        <v>5927</v>
      </c>
      <c r="B474" t="s">
        <v>5928</v>
      </c>
      <c r="E474" t="b">
        <v>1</v>
      </c>
    </row>
    <row r="475" spans="1:5" x14ac:dyDescent="0.45">
      <c r="A475" t="s">
        <v>5932</v>
      </c>
      <c r="B475" t="s">
        <v>5933</v>
      </c>
      <c r="E475" t="b">
        <v>1</v>
      </c>
    </row>
    <row r="476" spans="1:5" x14ac:dyDescent="0.45">
      <c r="A476" t="s">
        <v>6131</v>
      </c>
      <c r="B476" t="s">
        <v>6132</v>
      </c>
      <c r="E476" t="b">
        <v>1</v>
      </c>
    </row>
    <row r="477" spans="1:5" x14ac:dyDescent="0.45">
      <c r="A477" t="s">
        <v>6231</v>
      </c>
      <c r="B477" t="s">
        <v>6232</v>
      </c>
      <c r="E477" t="b">
        <v>1</v>
      </c>
    </row>
    <row r="478" spans="1:5" x14ac:dyDescent="0.45">
      <c r="A478" t="s">
        <v>4686</v>
      </c>
      <c r="B478" t="s">
        <v>5734</v>
      </c>
      <c r="E478" t="b">
        <v>1</v>
      </c>
    </row>
    <row r="479" spans="1:5" x14ac:dyDescent="0.45">
      <c r="A479" t="s">
        <v>5922</v>
      </c>
      <c r="B479" t="s">
        <v>5923</v>
      </c>
      <c r="E479" t="b">
        <v>1</v>
      </c>
    </row>
    <row r="480" spans="1:5" x14ac:dyDescent="0.45">
      <c r="A480" t="s">
        <v>5924</v>
      </c>
      <c r="B480" t="s">
        <v>5925</v>
      </c>
      <c r="E480" t="b">
        <v>1</v>
      </c>
    </row>
    <row r="481" spans="1:5" x14ac:dyDescent="0.45">
      <c r="A481" t="s">
        <v>5929</v>
      </c>
      <c r="B481" t="s">
        <v>5930</v>
      </c>
      <c r="E481" t="b">
        <v>1</v>
      </c>
    </row>
    <row r="482" spans="1:5" x14ac:dyDescent="0.45">
      <c r="A482" t="s">
        <v>5934</v>
      </c>
      <c r="B482" t="s">
        <v>5935</v>
      </c>
      <c r="E482" t="b">
        <v>1</v>
      </c>
    </row>
    <row r="483" spans="1:5" x14ac:dyDescent="0.45">
      <c r="A483" t="s">
        <v>6133</v>
      </c>
      <c r="B483" t="s">
        <v>6134</v>
      </c>
      <c r="E483" t="b">
        <v>1</v>
      </c>
    </row>
    <row r="484" spans="1:5" x14ac:dyDescent="0.45">
      <c r="A484" t="s">
        <v>6229</v>
      </c>
      <c r="B484" t="s">
        <v>6230</v>
      </c>
      <c r="E484" t="b">
        <v>1</v>
      </c>
    </row>
    <row r="485" spans="1:5" x14ac:dyDescent="0.45">
      <c r="A485" t="s">
        <v>1732</v>
      </c>
      <c r="B485" t="s">
        <v>5735</v>
      </c>
      <c r="E485" t="b">
        <v>1</v>
      </c>
    </row>
    <row r="486" spans="1:5" x14ac:dyDescent="0.45">
      <c r="A486" t="s">
        <v>5936</v>
      </c>
      <c r="B486" t="s">
        <v>5735</v>
      </c>
      <c r="E486" t="b">
        <v>1</v>
      </c>
    </row>
    <row r="487" spans="1:5" x14ac:dyDescent="0.45">
      <c r="A487" t="s">
        <v>5941</v>
      </c>
      <c r="B487" t="s">
        <v>5735</v>
      </c>
      <c r="E487" t="b">
        <v>1</v>
      </c>
    </row>
    <row r="488" spans="1:5" x14ac:dyDescent="0.45">
      <c r="A488" t="s">
        <v>5946</v>
      </c>
      <c r="B488" t="s">
        <v>5735</v>
      </c>
      <c r="E488" t="b">
        <v>1</v>
      </c>
    </row>
    <row r="489" spans="1:5" x14ac:dyDescent="0.45">
      <c r="A489" t="s">
        <v>5951</v>
      </c>
      <c r="B489" t="s">
        <v>5735</v>
      </c>
      <c r="E489" t="b">
        <v>1</v>
      </c>
    </row>
    <row r="490" spans="1:5" x14ac:dyDescent="0.45">
      <c r="A490" t="s">
        <v>3934</v>
      </c>
      <c r="B490" t="s">
        <v>5735</v>
      </c>
      <c r="E490" t="b">
        <v>1</v>
      </c>
    </row>
    <row r="491" spans="1:5" x14ac:dyDescent="0.45">
      <c r="A491" t="s">
        <v>6234</v>
      </c>
      <c r="B491" t="s">
        <v>5735</v>
      </c>
      <c r="E491" t="b">
        <v>1</v>
      </c>
    </row>
    <row r="492" spans="1:5" x14ac:dyDescent="0.45">
      <c r="A492" t="s">
        <v>5736</v>
      </c>
      <c r="B492" t="s">
        <v>5737</v>
      </c>
      <c r="E492" t="b">
        <v>1</v>
      </c>
    </row>
    <row r="493" spans="1:5" x14ac:dyDescent="0.45">
      <c r="A493" t="s">
        <v>5937</v>
      </c>
      <c r="B493" t="s">
        <v>5938</v>
      </c>
      <c r="E493" t="b">
        <v>1</v>
      </c>
    </row>
    <row r="494" spans="1:5" x14ac:dyDescent="0.45">
      <c r="A494" t="s">
        <v>5942</v>
      </c>
      <c r="B494" t="s">
        <v>5943</v>
      </c>
      <c r="E494" t="b">
        <v>1</v>
      </c>
    </row>
    <row r="495" spans="1:5" x14ac:dyDescent="0.45">
      <c r="A495" t="s">
        <v>5947</v>
      </c>
      <c r="B495" t="s">
        <v>5948</v>
      </c>
      <c r="E495" t="b">
        <v>1</v>
      </c>
    </row>
    <row r="496" spans="1:5" x14ac:dyDescent="0.45">
      <c r="A496" t="s">
        <v>5952</v>
      </c>
      <c r="B496" t="s">
        <v>5953</v>
      </c>
      <c r="E496" t="b">
        <v>1</v>
      </c>
    </row>
    <row r="497" spans="1:5" x14ac:dyDescent="0.45">
      <c r="A497" t="s">
        <v>1708</v>
      </c>
      <c r="B497" t="s">
        <v>6135</v>
      </c>
      <c r="E497" t="b">
        <v>1</v>
      </c>
    </row>
    <row r="498" spans="1:5" x14ac:dyDescent="0.45">
      <c r="A498" t="s">
        <v>6237</v>
      </c>
      <c r="B498" t="s">
        <v>6238</v>
      </c>
      <c r="E498" t="b">
        <v>1</v>
      </c>
    </row>
    <row r="499" spans="1:5" x14ac:dyDescent="0.45">
      <c r="A499" t="s">
        <v>5738</v>
      </c>
      <c r="B499" t="s">
        <v>5739</v>
      </c>
      <c r="E499" t="b">
        <v>1</v>
      </c>
    </row>
    <row r="500" spans="1:5" x14ac:dyDescent="0.45">
      <c r="A500" t="s">
        <v>5939</v>
      </c>
      <c r="B500" t="s">
        <v>5940</v>
      </c>
      <c r="E500" t="b">
        <v>1</v>
      </c>
    </row>
    <row r="501" spans="1:5" x14ac:dyDescent="0.45">
      <c r="A501" t="s">
        <v>5944</v>
      </c>
      <c r="B501" t="s">
        <v>5945</v>
      </c>
      <c r="E501" t="b">
        <v>1</v>
      </c>
    </row>
    <row r="502" spans="1:5" x14ac:dyDescent="0.45">
      <c r="A502" t="s">
        <v>5949</v>
      </c>
      <c r="B502" t="s">
        <v>5950</v>
      </c>
      <c r="E502" t="b">
        <v>1</v>
      </c>
    </row>
    <row r="503" spans="1:5" x14ac:dyDescent="0.45">
      <c r="A503" t="s">
        <v>5954</v>
      </c>
      <c r="B503" t="s">
        <v>5955</v>
      </c>
      <c r="E503" t="b">
        <v>1</v>
      </c>
    </row>
    <row r="504" spans="1:5" x14ac:dyDescent="0.45">
      <c r="A504" t="s">
        <v>3724</v>
      </c>
      <c r="B504" t="s">
        <v>6136</v>
      </c>
      <c r="E504" t="b">
        <v>1</v>
      </c>
    </row>
    <row r="505" spans="1:5" x14ac:dyDescent="0.45">
      <c r="A505" t="s">
        <v>6235</v>
      </c>
      <c r="B505" t="s">
        <v>6236</v>
      </c>
      <c r="E505" t="b">
        <v>1</v>
      </c>
    </row>
    <row r="506" spans="1:5" x14ac:dyDescent="0.45">
      <c r="A506" t="s">
        <v>4946</v>
      </c>
      <c r="B506" t="s">
        <v>5746</v>
      </c>
      <c r="E506" t="b">
        <v>1</v>
      </c>
    </row>
    <row r="507" spans="1:5" x14ac:dyDescent="0.45">
      <c r="A507" t="s">
        <v>5740</v>
      </c>
      <c r="B507" t="s">
        <v>5741</v>
      </c>
      <c r="E507" t="b">
        <v>1</v>
      </c>
    </row>
    <row r="508" spans="1:5" x14ac:dyDescent="0.45">
      <c r="A508" t="s">
        <v>5744</v>
      </c>
      <c r="B508" t="s">
        <v>5745</v>
      </c>
      <c r="E508" t="b">
        <v>1</v>
      </c>
    </row>
    <row r="509" spans="1:5" x14ac:dyDescent="0.45">
      <c r="A509" t="s">
        <v>5742</v>
      </c>
      <c r="B509" t="s">
        <v>5743</v>
      </c>
      <c r="E509" t="b">
        <v>1</v>
      </c>
    </row>
    <row r="510" spans="1:5" x14ac:dyDescent="0.45">
      <c r="A510" t="s">
        <v>3072</v>
      </c>
      <c r="B510" t="s">
        <v>5750</v>
      </c>
      <c r="E510" t="b">
        <v>1</v>
      </c>
    </row>
    <row r="511" spans="1:5" x14ac:dyDescent="0.45">
      <c r="A511" t="s">
        <v>4208</v>
      </c>
      <c r="B511" t="s">
        <v>5747</v>
      </c>
      <c r="E511" t="b">
        <v>1</v>
      </c>
    </row>
    <row r="512" spans="1:5" x14ac:dyDescent="0.45">
      <c r="A512" t="s">
        <v>2602</v>
      </c>
      <c r="B512" t="s">
        <v>5749</v>
      </c>
      <c r="E512" t="b">
        <v>1</v>
      </c>
    </row>
    <row r="513" spans="1:5" x14ac:dyDescent="0.45">
      <c r="A513" t="s">
        <v>4882</v>
      </c>
      <c r="B513" t="s">
        <v>5748</v>
      </c>
      <c r="E513" t="b">
        <v>1</v>
      </c>
    </row>
    <row r="514" spans="1:5" x14ac:dyDescent="0.45">
      <c r="A514" t="s">
        <v>5902</v>
      </c>
      <c r="B514" t="s">
        <v>5903</v>
      </c>
      <c r="E514" t="b">
        <v>1</v>
      </c>
    </row>
    <row r="515" spans="1:5" x14ac:dyDescent="0.45">
      <c r="A515" t="s">
        <v>5896</v>
      </c>
      <c r="B515" t="s">
        <v>5897</v>
      </c>
      <c r="E515" t="b">
        <v>1</v>
      </c>
    </row>
    <row r="516" spans="1:5" x14ac:dyDescent="0.45">
      <c r="A516" t="s">
        <v>5900</v>
      </c>
      <c r="B516" t="s">
        <v>5901</v>
      </c>
      <c r="E516" t="b">
        <v>1</v>
      </c>
    </row>
    <row r="517" spans="1:5" x14ac:dyDescent="0.45">
      <c r="A517" t="s">
        <v>5898</v>
      </c>
      <c r="B517" t="s">
        <v>5899</v>
      </c>
      <c r="E517" t="b">
        <v>1</v>
      </c>
    </row>
    <row r="518" spans="1:5" x14ac:dyDescent="0.45">
      <c r="A518" t="s">
        <v>1106</v>
      </c>
      <c r="B518" t="s">
        <v>5895</v>
      </c>
      <c r="E518" t="b">
        <v>1</v>
      </c>
    </row>
    <row r="519" spans="1:5" x14ac:dyDescent="0.45">
      <c r="A519" t="s">
        <v>5889</v>
      </c>
      <c r="B519" t="s">
        <v>5890</v>
      </c>
      <c r="E519" t="b">
        <v>1</v>
      </c>
    </row>
    <row r="520" spans="1:5" x14ac:dyDescent="0.45">
      <c r="A520" t="s">
        <v>5893</v>
      </c>
      <c r="B520" t="s">
        <v>5894</v>
      </c>
      <c r="E520" t="b">
        <v>1</v>
      </c>
    </row>
    <row r="521" spans="1:5" x14ac:dyDescent="0.45">
      <c r="A521" t="s">
        <v>5891</v>
      </c>
      <c r="B521" t="s">
        <v>5892</v>
      </c>
      <c r="E521" t="b">
        <v>1</v>
      </c>
    </row>
    <row r="522" spans="1:5" x14ac:dyDescent="0.45">
      <c r="A522" t="s">
        <v>460</v>
      </c>
      <c r="B522" t="s">
        <v>5751</v>
      </c>
      <c r="E522" t="b">
        <v>1</v>
      </c>
    </row>
    <row r="523" spans="1:5" x14ac:dyDescent="0.45">
      <c r="A523" t="s">
        <v>5956</v>
      </c>
      <c r="B523" t="s">
        <v>5751</v>
      </c>
      <c r="E523" t="b">
        <v>1</v>
      </c>
    </row>
    <row r="524" spans="1:5" x14ac:dyDescent="0.45">
      <c r="A524" t="s">
        <v>5959</v>
      </c>
      <c r="B524" t="s">
        <v>5751</v>
      </c>
      <c r="E524" t="b">
        <v>1</v>
      </c>
    </row>
    <row r="525" spans="1:5" x14ac:dyDescent="0.45">
      <c r="A525" t="s">
        <v>1676</v>
      </c>
      <c r="B525" t="s">
        <v>5751</v>
      </c>
      <c r="E525" t="b">
        <v>1</v>
      </c>
    </row>
    <row r="526" spans="1:5" x14ac:dyDescent="0.45">
      <c r="A526" t="s">
        <v>5964</v>
      </c>
      <c r="B526" t="s">
        <v>5751</v>
      </c>
      <c r="E526" t="b">
        <v>1</v>
      </c>
    </row>
    <row r="527" spans="1:5" x14ac:dyDescent="0.45">
      <c r="A527" t="s">
        <v>6137</v>
      </c>
      <c r="B527" t="s">
        <v>5751</v>
      </c>
      <c r="E527" t="b">
        <v>1</v>
      </c>
    </row>
    <row r="528" spans="1:5" x14ac:dyDescent="0.45">
      <c r="A528" t="s">
        <v>6239</v>
      </c>
      <c r="B528" t="s">
        <v>5751</v>
      </c>
      <c r="E528" t="b">
        <v>1</v>
      </c>
    </row>
    <row r="529" spans="1:5" x14ac:dyDescent="0.45">
      <c r="A529" t="s">
        <v>5752</v>
      </c>
      <c r="B529" t="s">
        <v>5753</v>
      </c>
      <c r="E529" t="b">
        <v>1</v>
      </c>
    </row>
    <row r="530" spans="1:5" x14ac:dyDescent="0.45">
      <c r="A530" t="s">
        <v>5957</v>
      </c>
      <c r="B530" t="s">
        <v>5958</v>
      </c>
      <c r="E530" t="b">
        <v>1</v>
      </c>
    </row>
    <row r="531" spans="1:5" x14ac:dyDescent="0.45">
      <c r="A531" t="s">
        <v>5960</v>
      </c>
      <c r="B531" t="s">
        <v>5961</v>
      </c>
      <c r="E531" t="b">
        <v>1</v>
      </c>
    </row>
    <row r="532" spans="1:5" x14ac:dyDescent="0.45">
      <c r="A532" t="s">
        <v>5962</v>
      </c>
      <c r="B532" t="s">
        <v>5963</v>
      </c>
      <c r="E532" t="b">
        <v>1</v>
      </c>
    </row>
    <row r="533" spans="1:5" x14ac:dyDescent="0.45">
      <c r="A533" t="s">
        <v>5965</v>
      </c>
      <c r="B533" t="s">
        <v>5966</v>
      </c>
      <c r="E533" t="b">
        <v>1</v>
      </c>
    </row>
    <row r="534" spans="1:5" x14ac:dyDescent="0.45">
      <c r="A534" t="s">
        <v>6138</v>
      </c>
      <c r="B534" t="s">
        <v>6139</v>
      </c>
      <c r="E534" t="b">
        <v>1</v>
      </c>
    </row>
    <row r="535" spans="1:5" x14ac:dyDescent="0.45">
      <c r="A535" t="s">
        <v>2518</v>
      </c>
      <c r="B535" t="s">
        <v>6242</v>
      </c>
      <c r="E535" t="b">
        <v>1</v>
      </c>
    </row>
    <row r="536" spans="1:5" x14ac:dyDescent="0.45">
      <c r="A536" t="s">
        <v>5754</v>
      </c>
      <c r="B536" t="s">
        <v>5755</v>
      </c>
      <c r="E536" t="b">
        <v>1</v>
      </c>
    </row>
    <row r="537" spans="1:5" x14ac:dyDescent="0.45">
      <c r="A537" t="s">
        <v>5967</v>
      </c>
      <c r="B537" t="s">
        <v>5755</v>
      </c>
      <c r="E537" t="b">
        <v>1</v>
      </c>
    </row>
    <row r="538" spans="1:5" x14ac:dyDescent="0.45">
      <c r="A538" t="s">
        <v>5970</v>
      </c>
      <c r="B538" t="s">
        <v>5755</v>
      </c>
      <c r="E538" t="b">
        <v>1</v>
      </c>
    </row>
    <row r="539" spans="1:5" x14ac:dyDescent="0.45">
      <c r="A539" t="s">
        <v>5973</v>
      </c>
      <c r="B539" t="s">
        <v>5755</v>
      </c>
      <c r="E539" t="b">
        <v>1</v>
      </c>
    </row>
    <row r="540" spans="1:5" x14ac:dyDescent="0.45">
      <c r="A540" t="s">
        <v>5976</v>
      </c>
      <c r="B540" t="s">
        <v>5755</v>
      </c>
      <c r="E540" t="b">
        <v>1</v>
      </c>
    </row>
    <row r="541" spans="1:5" x14ac:dyDescent="0.45">
      <c r="A541" t="s">
        <v>6140</v>
      </c>
      <c r="B541" t="s">
        <v>5755</v>
      </c>
      <c r="E541" t="b">
        <v>1</v>
      </c>
    </row>
    <row r="542" spans="1:5" x14ac:dyDescent="0.45">
      <c r="A542" t="s">
        <v>6240</v>
      </c>
      <c r="B542" t="s">
        <v>5755</v>
      </c>
      <c r="E542" t="b">
        <v>1</v>
      </c>
    </row>
    <row r="543" spans="1:5" x14ac:dyDescent="0.45">
      <c r="A543" t="s">
        <v>5756</v>
      </c>
      <c r="B543" t="s">
        <v>5757</v>
      </c>
      <c r="E543" t="b">
        <v>1</v>
      </c>
    </row>
    <row r="544" spans="1:5" x14ac:dyDescent="0.45">
      <c r="A544" t="s">
        <v>5968</v>
      </c>
      <c r="B544" t="s">
        <v>5969</v>
      </c>
      <c r="E544" t="b">
        <v>1</v>
      </c>
    </row>
    <row r="545" spans="1:5" x14ac:dyDescent="0.45">
      <c r="A545" t="s">
        <v>5971</v>
      </c>
      <c r="B545" t="s">
        <v>5972</v>
      </c>
      <c r="E545" t="b">
        <v>1</v>
      </c>
    </row>
    <row r="546" spans="1:5" x14ac:dyDescent="0.45">
      <c r="A546" t="s">
        <v>5974</v>
      </c>
      <c r="B546" t="s">
        <v>5975</v>
      </c>
      <c r="E546" t="b">
        <v>1</v>
      </c>
    </row>
    <row r="547" spans="1:5" x14ac:dyDescent="0.45">
      <c r="A547" t="s">
        <v>5977</v>
      </c>
      <c r="B547" t="s">
        <v>5978</v>
      </c>
      <c r="E547" t="b">
        <v>1</v>
      </c>
    </row>
    <row r="548" spans="1:5" x14ac:dyDescent="0.45">
      <c r="A548" t="s">
        <v>6141</v>
      </c>
      <c r="B548" t="s">
        <v>6142</v>
      </c>
      <c r="E548" t="b">
        <v>1</v>
      </c>
    </row>
    <row r="549" spans="1:5" x14ac:dyDescent="0.45">
      <c r="A549" t="s">
        <v>4344</v>
      </c>
      <c r="B549" t="s">
        <v>6241</v>
      </c>
      <c r="E549" t="b">
        <v>1</v>
      </c>
    </row>
    <row r="550" spans="1:5" x14ac:dyDescent="0.45">
      <c r="A550" t="s">
        <v>4400</v>
      </c>
      <c r="B550" t="s">
        <v>6204</v>
      </c>
      <c r="E550" t="b">
        <v>1</v>
      </c>
    </row>
    <row r="551" spans="1:5" x14ac:dyDescent="0.45">
      <c r="A551" t="s">
        <v>2752</v>
      </c>
      <c r="B551" t="s">
        <v>5873</v>
      </c>
      <c r="E551" t="b">
        <v>1</v>
      </c>
    </row>
    <row r="552" spans="1:5" x14ac:dyDescent="0.45">
      <c r="A552" t="s">
        <v>1344</v>
      </c>
      <c r="B552" t="s">
        <v>5874</v>
      </c>
      <c r="E552" t="b">
        <v>1</v>
      </c>
    </row>
    <row r="553" spans="1:5" x14ac:dyDescent="0.45">
      <c r="A553" t="s">
        <v>316</v>
      </c>
      <c r="B553" t="s">
        <v>5875</v>
      </c>
      <c r="E553" t="b">
        <v>1</v>
      </c>
    </row>
    <row r="554" spans="1:5" x14ac:dyDescent="0.45">
      <c r="A554" t="s">
        <v>2378</v>
      </c>
      <c r="B554" t="s">
        <v>5872</v>
      </c>
      <c r="E554" t="b">
        <v>1</v>
      </c>
    </row>
    <row r="555" spans="1:5" x14ac:dyDescent="0.45">
      <c r="A555" t="s">
        <v>4964</v>
      </c>
      <c r="B555" t="s">
        <v>5876</v>
      </c>
      <c r="E555" t="b">
        <v>1</v>
      </c>
    </row>
    <row r="556" spans="1:5" x14ac:dyDescent="0.45">
      <c r="A556" t="s">
        <v>4968</v>
      </c>
      <c r="B556" t="s">
        <v>5877</v>
      </c>
      <c r="E556" t="b">
        <v>1</v>
      </c>
    </row>
    <row r="557" spans="1:5" x14ac:dyDescent="0.45">
      <c r="A557" t="s">
        <v>6253</v>
      </c>
      <c r="B557" t="s">
        <v>6254</v>
      </c>
      <c r="E557" t="b">
        <v>1</v>
      </c>
    </row>
    <row r="558" spans="1:5" x14ac:dyDescent="0.45">
      <c r="A558" t="s">
        <v>1268</v>
      </c>
      <c r="B558" t="s">
        <v>5878</v>
      </c>
      <c r="E558" t="b">
        <v>1</v>
      </c>
    </row>
    <row r="559" spans="1:5" x14ac:dyDescent="0.45">
      <c r="A559" t="s">
        <v>4956</v>
      </c>
      <c r="B559" t="s">
        <v>5879</v>
      </c>
      <c r="E559" t="b">
        <v>1</v>
      </c>
    </row>
    <row r="560" spans="1:5" x14ac:dyDescent="0.45">
      <c r="A560" t="s">
        <v>4958</v>
      </c>
      <c r="B560" t="s">
        <v>5880</v>
      </c>
      <c r="E560" t="b">
        <v>1</v>
      </c>
    </row>
    <row r="561" spans="1:5" x14ac:dyDescent="0.45">
      <c r="A561" t="s">
        <v>6205</v>
      </c>
      <c r="B561" t="s">
        <v>6206</v>
      </c>
      <c r="E561" t="b">
        <v>1</v>
      </c>
    </row>
    <row r="562" spans="1:5" x14ac:dyDescent="0.45">
      <c r="A562" t="s">
        <v>1138</v>
      </c>
      <c r="B562" t="s">
        <v>6207</v>
      </c>
      <c r="E562" t="b">
        <v>1</v>
      </c>
    </row>
    <row r="563" spans="1:5" x14ac:dyDescent="0.45">
      <c r="A563" t="s">
        <v>6208</v>
      </c>
      <c r="B563" t="s">
        <v>6209</v>
      </c>
      <c r="E563" t="b">
        <v>1</v>
      </c>
    </row>
    <row r="564" spans="1:5" x14ac:dyDescent="0.45">
      <c r="A564" t="s">
        <v>6210</v>
      </c>
      <c r="B564" t="s">
        <v>6211</v>
      </c>
      <c r="E564" t="b">
        <v>1</v>
      </c>
    </row>
    <row r="565" spans="1:5" x14ac:dyDescent="0.45">
      <c r="A565" t="s">
        <v>6212</v>
      </c>
      <c r="B565" t="s">
        <v>6213</v>
      </c>
      <c r="E565" t="b">
        <v>1</v>
      </c>
    </row>
    <row r="566" spans="1:5" x14ac:dyDescent="0.45">
      <c r="A566" t="s">
        <v>6214</v>
      </c>
      <c r="B566" t="s">
        <v>6215</v>
      </c>
      <c r="E566" t="b">
        <v>1</v>
      </c>
    </row>
  </sheetData>
  <pageMargins left="0.75" right="0.75" top="1" bottom="1" header="0.5" footer="0.5"/>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8EAC8-B425-4952-A83B-37EE1365D159}">
  <dimension ref="A1:E14"/>
  <sheetViews>
    <sheetView workbookViewId="0">
      <selection activeCell="A2" sqref="A2:E14"/>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5411</v>
      </c>
      <c r="B2" t="s">
        <v>5412</v>
      </c>
      <c r="E2" t="b">
        <v>1</v>
      </c>
    </row>
    <row r="3" spans="1:5" x14ac:dyDescent="0.45">
      <c r="A3" t="s">
        <v>1286</v>
      </c>
      <c r="B3" t="s">
        <v>5404</v>
      </c>
      <c r="E3" t="b">
        <v>1</v>
      </c>
    </row>
    <row r="4" spans="1:5" x14ac:dyDescent="0.45">
      <c r="A4" t="s">
        <v>4960</v>
      </c>
      <c r="B4" t="s">
        <v>5413</v>
      </c>
      <c r="E4" t="b">
        <v>1</v>
      </c>
    </row>
    <row r="5" spans="1:5" x14ac:dyDescent="0.45">
      <c r="A5" t="s">
        <v>528</v>
      </c>
      <c r="B5" t="s">
        <v>5405</v>
      </c>
      <c r="E5" t="b">
        <v>1</v>
      </c>
    </row>
    <row r="6" spans="1:5" x14ac:dyDescent="0.45">
      <c r="A6" t="s">
        <v>4956</v>
      </c>
      <c r="B6" t="s">
        <v>5415</v>
      </c>
      <c r="E6" t="b">
        <v>1</v>
      </c>
    </row>
    <row r="7" spans="1:5" x14ac:dyDescent="0.45">
      <c r="A7" t="s">
        <v>4958</v>
      </c>
      <c r="B7" t="s">
        <v>5416</v>
      </c>
      <c r="E7" t="b">
        <v>1</v>
      </c>
    </row>
    <row r="8" spans="1:5" x14ac:dyDescent="0.45">
      <c r="A8" t="s">
        <v>5407</v>
      </c>
      <c r="B8" t="s">
        <v>5408</v>
      </c>
      <c r="E8" t="b">
        <v>1</v>
      </c>
    </row>
    <row r="9" spans="1:5" x14ac:dyDescent="0.45">
      <c r="A9" t="s">
        <v>4980</v>
      </c>
      <c r="B9" t="s">
        <v>5418</v>
      </c>
      <c r="E9" t="b">
        <v>1</v>
      </c>
    </row>
    <row r="10" spans="1:5" x14ac:dyDescent="0.45">
      <c r="A10" t="s">
        <v>2800</v>
      </c>
      <c r="B10" t="s">
        <v>5406</v>
      </c>
      <c r="E10" t="b">
        <v>1</v>
      </c>
    </row>
    <row r="11" spans="1:5" x14ac:dyDescent="0.45">
      <c r="A11" t="s">
        <v>5409</v>
      </c>
      <c r="B11" t="s">
        <v>5410</v>
      </c>
      <c r="E11" t="b">
        <v>1</v>
      </c>
    </row>
    <row r="12" spans="1:5" x14ac:dyDescent="0.45">
      <c r="A12" t="s">
        <v>1350</v>
      </c>
      <c r="B12" t="s">
        <v>5398</v>
      </c>
      <c r="E12" t="b">
        <v>1</v>
      </c>
    </row>
    <row r="13" spans="1:5" x14ac:dyDescent="0.45">
      <c r="A13" t="s">
        <v>4978</v>
      </c>
      <c r="B13" t="s">
        <v>5414</v>
      </c>
      <c r="E13" t="b">
        <v>1</v>
      </c>
    </row>
    <row r="14" spans="1:5" x14ac:dyDescent="0.45">
      <c r="A14" t="s">
        <v>4968</v>
      </c>
      <c r="B14" t="s">
        <v>5417</v>
      </c>
      <c r="E14" t="b">
        <v>1</v>
      </c>
    </row>
  </sheetData>
  <pageMargins left="0.75" right="0.75" top="1" bottom="1" header="0.5" footer="0.5"/>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2B37-6172-4971-B729-762B5EDD00FE}">
  <dimension ref="A1:E4"/>
  <sheetViews>
    <sheetView workbookViewId="0">
      <selection activeCell="A2" sqref="A2:E4"/>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4960</v>
      </c>
      <c r="B2" t="s">
        <v>5401</v>
      </c>
      <c r="E2" t="b">
        <v>1</v>
      </c>
    </row>
    <row r="3" spans="1:5" x14ac:dyDescent="0.45">
      <c r="A3" t="s">
        <v>4958</v>
      </c>
      <c r="B3" t="s">
        <v>5402</v>
      </c>
      <c r="E3" t="b">
        <v>1</v>
      </c>
    </row>
    <row r="4" spans="1:5" x14ac:dyDescent="0.45">
      <c r="A4" t="s">
        <v>4956</v>
      </c>
      <c r="B4" t="s">
        <v>5403</v>
      </c>
      <c r="E4" t="b">
        <v>1</v>
      </c>
    </row>
  </sheetData>
  <pageMargins left="0.75" right="0.75" top="1" bottom="1" header="0.5" footer="0.5"/>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3A3A4-3F08-4B5C-8F1C-6F688F07D1FD}">
  <dimension ref="A1:E10"/>
  <sheetViews>
    <sheetView workbookViewId="0">
      <selection activeCell="A2" sqref="A2:E10"/>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4962</v>
      </c>
      <c r="B2" t="s">
        <v>5392</v>
      </c>
      <c r="E2" t="b">
        <v>1</v>
      </c>
    </row>
    <row r="3" spans="1:5" x14ac:dyDescent="0.45">
      <c r="A3" t="s">
        <v>4980</v>
      </c>
      <c r="B3" t="s">
        <v>5393</v>
      </c>
      <c r="E3" t="b">
        <v>1</v>
      </c>
    </row>
    <row r="4" spans="1:5" x14ac:dyDescent="0.45">
      <c r="A4" t="s">
        <v>4958</v>
      </c>
      <c r="B4" t="s">
        <v>5394</v>
      </c>
      <c r="E4" t="b">
        <v>1</v>
      </c>
    </row>
    <row r="5" spans="1:5" x14ac:dyDescent="0.45">
      <c r="A5" t="s">
        <v>5001</v>
      </c>
      <c r="B5" t="s">
        <v>5395</v>
      </c>
      <c r="E5" t="b">
        <v>1</v>
      </c>
    </row>
    <row r="6" spans="1:5" x14ac:dyDescent="0.45">
      <c r="A6" t="s">
        <v>4964</v>
      </c>
      <c r="B6" t="s">
        <v>5396</v>
      </c>
      <c r="E6" t="b">
        <v>1</v>
      </c>
    </row>
    <row r="7" spans="1:5" x14ac:dyDescent="0.45">
      <c r="A7" t="s">
        <v>4976</v>
      </c>
      <c r="B7" t="s">
        <v>5400</v>
      </c>
      <c r="E7" t="b">
        <v>1</v>
      </c>
    </row>
    <row r="8" spans="1:5" x14ac:dyDescent="0.45">
      <c r="A8" t="s">
        <v>4956</v>
      </c>
      <c r="B8" t="s">
        <v>5397</v>
      </c>
      <c r="E8" t="b">
        <v>1</v>
      </c>
    </row>
    <row r="9" spans="1:5" x14ac:dyDescent="0.45">
      <c r="A9" t="s">
        <v>4968</v>
      </c>
      <c r="B9" t="s">
        <v>5398</v>
      </c>
      <c r="E9" t="b">
        <v>1</v>
      </c>
    </row>
    <row r="10" spans="1:5" x14ac:dyDescent="0.45">
      <c r="A10" t="s">
        <v>4960</v>
      </c>
      <c r="B10" t="s">
        <v>5399</v>
      </c>
      <c r="E10" t="b">
        <v>1</v>
      </c>
    </row>
  </sheetData>
  <pageMargins left="0.75" right="0.75" top="1" bottom="1" header="0.5" footer="0.5"/>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5736B-F5E1-45B9-9A58-856D057945D5}">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4958</v>
      </c>
      <c r="B2" t="s">
        <v>5387</v>
      </c>
      <c r="E2" t="b">
        <v>1</v>
      </c>
    </row>
    <row r="3" spans="1:5" x14ac:dyDescent="0.45">
      <c r="A3" t="s">
        <v>4960</v>
      </c>
      <c r="B3" t="s">
        <v>5388</v>
      </c>
      <c r="E3" t="b">
        <v>1</v>
      </c>
    </row>
    <row r="4" spans="1:5" x14ac:dyDescent="0.45">
      <c r="A4" t="s">
        <v>4968</v>
      </c>
      <c r="B4" t="s">
        <v>5389</v>
      </c>
      <c r="E4" t="b">
        <v>1</v>
      </c>
    </row>
    <row r="5" spans="1:5" x14ac:dyDescent="0.45">
      <c r="A5" t="s">
        <v>4956</v>
      </c>
      <c r="B5" t="s">
        <v>5229</v>
      </c>
      <c r="E5" t="b">
        <v>1</v>
      </c>
    </row>
    <row r="6" spans="1:5" x14ac:dyDescent="0.45">
      <c r="A6" t="s">
        <v>4962</v>
      </c>
      <c r="B6" t="s">
        <v>5390</v>
      </c>
      <c r="E6" t="b">
        <v>1</v>
      </c>
    </row>
    <row r="7" spans="1:5" x14ac:dyDescent="0.45">
      <c r="A7" t="s">
        <v>4964</v>
      </c>
      <c r="B7" t="s">
        <v>5391</v>
      </c>
      <c r="E7" t="b">
        <v>1</v>
      </c>
    </row>
  </sheetData>
  <pageMargins left="0.75" right="0.75" top="1" bottom="1" header="0.5" footer="0.5"/>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D0DDB-BDA6-44E0-BE70-66BAF6BC4E12}">
  <dimension ref="A1:E12"/>
  <sheetViews>
    <sheetView workbookViewId="0">
      <selection activeCell="A2" sqref="A2:E12"/>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5365</v>
      </c>
      <c r="B2" t="s">
        <v>5366</v>
      </c>
      <c r="E2" t="b">
        <v>1</v>
      </c>
    </row>
    <row r="3" spans="1:5" x14ac:dyDescent="0.45">
      <c r="A3" t="s">
        <v>5367</v>
      </c>
      <c r="B3" t="s">
        <v>5368</v>
      </c>
      <c r="E3" t="b">
        <v>1</v>
      </c>
    </row>
    <row r="4" spans="1:5" x14ac:dyDescent="0.45">
      <c r="A4" t="s">
        <v>5369</v>
      </c>
      <c r="B4" t="s">
        <v>5370</v>
      </c>
      <c r="E4" t="b">
        <v>1</v>
      </c>
    </row>
    <row r="5" spans="1:5" x14ac:dyDescent="0.45">
      <c r="A5" t="s">
        <v>5371</v>
      </c>
      <c r="B5" t="s">
        <v>5372</v>
      </c>
      <c r="E5" t="b">
        <v>1</v>
      </c>
    </row>
    <row r="6" spans="1:5" x14ac:dyDescent="0.45">
      <c r="A6" t="s">
        <v>5373</v>
      </c>
      <c r="B6" t="s">
        <v>5374</v>
      </c>
      <c r="E6" t="b">
        <v>1</v>
      </c>
    </row>
    <row r="7" spans="1:5" x14ac:dyDescent="0.45">
      <c r="A7" t="s">
        <v>5375</v>
      </c>
      <c r="B7" t="s">
        <v>5376</v>
      </c>
      <c r="E7" t="b">
        <v>1</v>
      </c>
    </row>
    <row r="8" spans="1:5" x14ac:dyDescent="0.45">
      <c r="A8" t="s">
        <v>5377</v>
      </c>
      <c r="B8" t="s">
        <v>5378</v>
      </c>
      <c r="E8" t="b">
        <v>1</v>
      </c>
    </row>
    <row r="9" spans="1:5" x14ac:dyDescent="0.45">
      <c r="A9" t="s">
        <v>5379</v>
      </c>
      <c r="B9" t="s">
        <v>5380</v>
      </c>
      <c r="E9" t="b">
        <v>1</v>
      </c>
    </row>
    <row r="10" spans="1:5" x14ac:dyDescent="0.45">
      <c r="A10" t="s">
        <v>5381</v>
      </c>
      <c r="B10" t="s">
        <v>5382</v>
      </c>
      <c r="E10" t="b">
        <v>1</v>
      </c>
    </row>
    <row r="11" spans="1:5" x14ac:dyDescent="0.45">
      <c r="A11" t="s">
        <v>5383</v>
      </c>
      <c r="B11" t="s">
        <v>5384</v>
      </c>
      <c r="E11" t="b">
        <v>1</v>
      </c>
    </row>
    <row r="12" spans="1:5" x14ac:dyDescent="0.45">
      <c r="A12" t="s">
        <v>5385</v>
      </c>
      <c r="B12" t="s">
        <v>5386</v>
      </c>
      <c r="E12" t="b">
        <v>1</v>
      </c>
    </row>
  </sheetData>
  <pageMargins left="0.75" right="0.75" top="1" bottom="1" header="0.5" footer="0.5"/>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62FA0-AAF8-45E8-B93B-38E83B367096}">
  <dimension ref="A1:E19"/>
  <sheetViews>
    <sheetView workbookViewId="0">
      <selection activeCell="A2" sqref="A2:E19"/>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5057</v>
      </c>
      <c r="B2" t="s">
        <v>5361</v>
      </c>
      <c r="E2" t="b">
        <v>1</v>
      </c>
    </row>
    <row r="3" spans="1:5" x14ac:dyDescent="0.45">
      <c r="A3" t="s">
        <v>4956</v>
      </c>
      <c r="B3" t="s">
        <v>5348</v>
      </c>
      <c r="E3" t="b">
        <v>1</v>
      </c>
    </row>
    <row r="4" spans="1:5" x14ac:dyDescent="0.45">
      <c r="A4" t="s">
        <v>4958</v>
      </c>
      <c r="B4" t="s">
        <v>5349</v>
      </c>
      <c r="E4" t="b">
        <v>1</v>
      </c>
    </row>
    <row r="5" spans="1:5" x14ac:dyDescent="0.45">
      <c r="A5" t="s">
        <v>4960</v>
      </c>
      <c r="B5" t="s">
        <v>5350</v>
      </c>
      <c r="E5" t="b">
        <v>1</v>
      </c>
    </row>
    <row r="6" spans="1:5" x14ac:dyDescent="0.45">
      <c r="A6" t="s">
        <v>4986</v>
      </c>
      <c r="B6" t="s">
        <v>5362</v>
      </c>
      <c r="E6" t="b">
        <v>1</v>
      </c>
    </row>
    <row r="7" spans="1:5" x14ac:dyDescent="0.45">
      <c r="A7" t="s">
        <v>4962</v>
      </c>
      <c r="B7" t="s">
        <v>5351</v>
      </c>
      <c r="E7" t="b">
        <v>1</v>
      </c>
    </row>
    <row r="8" spans="1:5" x14ac:dyDescent="0.45">
      <c r="A8" t="s">
        <v>4964</v>
      </c>
      <c r="B8" t="s">
        <v>5352</v>
      </c>
      <c r="E8" t="b">
        <v>1</v>
      </c>
    </row>
    <row r="9" spans="1:5" x14ac:dyDescent="0.45">
      <c r="A9" t="s">
        <v>4980</v>
      </c>
      <c r="B9" t="s">
        <v>5353</v>
      </c>
      <c r="E9" t="b">
        <v>1</v>
      </c>
    </row>
    <row r="10" spans="1:5" x14ac:dyDescent="0.45">
      <c r="A10" t="s">
        <v>5001</v>
      </c>
      <c r="B10" t="s">
        <v>5354</v>
      </c>
      <c r="E10" t="b">
        <v>1</v>
      </c>
    </row>
    <row r="11" spans="1:5" x14ac:dyDescent="0.45">
      <c r="A11" t="s">
        <v>4970</v>
      </c>
      <c r="B11" t="s">
        <v>5364</v>
      </c>
      <c r="E11" t="b">
        <v>1</v>
      </c>
    </row>
    <row r="12" spans="1:5" x14ac:dyDescent="0.45">
      <c r="A12" t="s">
        <v>4976</v>
      </c>
      <c r="B12" t="s">
        <v>5355</v>
      </c>
      <c r="E12" t="b">
        <v>1</v>
      </c>
    </row>
    <row r="13" spans="1:5" x14ac:dyDescent="0.45">
      <c r="A13" t="s">
        <v>4984</v>
      </c>
      <c r="B13" t="s">
        <v>5356</v>
      </c>
      <c r="E13" t="b">
        <v>1</v>
      </c>
    </row>
    <row r="14" spans="1:5" x14ac:dyDescent="0.45">
      <c r="A14" t="s">
        <v>5007</v>
      </c>
      <c r="B14" t="s">
        <v>5363</v>
      </c>
      <c r="E14" t="b">
        <v>1</v>
      </c>
    </row>
    <row r="15" spans="1:5" x14ac:dyDescent="0.45">
      <c r="A15" t="s">
        <v>5004</v>
      </c>
      <c r="B15" t="s">
        <v>5347</v>
      </c>
      <c r="E15" t="b">
        <v>1</v>
      </c>
    </row>
    <row r="16" spans="1:5" x14ac:dyDescent="0.45">
      <c r="A16" t="s">
        <v>4978</v>
      </c>
      <c r="B16" t="s">
        <v>5357</v>
      </c>
      <c r="E16" t="b">
        <v>1</v>
      </c>
    </row>
    <row r="17" spans="1:5" x14ac:dyDescent="0.45">
      <c r="A17" t="s">
        <v>4992</v>
      </c>
      <c r="B17" t="s">
        <v>5358</v>
      </c>
      <c r="E17" t="b">
        <v>1</v>
      </c>
    </row>
    <row r="18" spans="1:5" x14ac:dyDescent="0.45">
      <c r="A18" t="s">
        <v>5009</v>
      </c>
      <c r="B18" t="s">
        <v>5359</v>
      </c>
      <c r="E18" t="b">
        <v>1</v>
      </c>
    </row>
    <row r="19" spans="1:5" x14ac:dyDescent="0.45">
      <c r="A19" t="s">
        <v>5011</v>
      </c>
      <c r="B19" t="s">
        <v>5360</v>
      </c>
      <c r="E19"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C624D-7D77-4629-B211-C58587DD637C}">
  <dimension ref="A1:E3"/>
  <sheetViews>
    <sheetView workbookViewId="0">
      <selection activeCell="A2" sqref="A2:E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6420</v>
      </c>
      <c r="B2" t="s">
        <v>6421</v>
      </c>
      <c r="E2" t="b">
        <v>1</v>
      </c>
    </row>
    <row r="3" spans="1:5" x14ac:dyDescent="0.45">
      <c r="A3" t="s">
        <v>5241</v>
      </c>
      <c r="B3" t="s">
        <v>6419</v>
      </c>
      <c r="E3" t="b">
        <v>1</v>
      </c>
    </row>
  </sheetData>
  <pageMargins left="0.75" right="0.75" top="1" bottom="1" header="0.5" footer="0.5"/>
  <tableParts count="1">
    <tablePart r:id="rId1"/>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4B122-B26F-4A61-BD6C-4C6F29FB2A51}">
  <dimension ref="A1:E101"/>
  <sheetViews>
    <sheetView workbookViewId="0">
      <selection activeCell="A2" sqref="A2:E101"/>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4960</v>
      </c>
      <c r="B2" t="s">
        <v>5249</v>
      </c>
      <c r="E2" t="b">
        <v>1</v>
      </c>
    </row>
    <row r="3" spans="1:5" x14ac:dyDescent="0.45">
      <c r="A3" t="s">
        <v>5091</v>
      </c>
      <c r="B3" t="s">
        <v>5279</v>
      </c>
      <c r="E3" t="b">
        <v>1</v>
      </c>
    </row>
    <row r="4" spans="1:5" x14ac:dyDescent="0.45">
      <c r="A4" t="s">
        <v>5093</v>
      </c>
      <c r="B4" t="s">
        <v>5280</v>
      </c>
      <c r="E4" t="b">
        <v>1</v>
      </c>
    </row>
    <row r="5" spans="1:5" x14ac:dyDescent="0.45">
      <c r="A5" t="s">
        <v>4962</v>
      </c>
      <c r="B5" t="s">
        <v>5250</v>
      </c>
      <c r="E5" t="b">
        <v>1</v>
      </c>
    </row>
    <row r="6" spans="1:5" x14ac:dyDescent="0.45">
      <c r="A6" t="s">
        <v>5101</v>
      </c>
      <c r="B6" t="s">
        <v>5281</v>
      </c>
      <c r="E6" t="b">
        <v>1</v>
      </c>
    </row>
    <row r="7" spans="1:5" x14ac:dyDescent="0.45">
      <c r="A7" t="s">
        <v>4964</v>
      </c>
      <c r="B7" t="s">
        <v>5251</v>
      </c>
      <c r="E7" t="b">
        <v>1</v>
      </c>
    </row>
    <row r="8" spans="1:5" x14ac:dyDescent="0.45">
      <c r="A8" t="s">
        <v>5104</v>
      </c>
      <c r="B8" t="s">
        <v>5282</v>
      </c>
      <c r="E8" t="b">
        <v>1</v>
      </c>
    </row>
    <row r="9" spans="1:5" x14ac:dyDescent="0.45">
      <c r="A9" t="s">
        <v>5106</v>
      </c>
      <c r="B9" t="s">
        <v>5283</v>
      </c>
      <c r="E9" t="b">
        <v>1</v>
      </c>
    </row>
    <row r="10" spans="1:5" x14ac:dyDescent="0.45">
      <c r="A10" t="s">
        <v>5108</v>
      </c>
      <c r="B10" t="s">
        <v>5284</v>
      </c>
      <c r="E10" t="b">
        <v>1</v>
      </c>
    </row>
    <row r="11" spans="1:5" x14ac:dyDescent="0.45">
      <c r="A11" t="s">
        <v>4968</v>
      </c>
      <c r="B11" t="s">
        <v>5252</v>
      </c>
      <c r="E11" t="b">
        <v>1</v>
      </c>
    </row>
    <row r="12" spans="1:5" x14ac:dyDescent="0.45">
      <c r="A12" t="s">
        <v>2936</v>
      </c>
      <c r="B12" t="s">
        <v>5285</v>
      </c>
      <c r="E12" t="b">
        <v>1</v>
      </c>
    </row>
    <row r="13" spans="1:5" x14ac:dyDescent="0.45">
      <c r="A13" t="s">
        <v>3918</v>
      </c>
      <c r="B13" t="s">
        <v>5286</v>
      </c>
      <c r="E13" t="b">
        <v>1</v>
      </c>
    </row>
    <row r="14" spans="1:5" x14ac:dyDescent="0.45">
      <c r="A14" t="s">
        <v>606</v>
      </c>
      <c r="B14" t="s">
        <v>5287</v>
      </c>
      <c r="E14" t="b">
        <v>1</v>
      </c>
    </row>
    <row r="15" spans="1:5" x14ac:dyDescent="0.45">
      <c r="A15" t="s">
        <v>4980</v>
      </c>
      <c r="B15" t="s">
        <v>5253</v>
      </c>
      <c r="E15" t="b">
        <v>1</v>
      </c>
    </row>
    <row r="16" spans="1:5" x14ac:dyDescent="0.45">
      <c r="A16" t="s">
        <v>4958</v>
      </c>
      <c r="B16" t="s">
        <v>5248</v>
      </c>
      <c r="E16" t="b">
        <v>1</v>
      </c>
    </row>
    <row r="17" spans="1:5" x14ac:dyDescent="0.45">
      <c r="A17" t="s">
        <v>1804</v>
      </c>
      <c r="B17" t="s">
        <v>5288</v>
      </c>
      <c r="E17" t="b">
        <v>1</v>
      </c>
    </row>
    <row r="18" spans="1:5" x14ac:dyDescent="0.45">
      <c r="A18" t="s">
        <v>5001</v>
      </c>
      <c r="B18" t="s">
        <v>5254</v>
      </c>
      <c r="E18" t="b">
        <v>1</v>
      </c>
    </row>
    <row r="19" spans="1:5" x14ac:dyDescent="0.45">
      <c r="A19" t="s">
        <v>4976</v>
      </c>
      <c r="B19" t="s">
        <v>5255</v>
      </c>
      <c r="E19" t="b">
        <v>1</v>
      </c>
    </row>
    <row r="20" spans="1:5" x14ac:dyDescent="0.45">
      <c r="A20" t="s">
        <v>4984</v>
      </c>
      <c r="B20" t="s">
        <v>5256</v>
      </c>
      <c r="E20" t="b">
        <v>1</v>
      </c>
    </row>
    <row r="21" spans="1:5" x14ac:dyDescent="0.45">
      <c r="A21" t="s">
        <v>4978</v>
      </c>
      <c r="B21" t="s">
        <v>5257</v>
      </c>
      <c r="E21" t="b">
        <v>1</v>
      </c>
    </row>
    <row r="22" spans="1:5" x14ac:dyDescent="0.45">
      <c r="A22" t="s">
        <v>5117</v>
      </c>
      <c r="B22" t="s">
        <v>5289</v>
      </c>
      <c r="E22" t="b">
        <v>1</v>
      </c>
    </row>
    <row r="23" spans="1:5" x14ac:dyDescent="0.45">
      <c r="A23" t="s">
        <v>4944</v>
      </c>
      <c r="B23" t="s">
        <v>5290</v>
      </c>
      <c r="E23" t="b">
        <v>1</v>
      </c>
    </row>
    <row r="24" spans="1:5" x14ac:dyDescent="0.45">
      <c r="A24" t="s">
        <v>2492</v>
      </c>
      <c r="B24" t="s">
        <v>5291</v>
      </c>
      <c r="E24" t="b">
        <v>1</v>
      </c>
    </row>
    <row r="25" spans="1:5" x14ac:dyDescent="0.45">
      <c r="A25" t="s">
        <v>3864</v>
      </c>
      <c r="B25" t="s">
        <v>5292</v>
      </c>
      <c r="E25" t="b">
        <v>1</v>
      </c>
    </row>
    <row r="26" spans="1:5" x14ac:dyDescent="0.45">
      <c r="A26" t="s">
        <v>2342</v>
      </c>
      <c r="B26" t="s">
        <v>5293</v>
      </c>
      <c r="E26" t="b">
        <v>1</v>
      </c>
    </row>
    <row r="27" spans="1:5" x14ac:dyDescent="0.45">
      <c r="A27" t="s">
        <v>3802</v>
      </c>
      <c r="B27" t="s">
        <v>5294</v>
      </c>
      <c r="E27" t="b">
        <v>1</v>
      </c>
    </row>
    <row r="28" spans="1:5" x14ac:dyDescent="0.45">
      <c r="A28" t="s">
        <v>278</v>
      </c>
      <c r="B28" t="s">
        <v>5295</v>
      </c>
      <c r="E28" t="b">
        <v>1</v>
      </c>
    </row>
    <row r="29" spans="1:5" x14ac:dyDescent="0.45">
      <c r="A29" t="s">
        <v>4992</v>
      </c>
      <c r="B29" t="s">
        <v>5258</v>
      </c>
      <c r="E29" t="b">
        <v>1</v>
      </c>
    </row>
    <row r="30" spans="1:5" x14ac:dyDescent="0.45">
      <c r="A30" t="s">
        <v>3880</v>
      </c>
      <c r="B30" t="s">
        <v>5296</v>
      </c>
      <c r="E30" t="b">
        <v>1</v>
      </c>
    </row>
    <row r="31" spans="1:5" x14ac:dyDescent="0.45">
      <c r="A31" t="s">
        <v>1268</v>
      </c>
      <c r="B31" t="s">
        <v>5297</v>
      </c>
      <c r="E31" t="b">
        <v>1</v>
      </c>
    </row>
    <row r="32" spans="1:5" x14ac:dyDescent="0.45">
      <c r="A32" t="s">
        <v>2138</v>
      </c>
      <c r="B32" t="s">
        <v>5298</v>
      </c>
      <c r="E32" t="b">
        <v>1</v>
      </c>
    </row>
    <row r="33" spans="1:5" x14ac:dyDescent="0.45">
      <c r="A33" t="s">
        <v>5123</v>
      </c>
      <c r="B33" t="s">
        <v>5299</v>
      </c>
      <c r="E33" t="b">
        <v>1</v>
      </c>
    </row>
    <row r="34" spans="1:5" x14ac:dyDescent="0.45">
      <c r="A34" t="s">
        <v>668</v>
      </c>
      <c r="B34" t="s">
        <v>5300</v>
      </c>
      <c r="E34" t="b">
        <v>1</v>
      </c>
    </row>
    <row r="35" spans="1:5" x14ac:dyDescent="0.45">
      <c r="A35" t="s">
        <v>4886</v>
      </c>
      <c r="B35" t="s">
        <v>5301</v>
      </c>
      <c r="E35" t="b">
        <v>1</v>
      </c>
    </row>
    <row r="36" spans="1:5" x14ac:dyDescent="0.45">
      <c r="A36" t="s">
        <v>2828</v>
      </c>
      <c r="B36" t="s">
        <v>5302</v>
      </c>
      <c r="E36" t="b">
        <v>1</v>
      </c>
    </row>
    <row r="37" spans="1:5" x14ac:dyDescent="0.45">
      <c r="A37" t="s">
        <v>1144</v>
      </c>
      <c r="B37" t="s">
        <v>5303</v>
      </c>
      <c r="E37" t="b">
        <v>1</v>
      </c>
    </row>
    <row r="38" spans="1:5" x14ac:dyDescent="0.45">
      <c r="A38" t="s">
        <v>5047</v>
      </c>
      <c r="B38" t="s">
        <v>5304</v>
      </c>
      <c r="E38" t="b">
        <v>1</v>
      </c>
    </row>
    <row r="39" spans="1:5" x14ac:dyDescent="0.45">
      <c r="A39" t="s">
        <v>5009</v>
      </c>
      <c r="B39" t="s">
        <v>5259</v>
      </c>
      <c r="E39" t="b">
        <v>1</v>
      </c>
    </row>
    <row r="40" spans="1:5" x14ac:dyDescent="0.45">
      <c r="A40" t="s">
        <v>3502</v>
      </c>
      <c r="B40" t="s">
        <v>5305</v>
      </c>
      <c r="E40" t="b">
        <v>1</v>
      </c>
    </row>
    <row r="41" spans="1:5" x14ac:dyDescent="0.45">
      <c r="A41" t="s">
        <v>3374</v>
      </c>
      <c r="B41" t="s">
        <v>5306</v>
      </c>
      <c r="E41" t="b">
        <v>1</v>
      </c>
    </row>
    <row r="42" spans="1:5" x14ac:dyDescent="0.45">
      <c r="A42" t="s">
        <v>5011</v>
      </c>
      <c r="B42" t="s">
        <v>5260</v>
      </c>
      <c r="E42" t="b">
        <v>1</v>
      </c>
    </row>
    <row r="43" spans="1:5" x14ac:dyDescent="0.45">
      <c r="A43" t="s">
        <v>5052</v>
      </c>
      <c r="B43" t="s">
        <v>5307</v>
      </c>
      <c r="E43" t="b">
        <v>1</v>
      </c>
    </row>
    <row r="44" spans="1:5" x14ac:dyDescent="0.45">
      <c r="A44" t="s">
        <v>2368</v>
      </c>
      <c r="B44" t="s">
        <v>5308</v>
      </c>
      <c r="E44" t="b">
        <v>1</v>
      </c>
    </row>
    <row r="45" spans="1:5" x14ac:dyDescent="0.45">
      <c r="A45" t="s">
        <v>3778</v>
      </c>
      <c r="B45" t="s">
        <v>5309</v>
      </c>
      <c r="E45" t="b">
        <v>1</v>
      </c>
    </row>
    <row r="46" spans="1:5" x14ac:dyDescent="0.45">
      <c r="A46" t="s">
        <v>934</v>
      </c>
      <c r="B46" t="s">
        <v>5310</v>
      </c>
      <c r="E46" t="b">
        <v>1</v>
      </c>
    </row>
    <row r="47" spans="1:5" x14ac:dyDescent="0.45">
      <c r="A47" t="s">
        <v>5013</v>
      </c>
      <c r="B47" t="s">
        <v>5261</v>
      </c>
      <c r="E47" t="b">
        <v>1</v>
      </c>
    </row>
    <row r="48" spans="1:5" x14ac:dyDescent="0.45">
      <c r="A48" t="s">
        <v>5057</v>
      </c>
      <c r="B48" t="s">
        <v>5262</v>
      </c>
      <c r="E48" t="b">
        <v>1</v>
      </c>
    </row>
    <row r="49" spans="1:5" x14ac:dyDescent="0.45">
      <c r="A49" t="s">
        <v>4986</v>
      </c>
      <c r="B49" t="s">
        <v>5263</v>
      </c>
      <c r="E49" t="b">
        <v>1</v>
      </c>
    </row>
    <row r="50" spans="1:5" x14ac:dyDescent="0.45">
      <c r="A50" t="s">
        <v>1176</v>
      </c>
      <c r="B50" t="s">
        <v>5311</v>
      </c>
      <c r="E50" t="b">
        <v>1</v>
      </c>
    </row>
    <row r="51" spans="1:5" x14ac:dyDescent="0.45">
      <c r="A51" t="s">
        <v>4988</v>
      </c>
      <c r="B51" t="s">
        <v>5264</v>
      </c>
      <c r="E51" t="b">
        <v>1</v>
      </c>
    </row>
    <row r="52" spans="1:5" x14ac:dyDescent="0.45">
      <c r="A52" t="s">
        <v>2572</v>
      </c>
      <c r="B52" t="s">
        <v>5312</v>
      </c>
      <c r="E52" t="b">
        <v>1</v>
      </c>
    </row>
    <row r="53" spans="1:5" x14ac:dyDescent="0.45">
      <c r="A53" t="s">
        <v>5004</v>
      </c>
      <c r="B53" t="s">
        <v>5265</v>
      </c>
      <c r="E53" t="b">
        <v>1</v>
      </c>
    </row>
    <row r="54" spans="1:5" x14ac:dyDescent="0.45">
      <c r="A54" t="s">
        <v>5007</v>
      </c>
      <c r="B54" t="s">
        <v>5266</v>
      </c>
      <c r="E54" t="b">
        <v>1</v>
      </c>
    </row>
    <row r="55" spans="1:5" x14ac:dyDescent="0.45">
      <c r="A55" t="s">
        <v>2072</v>
      </c>
      <c r="B55" t="s">
        <v>5313</v>
      </c>
      <c r="E55" t="b">
        <v>1</v>
      </c>
    </row>
    <row r="56" spans="1:5" x14ac:dyDescent="0.45">
      <c r="A56" t="s">
        <v>1536</v>
      </c>
      <c r="B56" t="s">
        <v>5314</v>
      </c>
      <c r="E56" t="b">
        <v>1</v>
      </c>
    </row>
    <row r="57" spans="1:5" x14ac:dyDescent="0.45">
      <c r="A57" t="s">
        <v>1832</v>
      </c>
      <c r="B57" t="s">
        <v>5315</v>
      </c>
      <c r="E57" t="b">
        <v>1</v>
      </c>
    </row>
    <row r="58" spans="1:5" x14ac:dyDescent="0.45">
      <c r="A58" t="s">
        <v>4966</v>
      </c>
      <c r="B58" t="s">
        <v>5267</v>
      </c>
      <c r="E58" t="b">
        <v>1</v>
      </c>
    </row>
    <row r="59" spans="1:5" x14ac:dyDescent="0.45">
      <c r="A59" t="s">
        <v>528</v>
      </c>
      <c r="B59" t="s">
        <v>5347</v>
      </c>
      <c r="E59" t="b">
        <v>1</v>
      </c>
    </row>
    <row r="60" spans="1:5" x14ac:dyDescent="0.45">
      <c r="A60" t="s">
        <v>3570</v>
      </c>
      <c r="B60" t="s">
        <v>5316</v>
      </c>
      <c r="E60" t="b">
        <v>1</v>
      </c>
    </row>
    <row r="61" spans="1:5" x14ac:dyDescent="0.45">
      <c r="A61" t="s">
        <v>3472</v>
      </c>
      <c r="B61" t="s">
        <v>5317</v>
      </c>
      <c r="E61" t="b">
        <v>1</v>
      </c>
    </row>
    <row r="62" spans="1:5" x14ac:dyDescent="0.45">
      <c r="A62" t="s">
        <v>498</v>
      </c>
      <c r="B62" t="s">
        <v>5318</v>
      </c>
      <c r="E62" t="b">
        <v>1</v>
      </c>
    </row>
    <row r="63" spans="1:5" x14ac:dyDescent="0.45">
      <c r="A63" t="s">
        <v>464</v>
      </c>
      <c r="B63" t="s">
        <v>5319</v>
      </c>
      <c r="E63" t="b">
        <v>1</v>
      </c>
    </row>
    <row r="64" spans="1:5" x14ac:dyDescent="0.45">
      <c r="A64" t="s">
        <v>4970</v>
      </c>
      <c r="B64" t="s">
        <v>5268</v>
      </c>
      <c r="E64" t="b">
        <v>1</v>
      </c>
    </row>
    <row r="65" spans="1:5" x14ac:dyDescent="0.45">
      <c r="A65" t="s">
        <v>2700</v>
      </c>
      <c r="B65" t="s">
        <v>5320</v>
      </c>
      <c r="E65" t="b">
        <v>1</v>
      </c>
    </row>
    <row r="66" spans="1:5" x14ac:dyDescent="0.45">
      <c r="A66" t="s">
        <v>4880</v>
      </c>
      <c r="B66" t="s">
        <v>5321</v>
      </c>
      <c r="E66" t="b">
        <v>1</v>
      </c>
    </row>
    <row r="67" spans="1:5" x14ac:dyDescent="0.45">
      <c r="A67" t="s">
        <v>1754</v>
      </c>
      <c r="B67" t="s">
        <v>5322</v>
      </c>
      <c r="E67" t="b">
        <v>1</v>
      </c>
    </row>
    <row r="68" spans="1:5" x14ac:dyDescent="0.45">
      <c r="A68" t="s">
        <v>1750</v>
      </c>
      <c r="B68" t="s">
        <v>5323</v>
      </c>
      <c r="E68" t="b">
        <v>1</v>
      </c>
    </row>
    <row r="69" spans="1:5" x14ac:dyDescent="0.45">
      <c r="A69" t="s">
        <v>3406</v>
      </c>
      <c r="B69" t="s">
        <v>5324</v>
      </c>
      <c r="E69" t="b">
        <v>1</v>
      </c>
    </row>
    <row r="70" spans="1:5" x14ac:dyDescent="0.45">
      <c r="A70" t="s">
        <v>5072</v>
      </c>
      <c r="B70" t="s">
        <v>5271</v>
      </c>
      <c r="E70" t="b">
        <v>1</v>
      </c>
    </row>
    <row r="71" spans="1:5" x14ac:dyDescent="0.45">
      <c r="A71" t="s">
        <v>5114</v>
      </c>
      <c r="B71" t="s">
        <v>5325</v>
      </c>
      <c r="E71" t="b">
        <v>1</v>
      </c>
    </row>
    <row r="72" spans="1:5" x14ac:dyDescent="0.45">
      <c r="A72" t="s">
        <v>294</v>
      </c>
      <c r="B72" t="s">
        <v>5326</v>
      </c>
      <c r="E72" t="b">
        <v>1</v>
      </c>
    </row>
    <row r="73" spans="1:5" x14ac:dyDescent="0.45">
      <c r="A73" t="s">
        <v>1996</v>
      </c>
      <c r="B73" t="s">
        <v>5327</v>
      </c>
      <c r="E73" t="b">
        <v>1</v>
      </c>
    </row>
    <row r="74" spans="1:5" x14ac:dyDescent="0.45">
      <c r="A74" t="s">
        <v>3494</v>
      </c>
      <c r="B74" t="s">
        <v>5328</v>
      </c>
      <c r="E74" t="b">
        <v>1</v>
      </c>
    </row>
    <row r="75" spans="1:5" x14ac:dyDescent="0.45">
      <c r="A75" t="s">
        <v>2914</v>
      </c>
      <c r="B75" t="s">
        <v>5329</v>
      </c>
      <c r="E75" t="b">
        <v>1</v>
      </c>
    </row>
    <row r="76" spans="1:5" x14ac:dyDescent="0.45">
      <c r="A76" t="s">
        <v>2696</v>
      </c>
      <c r="B76" t="s">
        <v>5330</v>
      </c>
      <c r="E76" t="b">
        <v>1</v>
      </c>
    </row>
    <row r="77" spans="1:5" x14ac:dyDescent="0.45">
      <c r="A77" t="s">
        <v>4982</v>
      </c>
      <c r="B77" t="s">
        <v>5269</v>
      </c>
      <c r="E77" t="b">
        <v>1</v>
      </c>
    </row>
    <row r="78" spans="1:5" x14ac:dyDescent="0.45">
      <c r="A78" t="s">
        <v>5070</v>
      </c>
      <c r="B78" t="s">
        <v>5270</v>
      </c>
      <c r="E78" t="b">
        <v>1</v>
      </c>
    </row>
    <row r="79" spans="1:5" x14ac:dyDescent="0.45">
      <c r="A79" t="s">
        <v>4350</v>
      </c>
      <c r="B79" t="s">
        <v>5331</v>
      </c>
      <c r="E79" t="b">
        <v>1</v>
      </c>
    </row>
    <row r="80" spans="1:5" x14ac:dyDescent="0.45">
      <c r="A80" t="s">
        <v>5076</v>
      </c>
      <c r="B80" t="s">
        <v>5272</v>
      </c>
      <c r="E80" t="b">
        <v>1</v>
      </c>
    </row>
    <row r="81" spans="1:5" x14ac:dyDescent="0.45">
      <c r="A81" t="s">
        <v>5078</v>
      </c>
      <c r="B81" t="s">
        <v>5273</v>
      </c>
      <c r="E81" t="b">
        <v>1</v>
      </c>
    </row>
    <row r="82" spans="1:5" x14ac:dyDescent="0.45">
      <c r="A82" t="s">
        <v>3410</v>
      </c>
      <c r="B82" t="s">
        <v>5332</v>
      </c>
      <c r="E82" t="b">
        <v>1</v>
      </c>
    </row>
    <row r="83" spans="1:5" x14ac:dyDescent="0.45">
      <c r="A83" t="s">
        <v>5081</v>
      </c>
      <c r="B83" t="s">
        <v>5274</v>
      </c>
      <c r="E83" t="b">
        <v>1</v>
      </c>
    </row>
    <row r="84" spans="1:5" x14ac:dyDescent="0.45">
      <c r="A84" t="s">
        <v>1332</v>
      </c>
      <c r="B84" t="s">
        <v>5333</v>
      </c>
      <c r="E84" t="b">
        <v>1</v>
      </c>
    </row>
    <row r="85" spans="1:5" x14ac:dyDescent="0.45">
      <c r="A85" t="s">
        <v>3408</v>
      </c>
      <c r="B85" t="s">
        <v>5334</v>
      </c>
      <c r="E85" t="b">
        <v>1</v>
      </c>
    </row>
    <row r="86" spans="1:5" x14ac:dyDescent="0.45">
      <c r="A86" t="s">
        <v>4686</v>
      </c>
      <c r="B86" t="s">
        <v>5335</v>
      </c>
      <c r="E86" t="b">
        <v>1</v>
      </c>
    </row>
    <row r="87" spans="1:5" x14ac:dyDescent="0.45">
      <c r="A87" t="s">
        <v>4650</v>
      </c>
      <c r="B87" t="s">
        <v>5336</v>
      </c>
      <c r="E87" t="b">
        <v>1</v>
      </c>
    </row>
    <row r="88" spans="1:5" x14ac:dyDescent="0.45">
      <c r="A88" t="s">
        <v>5083</v>
      </c>
      <c r="B88" t="s">
        <v>5275</v>
      </c>
      <c r="E88" t="b">
        <v>1</v>
      </c>
    </row>
    <row r="89" spans="1:5" x14ac:dyDescent="0.45">
      <c r="A89" t="s">
        <v>4474</v>
      </c>
      <c r="B89" t="s">
        <v>5337</v>
      </c>
      <c r="E89" t="b">
        <v>1</v>
      </c>
    </row>
    <row r="90" spans="1:5" x14ac:dyDescent="0.45">
      <c r="A90" t="s">
        <v>5338</v>
      </c>
      <c r="B90" t="s">
        <v>5339</v>
      </c>
      <c r="E90" t="b">
        <v>1</v>
      </c>
    </row>
    <row r="91" spans="1:5" x14ac:dyDescent="0.45">
      <c r="A91" t="s">
        <v>196</v>
      </c>
      <c r="B91" t="s">
        <v>5340</v>
      </c>
      <c r="E91" t="b">
        <v>1</v>
      </c>
    </row>
    <row r="92" spans="1:5" x14ac:dyDescent="0.45">
      <c r="A92" t="s">
        <v>4956</v>
      </c>
      <c r="B92" t="s">
        <v>5247</v>
      </c>
      <c r="E92" t="b">
        <v>1</v>
      </c>
    </row>
    <row r="93" spans="1:5" x14ac:dyDescent="0.45">
      <c r="A93" t="s">
        <v>5085</v>
      </c>
      <c r="B93" t="s">
        <v>5276</v>
      </c>
      <c r="E93" t="b">
        <v>1</v>
      </c>
    </row>
    <row r="94" spans="1:5" x14ac:dyDescent="0.45">
      <c r="A94" t="s">
        <v>2060</v>
      </c>
      <c r="B94" t="s">
        <v>5341</v>
      </c>
      <c r="E94" t="b">
        <v>1</v>
      </c>
    </row>
    <row r="95" spans="1:5" x14ac:dyDescent="0.45">
      <c r="A95" t="s">
        <v>5087</v>
      </c>
      <c r="B95" t="s">
        <v>5277</v>
      </c>
      <c r="E95" t="b">
        <v>1</v>
      </c>
    </row>
    <row r="96" spans="1:5" x14ac:dyDescent="0.45">
      <c r="A96" t="s">
        <v>748</v>
      </c>
      <c r="B96" t="s">
        <v>5342</v>
      </c>
      <c r="E96" t="b">
        <v>1</v>
      </c>
    </row>
    <row r="97" spans="1:5" x14ac:dyDescent="0.45">
      <c r="A97" t="s">
        <v>3418</v>
      </c>
      <c r="B97" t="s">
        <v>5343</v>
      </c>
      <c r="E97" t="b">
        <v>1</v>
      </c>
    </row>
    <row r="98" spans="1:5" x14ac:dyDescent="0.45">
      <c r="A98" t="s">
        <v>5089</v>
      </c>
      <c r="B98" t="s">
        <v>5278</v>
      </c>
      <c r="E98" t="b">
        <v>1</v>
      </c>
    </row>
    <row r="99" spans="1:5" x14ac:dyDescent="0.45">
      <c r="A99" t="s">
        <v>1608</v>
      </c>
      <c r="B99" t="s">
        <v>5344</v>
      </c>
      <c r="E99" t="b">
        <v>1</v>
      </c>
    </row>
    <row r="100" spans="1:5" x14ac:dyDescent="0.45">
      <c r="A100" t="s">
        <v>1286</v>
      </c>
      <c r="B100" t="s">
        <v>5345</v>
      </c>
      <c r="E100" t="b">
        <v>1</v>
      </c>
    </row>
    <row r="101" spans="1:5" x14ac:dyDescent="0.45">
      <c r="A101" t="s">
        <v>1350</v>
      </c>
      <c r="B101" t="s">
        <v>5346</v>
      </c>
      <c r="E101" t="b">
        <v>1</v>
      </c>
    </row>
  </sheetData>
  <pageMargins left="0.75" right="0.75" top="1" bottom="1" header="0.5" footer="0.5"/>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3AD23-411F-40DB-9A2C-2749EBBD8C78}">
  <dimension ref="A1:E5"/>
  <sheetViews>
    <sheetView workbookViewId="0">
      <selection activeCell="A2" sqref="A2:E5"/>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5245</v>
      </c>
      <c r="B2" t="s">
        <v>5246</v>
      </c>
      <c r="E2" t="b">
        <v>1</v>
      </c>
    </row>
    <row r="3" spans="1:5" x14ac:dyDescent="0.45">
      <c r="A3" t="s">
        <v>5243</v>
      </c>
      <c r="B3" t="s">
        <v>5244</v>
      </c>
      <c r="E3" t="b">
        <v>1</v>
      </c>
    </row>
    <row r="4" spans="1:5" x14ac:dyDescent="0.45">
      <c r="A4" t="s">
        <v>5239</v>
      </c>
      <c r="B4" t="s">
        <v>5240</v>
      </c>
      <c r="E4" t="b">
        <v>1</v>
      </c>
    </row>
    <row r="5" spans="1:5" x14ac:dyDescent="0.45">
      <c r="A5" t="s">
        <v>5241</v>
      </c>
      <c r="B5" t="s">
        <v>5242</v>
      </c>
      <c r="E5" t="b">
        <v>1</v>
      </c>
    </row>
  </sheetData>
  <pageMargins left="0.75" right="0.75" top="1" bottom="1" header="0.5" footer="0.5"/>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31EB-0FC6-4004-BD4A-E9ACAB88CF1B}">
  <dimension ref="A1:E29"/>
  <sheetViews>
    <sheetView workbookViewId="0">
      <selection activeCell="A2" sqref="A2:E29"/>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4988</v>
      </c>
      <c r="B2" t="s">
        <v>5211</v>
      </c>
      <c r="E2" t="b">
        <v>1</v>
      </c>
    </row>
    <row r="3" spans="1:5" x14ac:dyDescent="0.45">
      <c r="A3" t="s">
        <v>4956</v>
      </c>
      <c r="B3" t="s">
        <v>5212</v>
      </c>
      <c r="E3" t="b">
        <v>1</v>
      </c>
    </row>
    <row r="4" spans="1:5" x14ac:dyDescent="0.45">
      <c r="A4" t="s">
        <v>4958</v>
      </c>
      <c r="B4" t="s">
        <v>5213</v>
      </c>
      <c r="E4" t="b">
        <v>1</v>
      </c>
    </row>
    <row r="5" spans="1:5" x14ac:dyDescent="0.45">
      <c r="A5" t="s">
        <v>5072</v>
      </c>
      <c r="B5" t="s">
        <v>5234</v>
      </c>
      <c r="E5" t="b">
        <v>1</v>
      </c>
    </row>
    <row r="6" spans="1:5" x14ac:dyDescent="0.45">
      <c r="A6" t="s">
        <v>4982</v>
      </c>
      <c r="B6" t="s">
        <v>5232</v>
      </c>
      <c r="E6" t="b">
        <v>1</v>
      </c>
    </row>
    <row r="7" spans="1:5" x14ac:dyDescent="0.45">
      <c r="A7" t="s">
        <v>4966</v>
      </c>
      <c r="B7" t="s">
        <v>5214</v>
      </c>
      <c r="E7" t="b">
        <v>1</v>
      </c>
    </row>
    <row r="8" spans="1:5" x14ac:dyDescent="0.45">
      <c r="A8" t="s">
        <v>4960</v>
      </c>
      <c r="B8" t="s">
        <v>5215</v>
      </c>
      <c r="E8" t="b">
        <v>1</v>
      </c>
    </row>
    <row r="9" spans="1:5" x14ac:dyDescent="0.45">
      <c r="A9" t="s">
        <v>4962</v>
      </c>
      <c r="B9" t="s">
        <v>5216</v>
      </c>
      <c r="E9" t="b">
        <v>1</v>
      </c>
    </row>
    <row r="10" spans="1:5" x14ac:dyDescent="0.45">
      <c r="A10" t="s">
        <v>5070</v>
      </c>
      <c r="B10" t="s">
        <v>5233</v>
      </c>
      <c r="E10" t="b">
        <v>1</v>
      </c>
    </row>
    <row r="11" spans="1:5" x14ac:dyDescent="0.45">
      <c r="A11" t="s">
        <v>4964</v>
      </c>
      <c r="B11" t="s">
        <v>5217</v>
      </c>
      <c r="E11" t="b">
        <v>1</v>
      </c>
    </row>
    <row r="12" spans="1:5" x14ac:dyDescent="0.45">
      <c r="A12" t="s">
        <v>5007</v>
      </c>
      <c r="B12" t="s">
        <v>5218</v>
      </c>
      <c r="E12" t="b">
        <v>1</v>
      </c>
    </row>
    <row r="13" spans="1:5" x14ac:dyDescent="0.45">
      <c r="A13" t="s">
        <v>4968</v>
      </c>
      <c r="B13" t="s">
        <v>5219</v>
      </c>
      <c r="E13" t="b">
        <v>1</v>
      </c>
    </row>
    <row r="14" spans="1:5" x14ac:dyDescent="0.45">
      <c r="A14" t="s">
        <v>4980</v>
      </c>
      <c r="B14" t="s">
        <v>5220</v>
      </c>
      <c r="E14" t="b">
        <v>1</v>
      </c>
    </row>
    <row r="15" spans="1:5" x14ac:dyDescent="0.45">
      <c r="A15" t="s">
        <v>5083</v>
      </c>
      <c r="B15" t="s">
        <v>5238</v>
      </c>
      <c r="E15" t="b">
        <v>1</v>
      </c>
    </row>
    <row r="16" spans="1:5" x14ac:dyDescent="0.45">
      <c r="A16" t="s">
        <v>5076</v>
      </c>
      <c r="B16" t="s">
        <v>5235</v>
      </c>
      <c r="E16" t="b">
        <v>1</v>
      </c>
    </row>
    <row r="17" spans="1:5" x14ac:dyDescent="0.45">
      <c r="A17" t="s">
        <v>5001</v>
      </c>
      <c r="B17" t="s">
        <v>5221</v>
      </c>
      <c r="E17" t="b">
        <v>1</v>
      </c>
    </row>
    <row r="18" spans="1:5" x14ac:dyDescent="0.45">
      <c r="A18" t="s">
        <v>4976</v>
      </c>
      <c r="B18" t="s">
        <v>5222</v>
      </c>
      <c r="E18" t="b">
        <v>1</v>
      </c>
    </row>
    <row r="19" spans="1:5" x14ac:dyDescent="0.45">
      <c r="A19" t="s">
        <v>4984</v>
      </c>
      <c r="B19" t="s">
        <v>5223</v>
      </c>
      <c r="E19" t="b">
        <v>1</v>
      </c>
    </row>
    <row r="20" spans="1:5" x14ac:dyDescent="0.45">
      <c r="A20" t="s">
        <v>4978</v>
      </c>
      <c r="B20" t="s">
        <v>5224</v>
      </c>
      <c r="E20" t="b">
        <v>1</v>
      </c>
    </row>
    <row r="21" spans="1:5" x14ac:dyDescent="0.45">
      <c r="A21" t="s">
        <v>4992</v>
      </c>
      <c r="B21" t="s">
        <v>5225</v>
      </c>
      <c r="E21" t="b">
        <v>1</v>
      </c>
    </row>
    <row r="22" spans="1:5" x14ac:dyDescent="0.45">
      <c r="A22" t="s">
        <v>5078</v>
      </c>
      <c r="B22" t="s">
        <v>5236</v>
      </c>
      <c r="E22" t="b">
        <v>1</v>
      </c>
    </row>
    <row r="23" spans="1:5" x14ac:dyDescent="0.45">
      <c r="A23" t="s">
        <v>5081</v>
      </c>
      <c r="B23" t="s">
        <v>5237</v>
      </c>
      <c r="E23" t="b">
        <v>1</v>
      </c>
    </row>
    <row r="24" spans="1:5" x14ac:dyDescent="0.45">
      <c r="A24" t="s">
        <v>5009</v>
      </c>
      <c r="B24" t="s">
        <v>5226</v>
      </c>
      <c r="E24" t="b">
        <v>1</v>
      </c>
    </row>
    <row r="25" spans="1:5" x14ac:dyDescent="0.45">
      <c r="A25" t="s">
        <v>5011</v>
      </c>
      <c r="B25" t="s">
        <v>5227</v>
      </c>
      <c r="E25" t="b">
        <v>1</v>
      </c>
    </row>
    <row r="26" spans="1:5" x14ac:dyDescent="0.45">
      <c r="A26" t="s">
        <v>5013</v>
      </c>
      <c r="B26" t="s">
        <v>5228</v>
      </c>
      <c r="E26" t="b">
        <v>1</v>
      </c>
    </row>
    <row r="27" spans="1:5" x14ac:dyDescent="0.45">
      <c r="A27" t="s">
        <v>5004</v>
      </c>
      <c r="B27" t="s">
        <v>5229</v>
      </c>
      <c r="E27" t="b">
        <v>1</v>
      </c>
    </row>
    <row r="28" spans="1:5" x14ac:dyDescent="0.45">
      <c r="A28" t="s">
        <v>4970</v>
      </c>
      <c r="B28" t="s">
        <v>5231</v>
      </c>
      <c r="E28" t="b">
        <v>1</v>
      </c>
    </row>
    <row r="29" spans="1:5" x14ac:dyDescent="0.45">
      <c r="A29" t="s">
        <v>4986</v>
      </c>
      <c r="B29" t="s">
        <v>5230</v>
      </c>
      <c r="E29" t="b">
        <v>1</v>
      </c>
    </row>
  </sheetData>
  <pageMargins left="0.75" right="0.75" top="1" bottom="1" header="0.5" footer="0.5"/>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8CD0-C04F-41B0-A34E-CE48787087BF}">
  <dimension ref="A1:E78"/>
  <sheetViews>
    <sheetView workbookViewId="0">
      <selection activeCell="A2" sqref="A2:E7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5057</v>
      </c>
      <c r="B2" t="s">
        <v>5149</v>
      </c>
      <c r="E2" t="b">
        <v>1</v>
      </c>
    </row>
    <row r="3" spans="1:5" x14ac:dyDescent="0.45">
      <c r="A3" t="s">
        <v>3802</v>
      </c>
      <c r="B3" t="s">
        <v>5181</v>
      </c>
      <c r="E3" t="b">
        <v>1</v>
      </c>
    </row>
    <row r="4" spans="1:5" x14ac:dyDescent="0.45">
      <c r="A4" t="s">
        <v>5104</v>
      </c>
      <c r="B4" t="s">
        <v>5169</v>
      </c>
      <c r="E4" t="b">
        <v>1</v>
      </c>
    </row>
    <row r="5" spans="1:5" x14ac:dyDescent="0.45">
      <c r="A5" t="s">
        <v>4982</v>
      </c>
      <c r="B5" t="s">
        <v>5156</v>
      </c>
      <c r="E5" t="b">
        <v>1</v>
      </c>
    </row>
    <row r="6" spans="1:5" x14ac:dyDescent="0.45">
      <c r="A6" t="s">
        <v>2936</v>
      </c>
      <c r="B6" t="s">
        <v>5172</v>
      </c>
      <c r="E6" t="b">
        <v>1</v>
      </c>
    </row>
    <row r="7" spans="1:5" x14ac:dyDescent="0.45">
      <c r="A7" t="s">
        <v>4886</v>
      </c>
      <c r="B7" t="s">
        <v>5188</v>
      </c>
      <c r="E7" t="b">
        <v>1</v>
      </c>
    </row>
    <row r="8" spans="1:5" x14ac:dyDescent="0.45">
      <c r="A8" t="s">
        <v>5093</v>
      </c>
      <c r="B8" t="s">
        <v>5167</v>
      </c>
      <c r="E8" t="b">
        <v>1</v>
      </c>
    </row>
    <row r="9" spans="1:5" x14ac:dyDescent="0.45">
      <c r="A9" t="s">
        <v>4962</v>
      </c>
      <c r="B9" t="s">
        <v>5134</v>
      </c>
      <c r="E9" t="b">
        <v>1</v>
      </c>
    </row>
    <row r="10" spans="1:5" x14ac:dyDescent="0.45">
      <c r="A10" t="s">
        <v>5007</v>
      </c>
      <c r="B10" t="s">
        <v>5153</v>
      </c>
      <c r="E10" t="b">
        <v>1</v>
      </c>
    </row>
    <row r="11" spans="1:5" x14ac:dyDescent="0.45">
      <c r="A11" t="s">
        <v>5106</v>
      </c>
      <c r="B11" t="s">
        <v>5170</v>
      </c>
      <c r="E11" t="b">
        <v>1</v>
      </c>
    </row>
    <row r="12" spans="1:5" x14ac:dyDescent="0.45">
      <c r="A12" t="s">
        <v>5081</v>
      </c>
      <c r="B12" t="s">
        <v>5161</v>
      </c>
      <c r="E12" t="b">
        <v>1</v>
      </c>
    </row>
    <row r="13" spans="1:5" x14ac:dyDescent="0.45">
      <c r="A13" t="s">
        <v>5070</v>
      </c>
      <c r="B13" t="s">
        <v>5157</v>
      </c>
      <c r="E13" t="b">
        <v>1</v>
      </c>
    </row>
    <row r="14" spans="1:5" x14ac:dyDescent="0.45">
      <c r="A14" t="s">
        <v>3918</v>
      </c>
      <c r="B14" t="s">
        <v>5173</v>
      </c>
      <c r="E14" t="b">
        <v>1</v>
      </c>
    </row>
    <row r="15" spans="1:5" x14ac:dyDescent="0.45">
      <c r="A15" t="s">
        <v>2072</v>
      </c>
      <c r="B15" t="s">
        <v>5200</v>
      </c>
      <c r="E15" t="b">
        <v>1</v>
      </c>
    </row>
    <row r="16" spans="1:5" x14ac:dyDescent="0.45">
      <c r="A16" t="s">
        <v>1750</v>
      </c>
      <c r="B16" t="s">
        <v>5210</v>
      </c>
      <c r="E16" t="b">
        <v>1</v>
      </c>
    </row>
    <row r="17" spans="1:5" x14ac:dyDescent="0.45">
      <c r="A17" t="s">
        <v>4960</v>
      </c>
      <c r="B17" t="s">
        <v>5135</v>
      </c>
      <c r="E17" t="b">
        <v>1</v>
      </c>
    </row>
    <row r="18" spans="1:5" x14ac:dyDescent="0.45">
      <c r="A18" t="s">
        <v>4978</v>
      </c>
      <c r="B18" t="s">
        <v>5136</v>
      </c>
      <c r="E18" t="b">
        <v>1</v>
      </c>
    </row>
    <row r="19" spans="1:5" x14ac:dyDescent="0.45">
      <c r="A19" t="s">
        <v>5076</v>
      </c>
      <c r="B19" t="s">
        <v>5159</v>
      </c>
      <c r="E19" t="b">
        <v>1</v>
      </c>
    </row>
    <row r="20" spans="1:5" x14ac:dyDescent="0.45">
      <c r="A20" t="s">
        <v>4970</v>
      </c>
      <c r="B20" t="s">
        <v>5155</v>
      </c>
      <c r="E20" t="b">
        <v>1</v>
      </c>
    </row>
    <row r="21" spans="1:5" x14ac:dyDescent="0.45">
      <c r="A21" t="s">
        <v>4966</v>
      </c>
      <c r="B21" t="s">
        <v>5154</v>
      </c>
      <c r="E21" t="b">
        <v>1</v>
      </c>
    </row>
    <row r="22" spans="1:5" x14ac:dyDescent="0.45">
      <c r="A22" t="s">
        <v>3880</v>
      </c>
      <c r="B22" t="s">
        <v>5183</v>
      </c>
      <c r="E22" t="b">
        <v>1</v>
      </c>
    </row>
    <row r="23" spans="1:5" x14ac:dyDescent="0.45">
      <c r="A23" t="s">
        <v>5001</v>
      </c>
      <c r="B23" t="s">
        <v>5137</v>
      </c>
      <c r="E23" t="b">
        <v>1</v>
      </c>
    </row>
    <row r="24" spans="1:5" x14ac:dyDescent="0.45">
      <c r="A24" t="s">
        <v>4944</v>
      </c>
      <c r="B24" t="s">
        <v>5177</v>
      </c>
      <c r="E24" t="b">
        <v>1</v>
      </c>
    </row>
    <row r="25" spans="1:5" x14ac:dyDescent="0.45">
      <c r="A25" t="s">
        <v>1176</v>
      </c>
      <c r="B25" t="s">
        <v>5198</v>
      </c>
      <c r="E25" t="b">
        <v>1</v>
      </c>
    </row>
    <row r="26" spans="1:5" x14ac:dyDescent="0.45">
      <c r="A26" t="s">
        <v>498</v>
      </c>
      <c r="B26" t="s">
        <v>5205</v>
      </c>
      <c r="E26" t="b">
        <v>1</v>
      </c>
    </row>
    <row r="27" spans="1:5" x14ac:dyDescent="0.45">
      <c r="A27" t="s">
        <v>464</v>
      </c>
      <c r="B27" t="s">
        <v>5206</v>
      </c>
      <c r="E27" t="b">
        <v>1</v>
      </c>
    </row>
    <row r="28" spans="1:5" x14ac:dyDescent="0.45">
      <c r="A28" t="s">
        <v>2700</v>
      </c>
      <c r="B28" t="s">
        <v>5207</v>
      </c>
      <c r="E28" t="b">
        <v>1</v>
      </c>
    </row>
    <row r="29" spans="1:5" x14ac:dyDescent="0.45">
      <c r="A29" t="s">
        <v>2828</v>
      </c>
      <c r="B29" t="s">
        <v>5189</v>
      </c>
      <c r="E29" t="b">
        <v>1</v>
      </c>
    </row>
    <row r="30" spans="1:5" x14ac:dyDescent="0.45">
      <c r="A30" t="s">
        <v>1144</v>
      </c>
      <c r="B30" t="s">
        <v>5190</v>
      </c>
      <c r="E30" t="b">
        <v>1</v>
      </c>
    </row>
    <row r="31" spans="1:5" x14ac:dyDescent="0.45">
      <c r="A31" t="s">
        <v>3502</v>
      </c>
      <c r="B31" t="s">
        <v>5192</v>
      </c>
      <c r="E31" t="b">
        <v>1</v>
      </c>
    </row>
    <row r="32" spans="1:5" x14ac:dyDescent="0.45">
      <c r="A32" t="s">
        <v>2368</v>
      </c>
      <c r="B32" t="s">
        <v>5195</v>
      </c>
      <c r="E32" t="b">
        <v>1</v>
      </c>
    </row>
    <row r="33" spans="1:5" x14ac:dyDescent="0.45">
      <c r="A33" t="s">
        <v>4986</v>
      </c>
      <c r="B33" t="s">
        <v>5150</v>
      </c>
      <c r="E33" t="b">
        <v>1</v>
      </c>
    </row>
    <row r="34" spans="1:5" x14ac:dyDescent="0.45">
      <c r="A34" t="s">
        <v>5078</v>
      </c>
      <c r="B34" t="s">
        <v>5160</v>
      </c>
      <c r="E34" t="b">
        <v>1</v>
      </c>
    </row>
    <row r="35" spans="1:5" x14ac:dyDescent="0.45">
      <c r="A35" t="s">
        <v>2342</v>
      </c>
      <c r="B35" t="s">
        <v>5180</v>
      </c>
      <c r="E35" t="b">
        <v>1</v>
      </c>
    </row>
    <row r="36" spans="1:5" x14ac:dyDescent="0.45">
      <c r="A36" t="s">
        <v>3864</v>
      </c>
      <c r="B36" t="s">
        <v>5179</v>
      </c>
      <c r="E36" t="b">
        <v>1</v>
      </c>
    </row>
    <row r="37" spans="1:5" x14ac:dyDescent="0.45">
      <c r="A37" t="s">
        <v>5047</v>
      </c>
      <c r="B37" t="s">
        <v>5191</v>
      </c>
      <c r="E37" t="b">
        <v>1</v>
      </c>
    </row>
    <row r="38" spans="1:5" x14ac:dyDescent="0.45">
      <c r="A38" t="s">
        <v>1536</v>
      </c>
      <c r="B38" t="s">
        <v>5201</v>
      </c>
      <c r="E38" t="b">
        <v>1</v>
      </c>
    </row>
    <row r="39" spans="1:5" x14ac:dyDescent="0.45">
      <c r="A39" t="s">
        <v>2572</v>
      </c>
      <c r="B39" t="s">
        <v>5199</v>
      </c>
      <c r="E39" t="b">
        <v>1</v>
      </c>
    </row>
    <row r="40" spans="1:5" x14ac:dyDescent="0.45">
      <c r="A40" t="s">
        <v>934</v>
      </c>
      <c r="B40" t="s">
        <v>5197</v>
      </c>
      <c r="E40" t="b">
        <v>1</v>
      </c>
    </row>
    <row r="41" spans="1:5" x14ac:dyDescent="0.45">
      <c r="A41" t="s">
        <v>3472</v>
      </c>
      <c r="B41" t="s">
        <v>5204</v>
      </c>
      <c r="E41" t="b">
        <v>1</v>
      </c>
    </row>
    <row r="42" spans="1:5" x14ac:dyDescent="0.45">
      <c r="A42" t="s">
        <v>5072</v>
      </c>
      <c r="B42" t="s">
        <v>5158</v>
      </c>
      <c r="E42" t="b">
        <v>1</v>
      </c>
    </row>
    <row r="43" spans="1:5" x14ac:dyDescent="0.45">
      <c r="A43" t="s">
        <v>5089</v>
      </c>
      <c r="B43" t="s">
        <v>5165</v>
      </c>
      <c r="E43" t="b">
        <v>1</v>
      </c>
    </row>
    <row r="44" spans="1:5" x14ac:dyDescent="0.45">
      <c r="A44" t="s">
        <v>606</v>
      </c>
      <c r="B44" t="s">
        <v>5174</v>
      </c>
      <c r="E44" t="b">
        <v>1</v>
      </c>
    </row>
    <row r="45" spans="1:5" x14ac:dyDescent="0.45">
      <c r="A45" t="s">
        <v>5087</v>
      </c>
      <c r="B45" t="s">
        <v>5164</v>
      </c>
      <c r="E45" t="b">
        <v>1</v>
      </c>
    </row>
    <row r="46" spans="1:5" x14ac:dyDescent="0.45">
      <c r="A46" t="s">
        <v>5085</v>
      </c>
      <c r="B46" t="s">
        <v>5163</v>
      </c>
      <c r="E46" t="b">
        <v>1</v>
      </c>
    </row>
    <row r="47" spans="1:5" x14ac:dyDescent="0.45">
      <c r="A47" t="s">
        <v>5091</v>
      </c>
      <c r="B47" t="s">
        <v>5166</v>
      </c>
      <c r="E47" t="b">
        <v>1</v>
      </c>
    </row>
    <row r="48" spans="1:5" x14ac:dyDescent="0.45">
      <c r="A48" t="s">
        <v>1804</v>
      </c>
      <c r="B48" t="s">
        <v>5175</v>
      </c>
      <c r="E48" t="b">
        <v>1</v>
      </c>
    </row>
    <row r="49" spans="1:5" x14ac:dyDescent="0.45">
      <c r="A49" t="s">
        <v>5117</v>
      </c>
      <c r="B49" t="s">
        <v>5176</v>
      </c>
      <c r="E49" t="b">
        <v>1</v>
      </c>
    </row>
    <row r="50" spans="1:5" x14ac:dyDescent="0.45">
      <c r="A50" t="s">
        <v>5083</v>
      </c>
      <c r="B50" t="s">
        <v>5162</v>
      </c>
      <c r="E50" t="b">
        <v>1</v>
      </c>
    </row>
    <row r="51" spans="1:5" x14ac:dyDescent="0.45">
      <c r="A51" t="s">
        <v>1832</v>
      </c>
      <c r="B51" t="s">
        <v>5202</v>
      </c>
      <c r="E51" t="b">
        <v>1</v>
      </c>
    </row>
    <row r="52" spans="1:5" x14ac:dyDescent="0.45">
      <c r="A52" t="s">
        <v>5011</v>
      </c>
      <c r="B52" t="s">
        <v>5147</v>
      </c>
      <c r="E52" t="b">
        <v>1</v>
      </c>
    </row>
    <row r="53" spans="1:5" x14ac:dyDescent="0.45">
      <c r="A53" t="s">
        <v>2492</v>
      </c>
      <c r="B53" t="s">
        <v>5178</v>
      </c>
      <c r="E53" t="b">
        <v>1</v>
      </c>
    </row>
    <row r="54" spans="1:5" x14ac:dyDescent="0.45">
      <c r="A54" t="s">
        <v>278</v>
      </c>
      <c r="B54" t="s">
        <v>5182</v>
      </c>
      <c r="E54" t="b">
        <v>1</v>
      </c>
    </row>
    <row r="55" spans="1:5" x14ac:dyDescent="0.45">
      <c r="A55" t="s">
        <v>4976</v>
      </c>
      <c r="B55" t="s">
        <v>5138</v>
      </c>
      <c r="E55" t="b">
        <v>1</v>
      </c>
    </row>
    <row r="56" spans="1:5" x14ac:dyDescent="0.45">
      <c r="A56" t="s">
        <v>4880</v>
      </c>
      <c r="B56" t="s">
        <v>5208</v>
      </c>
      <c r="E56" t="b">
        <v>1</v>
      </c>
    </row>
    <row r="57" spans="1:5" x14ac:dyDescent="0.45">
      <c r="A57" t="s">
        <v>4988</v>
      </c>
      <c r="B57" t="s">
        <v>5151</v>
      </c>
      <c r="E57" t="b">
        <v>1</v>
      </c>
    </row>
    <row r="58" spans="1:5" x14ac:dyDescent="0.45">
      <c r="A58" t="s">
        <v>1268</v>
      </c>
      <c r="B58" t="s">
        <v>5184</v>
      </c>
      <c r="E58" t="b">
        <v>1</v>
      </c>
    </row>
    <row r="59" spans="1:5" x14ac:dyDescent="0.45">
      <c r="A59" t="s">
        <v>5123</v>
      </c>
      <c r="B59" t="s">
        <v>5186</v>
      </c>
      <c r="E59" t="b">
        <v>1</v>
      </c>
    </row>
    <row r="60" spans="1:5" x14ac:dyDescent="0.45">
      <c r="A60" t="s">
        <v>2138</v>
      </c>
      <c r="B60" t="s">
        <v>5185</v>
      </c>
      <c r="E60" t="b">
        <v>1</v>
      </c>
    </row>
    <row r="61" spans="1:5" x14ac:dyDescent="0.45">
      <c r="A61" t="s">
        <v>4984</v>
      </c>
      <c r="B61" t="s">
        <v>5139</v>
      </c>
      <c r="E61" t="b">
        <v>1</v>
      </c>
    </row>
    <row r="62" spans="1:5" x14ac:dyDescent="0.45">
      <c r="A62" t="s">
        <v>4956</v>
      </c>
      <c r="B62" t="s">
        <v>5140</v>
      </c>
      <c r="E62" t="b">
        <v>1</v>
      </c>
    </row>
    <row r="63" spans="1:5" x14ac:dyDescent="0.45">
      <c r="A63" t="s">
        <v>4980</v>
      </c>
      <c r="B63" t="s">
        <v>5141</v>
      </c>
      <c r="E63" t="b">
        <v>1</v>
      </c>
    </row>
    <row r="64" spans="1:5" x14ac:dyDescent="0.45">
      <c r="A64" t="s">
        <v>4968</v>
      </c>
      <c r="B64" t="s">
        <v>5142</v>
      </c>
      <c r="E64" t="b">
        <v>1</v>
      </c>
    </row>
    <row r="65" spans="1:5" x14ac:dyDescent="0.45">
      <c r="A65" t="s">
        <v>1754</v>
      </c>
      <c r="B65" t="s">
        <v>5209</v>
      </c>
      <c r="E65" t="b">
        <v>1</v>
      </c>
    </row>
    <row r="66" spans="1:5" x14ac:dyDescent="0.45">
      <c r="A66" t="s">
        <v>5101</v>
      </c>
      <c r="B66" t="s">
        <v>5168</v>
      </c>
      <c r="E66" t="b">
        <v>1</v>
      </c>
    </row>
    <row r="67" spans="1:5" x14ac:dyDescent="0.45">
      <c r="A67" t="s">
        <v>5004</v>
      </c>
      <c r="B67" t="s">
        <v>5152</v>
      </c>
      <c r="E67" t="b">
        <v>1</v>
      </c>
    </row>
    <row r="68" spans="1:5" x14ac:dyDescent="0.45">
      <c r="A68" t="s">
        <v>3778</v>
      </c>
      <c r="B68" t="s">
        <v>5196</v>
      </c>
      <c r="E68" t="b">
        <v>1</v>
      </c>
    </row>
    <row r="69" spans="1:5" x14ac:dyDescent="0.45">
      <c r="A69" t="s">
        <v>3374</v>
      </c>
      <c r="B69" t="s">
        <v>5193</v>
      </c>
      <c r="E69" t="b">
        <v>1</v>
      </c>
    </row>
    <row r="70" spans="1:5" x14ac:dyDescent="0.45">
      <c r="A70" t="s">
        <v>5052</v>
      </c>
      <c r="B70" t="s">
        <v>5194</v>
      </c>
      <c r="E70" t="b">
        <v>1</v>
      </c>
    </row>
    <row r="71" spans="1:5" x14ac:dyDescent="0.45">
      <c r="A71" t="s">
        <v>5108</v>
      </c>
      <c r="B71" t="s">
        <v>5171</v>
      </c>
      <c r="E71" t="b">
        <v>1</v>
      </c>
    </row>
    <row r="72" spans="1:5" x14ac:dyDescent="0.45">
      <c r="A72" t="s">
        <v>3570</v>
      </c>
      <c r="B72" t="s">
        <v>5203</v>
      </c>
      <c r="E72" t="b">
        <v>1</v>
      </c>
    </row>
    <row r="73" spans="1:5" x14ac:dyDescent="0.45">
      <c r="A73" t="s">
        <v>5013</v>
      </c>
      <c r="B73" t="s">
        <v>5148</v>
      </c>
      <c r="E73" t="b">
        <v>1</v>
      </c>
    </row>
    <row r="74" spans="1:5" x14ac:dyDescent="0.45">
      <c r="A74" t="s">
        <v>4958</v>
      </c>
      <c r="B74" t="s">
        <v>5143</v>
      </c>
      <c r="E74" t="b">
        <v>1</v>
      </c>
    </row>
    <row r="75" spans="1:5" x14ac:dyDescent="0.45">
      <c r="A75" t="s">
        <v>4964</v>
      </c>
      <c r="B75" t="s">
        <v>5144</v>
      </c>
      <c r="E75" t="b">
        <v>1</v>
      </c>
    </row>
    <row r="76" spans="1:5" x14ac:dyDescent="0.45">
      <c r="A76" t="s">
        <v>5009</v>
      </c>
      <c r="B76" t="s">
        <v>5145</v>
      </c>
      <c r="E76" t="b">
        <v>1</v>
      </c>
    </row>
    <row r="77" spans="1:5" x14ac:dyDescent="0.45">
      <c r="A77" t="s">
        <v>4992</v>
      </c>
      <c r="B77" t="s">
        <v>5146</v>
      </c>
      <c r="E77" t="b">
        <v>1</v>
      </c>
    </row>
    <row r="78" spans="1:5" x14ac:dyDescent="0.45">
      <c r="A78" t="s">
        <v>668</v>
      </c>
      <c r="B78" t="s">
        <v>5187</v>
      </c>
      <c r="E78" t="b">
        <v>1</v>
      </c>
    </row>
  </sheetData>
  <pageMargins left="0.75" right="0.75" top="1" bottom="1" header="0.5" footer="0.5"/>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6E62F-4255-462E-B7D5-C3548CA32A43}">
  <dimension ref="A1:E88"/>
  <sheetViews>
    <sheetView workbookViewId="0">
      <selection activeCell="A2" sqref="A2:E8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4956</v>
      </c>
      <c r="B2" t="s">
        <v>5027</v>
      </c>
      <c r="E2" t="b">
        <v>1</v>
      </c>
    </row>
    <row r="3" spans="1:5" x14ac:dyDescent="0.45">
      <c r="A3" t="s">
        <v>4958</v>
      </c>
      <c r="B3" t="s">
        <v>5028</v>
      </c>
      <c r="E3" t="b">
        <v>1</v>
      </c>
    </row>
    <row r="4" spans="1:5" x14ac:dyDescent="0.45">
      <c r="A4" t="s">
        <v>4960</v>
      </c>
      <c r="B4" t="s">
        <v>5029</v>
      </c>
      <c r="E4" t="b">
        <v>1</v>
      </c>
    </row>
    <row r="5" spans="1:5" x14ac:dyDescent="0.45">
      <c r="A5" t="s">
        <v>4962</v>
      </c>
      <c r="B5" t="s">
        <v>5030</v>
      </c>
      <c r="E5" t="b">
        <v>1</v>
      </c>
    </row>
    <row r="6" spans="1:5" x14ac:dyDescent="0.45">
      <c r="A6" t="s">
        <v>1754</v>
      </c>
      <c r="B6" t="s">
        <v>5031</v>
      </c>
      <c r="E6" t="b">
        <v>1</v>
      </c>
    </row>
    <row r="7" spans="1:5" x14ac:dyDescent="0.45">
      <c r="A7" t="s">
        <v>934</v>
      </c>
      <c r="B7" t="s">
        <v>5032</v>
      </c>
      <c r="E7" t="b">
        <v>1</v>
      </c>
    </row>
    <row r="8" spans="1:5" x14ac:dyDescent="0.45">
      <c r="A8" t="s">
        <v>3778</v>
      </c>
      <c r="B8" t="s">
        <v>5033</v>
      </c>
      <c r="E8" t="b">
        <v>1</v>
      </c>
    </row>
    <row r="9" spans="1:5" x14ac:dyDescent="0.45">
      <c r="A9" t="s">
        <v>1176</v>
      </c>
      <c r="B9" t="s">
        <v>5034</v>
      </c>
      <c r="E9" t="b">
        <v>1</v>
      </c>
    </row>
    <row r="10" spans="1:5" x14ac:dyDescent="0.45">
      <c r="A10" t="s">
        <v>4964</v>
      </c>
      <c r="B10" t="s">
        <v>5035</v>
      </c>
      <c r="E10" t="b">
        <v>1</v>
      </c>
    </row>
    <row r="11" spans="1:5" x14ac:dyDescent="0.45">
      <c r="A11" t="s">
        <v>4968</v>
      </c>
      <c r="B11" t="s">
        <v>5036</v>
      </c>
      <c r="E11" t="b">
        <v>1</v>
      </c>
    </row>
    <row r="12" spans="1:5" x14ac:dyDescent="0.45">
      <c r="A12" t="s">
        <v>4980</v>
      </c>
      <c r="B12" t="s">
        <v>5037</v>
      </c>
      <c r="E12" t="b">
        <v>1</v>
      </c>
    </row>
    <row r="13" spans="1:5" x14ac:dyDescent="0.45">
      <c r="A13" t="s">
        <v>2342</v>
      </c>
      <c r="B13" t="s">
        <v>5038</v>
      </c>
      <c r="E13" t="b">
        <v>1</v>
      </c>
    </row>
    <row r="14" spans="1:5" x14ac:dyDescent="0.45">
      <c r="A14" t="s">
        <v>5001</v>
      </c>
      <c r="B14" t="s">
        <v>5039</v>
      </c>
      <c r="E14" t="b">
        <v>1</v>
      </c>
    </row>
    <row r="15" spans="1:5" x14ac:dyDescent="0.45">
      <c r="A15" t="s">
        <v>4976</v>
      </c>
      <c r="B15" t="s">
        <v>5040</v>
      </c>
      <c r="E15" t="b">
        <v>1</v>
      </c>
    </row>
    <row r="16" spans="1:5" x14ac:dyDescent="0.45">
      <c r="A16" t="s">
        <v>4984</v>
      </c>
      <c r="B16" t="s">
        <v>5041</v>
      </c>
      <c r="E16" t="b">
        <v>1</v>
      </c>
    </row>
    <row r="17" spans="1:5" x14ac:dyDescent="0.45">
      <c r="A17" t="s">
        <v>464</v>
      </c>
      <c r="B17" t="s">
        <v>5042</v>
      </c>
      <c r="E17" t="b">
        <v>1</v>
      </c>
    </row>
    <row r="18" spans="1:5" x14ac:dyDescent="0.45">
      <c r="A18" t="s">
        <v>4978</v>
      </c>
      <c r="B18" t="s">
        <v>5043</v>
      </c>
      <c r="E18" t="b">
        <v>1</v>
      </c>
    </row>
    <row r="19" spans="1:5" x14ac:dyDescent="0.45">
      <c r="A19" t="s">
        <v>4992</v>
      </c>
      <c r="B19" t="s">
        <v>5044</v>
      </c>
      <c r="E19" t="b">
        <v>1</v>
      </c>
    </row>
    <row r="20" spans="1:5" x14ac:dyDescent="0.45">
      <c r="A20" t="s">
        <v>5009</v>
      </c>
      <c r="B20" t="s">
        <v>5045</v>
      </c>
      <c r="E20" t="b">
        <v>1</v>
      </c>
    </row>
    <row r="21" spans="1:5" x14ac:dyDescent="0.45">
      <c r="A21" t="s">
        <v>1144</v>
      </c>
      <c r="B21" t="s">
        <v>5046</v>
      </c>
      <c r="E21" t="b">
        <v>1</v>
      </c>
    </row>
    <row r="22" spans="1:5" x14ac:dyDescent="0.45">
      <c r="A22" t="s">
        <v>5047</v>
      </c>
      <c r="B22" t="s">
        <v>5048</v>
      </c>
      <c r="E22" t="b">
        <v>1</v>
      </c>
    </row>
    <row r="23" spans="1:5" x14ac:dyDescent="0.45">
      <c r="A23" t="s">
        <v>2368</v>
      </c>
      <c r="B23" t="s">
        <v>5049</v>
      </c>
      <c r="E23" t="b">
        <v>1</v>
      </c>
    </row>
    <row r="24" spans="1:5" x14ac:dyDescent="0.45">
      <c r="A24" t="s">
        <v>3502</v>
      </c>
      <c r="B24" t="s">
        <v>5050</v>
      </c>
      <c r="E24" t="b">
        <v>1</v>
      </c>
    </row>
    <row r="25" spans="1:5" x14ac:dyDescent="0.45">
      <c r="A25" t="s">
        <v>3374</v>
      </c>
      <c r="B25" t="s">
        <v>5051</v>
      </c>
      <c r="E25" t="b">
        <v>1</v>
      </c>
    </row>
    <row r="26" spans="1:5" x14ac:dyDescent="0.45">
      <c r="A26" t="s">
        <v>5052</v>
      </c>
      <c r="B26" t="s">
        <v>5053</v>
      </c>
      <c r="E26" t="b">
        <v>1</v>
      </c>
    </row>
    <row r="27" spans="1:5" x14ac:dyDescent="0.45">
      <c r="A27" t="s">
        <v>1750</v>
      </c>
      <c r="B27" t="s">
        <v>5054</v>
      </c>
      <c r="E27" t="b">
        <v>1</v>
      </c>
    </row>
    <row r="28" spans="1:5" x14ac:dyDescent="0.45">
      <c r="A28" t="s">
        <v>3864</v>
      </c>
      <c r="B28" t="s">
        <v>5133</v>
      </c>
      <c r="E28" t="b">
        <v>1</v>
      </c>
    </row>
    <row r="29" spans="1:5" x14ac:dyDescent="0.45">
      <c r="A29" t="s">
        <v>5011</v>
      </c>
      <c r="B29" t="s">
        <v>5055</v>
      </c>
      <c r="E29" t="b">
        <v>1</v>
      </c>
    </row>
    <row r="30" spans="1:5" x14ac:dyDescent="0.45">
      <c r="A30" t="s">
        <v>5013</v>
      </c>
      <c r="B30" t="s">
        <v>5056</v>
      </c>
      <c r="E30" t="b">
        <v>1</v>
      </c>
    </row>
    <row r="31" spans="1:5" x14ac:dyDescent="0.45">
      <c r="A31" t="s">
        <v>5057</v>
      </c>
      <c r="B31" t="s">
        <v>5058</v>
      </c>
      <c r="E31" t="b">
        <v>1</v>
      </c>
    </row>
    <row r="32" spans="1:5" x14ac:dyDescent="0.45">
      <c r="A32" t="s">
        <v>3406</v>
      </c>
      <c r="B32" t="s">
        <v>5059</v>
      </c>
      <c r="E32" t="b">
        <v>1</v>
      </c>
    </row>
    <row r="33" spans="1:5" x14ac:dyDescent="0.45">
      <c r="A33" t="s">
        <v>4986</v>
      </c>
      <c r="B33" t="s">
        <v>5060</v>
      </c>
      <c r="E33" t="b">
        <v>1</v>
      </c>
    </row>
    <row r="34" spans="1:5" x14ac:dyDescent="0.45">
      <c r="A34" t="s">
        <v>4988</v>
      </c>
      <c r="B34" t="s">
        <v>5061</v>
      </c>
      <c r="E34" t="b">
        <v>1</v>
      </c>
    </row>
    <row r="35" spans="1:5" x14ac:dyDescent="0.45">
      <c r="A35" t="s">
        <v>5004</v>
      </c>
      <c r="B35" t="s">
        <v>5062</v>
      </c>
      <c r="E35" t="b">
        <v>1</v>
      </c>
    </row>
    <row r="36" spans="1:5" x14ac:dyDescent="0.45">
      <c r="A36" t="s">
        <v>5007</v>
      </c>
      <c r="B36" t="s">
        <v>5063</v>
      </c>
      <c r="E36" t="b">
        <v>1</v>
      </c>
    </row>
    <row r="37" spans="1:5" x14ac:dyDescent="0.45">
      <c r="A37" t="s">
        <v>4966</v>
      </c>
      <c r="B37" t="s">
        <v>5064</v>
      </c>
      <c r="E37" t="b">
        <v>1</v>
      </c>
    </row>
    <row r="38" spans="1:5" x14ac:dyDescent="0.45">
      <c r="A38" t="s">
        <v>4350</v>
      </c>
      <c r="B38" t="s">
        <v>5065</v>
      </c>
      <c r="E38" t="b">
        <v>1</v>
      </c>
    </row>
    <row r="39" spans="1:5" x14ac:dyDescent="0.45">
      <c r="A39" t="s">
        <v>2914</v>
      </c>
      <c r="B39" t="s">
        <v>5066</v>
      </c>
      <c r="E39" t="b">
        <v>1</v>
      </c>
    </row>
    <row r="40" spans="1:5" x14ac:dyDescent="0.45">
      <c r="A40" t="s">
        <v>4970</v>
      </c>
      <c r="B40" t="s">
        <v>5067</v>
      </c>
      <c r="E40" t="b">
        <v>1</v>
      </c>
    </row>
    <row r="41" spans="1:5" x14ac:dyDescent="0.45">
      <c r="A41" t="s">
        <v>4982</v>
      </c>
      <c r="B41" t="s">
        <v>5068</v>
      </c>
      <c r="E41" t="b">
        <v>1</v>
      </c>
    </row>
    <row r="42" spans="1:5" x14ac:dyDescent="0.45">
      <c r="A42" t="s">
        <v>3472</v>
      </c>
      <c r="B42" t="s">
        <v>5069</v>
      </c>
      <c r="E42" t="b">
        <v>1</v>
      </c>
    </row>
    <row r="43" spans="1:5" x14ac:dyDescent="0.45">
      <c r="A43" t="s">
        <v>5070</v>
      </c>
      <c r="B43" t="s">
        <v>5071</v>
      </c>
      <c r="E43" t="b">
        <v>1</v>
      </c>
    </row>
    <row r="44" spans="1:5" x14ac:dyDescent="0.45">
      <c r="A44" t="s">
        <v>5072</v>
      </c>
      <c r="B44" t="s">
        <v>5073</v>
      </c>
      <c r="E44" t="b">
        <v>1</v>
      </c>
    </row>
    <row r="45" spans="1:5" x14ac:dyDescent="0.45">
      <c r="A45" t="s">
        <v>2700</v>
      </c>
      <c r="B45" t="s">
        <v>5074</v>
      </c>
      <c r="E45" t="b">
        <v>1</v>
      </c>
    </row>
    <row r="46" spans="1:5" x14ac:dyDescent="0.45">
      <c r="A46" t="s">
        <v>2828</v>
      </c>
      <c r="B46" t="s">
        <v>5075</v>
      </c>
      <c r="E46" t="b">
        <v>1</v>
      </c>
    </row>
    <row r="47" spans="1:5" x14ac:dyDescent="0.45">
      <c r="A47" t="s">
        <v>5076</v>
      </c>
      <c r="B47" t="s">
        <v>5077</v>
      </c>
      <c r="E47" t="b">
        <v>1</v>
      </c>
    </row>
    <row r="48" spans="1:5" x14ac:dyDescent="0.45">
      <c r="A48" t="s">
        <v>5078</v>
      </c>
      <c r="B48" t="s">
        <v>5079</v>
      </c>
      <c r="E48" t="b">
        <v>1</v>
      </c>
    </row>
    <row r="49" spans="1:5" x14ac:dyDescent="0.45">
      <c r="A49" t="s">
        <v>3570</v>
      </c>
      <c r="B49" t="s">
        <v>4994</v>
      </c>
      <c r="E49" t="b">
        <v>1</v>
      </c>
    </row>
    <row r="50" spans="1:5" x14ac:dyDescent="0.45">
      <c r="A50" t="s">
        <v>2572</v>
      </c>
      <c r="B50" t="s">
        <v>5080</v>
      </c>
      <c r="E50" t="b">
        <v>1</v>
      </c>
    </row>
    <row r="51" spans="1:5" x14ac:dyDescent="0.45">
      <c r="A51" t="s">
        <v>5081</v>
      </c>
      <c r="B51" t="s">
        <v>5082</v>
      </c>
      <c r="E51" t="b">
        <v>1</v>
      </c>
    </row>
    <row r="52" spans="1:5" x14ac:dyDescent="0.45">
      <c r="A52" t="s">
        <v>5083</v>
      </c>
      <c r="B52" t="s">
        <v>5084</v>
      </c>
      <c r="E52" t="b">
        <v>1</v>
      </c>
    </row>
    <row r="53" spans="1:5" x14ac:dyDescent="0.45">
      <c r="A53" t="s">
        <v>5085</v>
      </c>
      <c r="B53" t="s">
        <v>5086</v>
      </c>
      <c r="E53" t="b">
        <v>1</v>
      </c>
    </row>
    <row r="54" spans="1:5" x14ac:dyDescent="0.45">
      <c r="A54" t="s">
        <v>5087</v>
      </c>
      <c r="B54" t="s">
        <v>5088</v>
      </c>
      <c r="E54" t="b">
        <v>1</v>
      </c>
    </row>
    <row r="55" spans="1:5" x14ac:dyDescent="0.45">
      <c r="A55" t="s">
        <v>5089</v>
      </c>
      <c r="B55" t="s">
        <v>5090</v>
      </c>
      <c r="E55" t="b">
        <v>1</v>
      </c>
    </row>
    <row r="56" spans="1:5" x14ac:dyDescent="0.45">
      <c r="A56" t="s">
        <v>5091</v>
      </c>
      <c r="B56" t="s">
        <v>5092</v>
      </c>
      <c r="E56" t="b">
        <v>1</v>
      </c>
    </row>
    <row r="57" spans="1:5" x14ac:dyDescent="0.45">
      <c r="A57" t="s">
        <v>5093</v>
      </c>
      <c r="B57" t="s">
        <v>5094</v>
      </c>
      <c r="E57" t="b">
        <v>1</v>
      </c>
    </row>
    <row r="58" spans="1:5" x14ac:dyDescent="0.45">
      <c r="A58" t="s">
        <v>3802</v>
      </c>
      <c r="B58" t="s">
        <v>5095</v>
      </c>
      <c r="E58" t="b">
        <v>1</v>
      </c>
    </row>
    <row r="59" spans="1:5" x14ac:dyDescent="0.45">
      <c r="A59" t="s">
        <v>498</v>
      </c>
      <c r="B59" t="s">
        <v>5096</v>
      </c>
      <c r="E59" t="b">
        <v>1</v>
      </c>
    </row>
    <row r="60" spans="1:5" x14ac:dyDescent="0.45">
      <c r="A60" t="s">
        <v>278</v>
      </c>
      <c r="B60" t="s">
        <v>5097</v>
      </c>
      <c r="E60" t="b">
        <v>1</v>
      </c>
    </row>
    <row r="61" spans="1:5" x14ac:dyDescent="0.45">
      <c r="A61" t="s">
        <v>2072</v>
      </c>
      <c r="B61" t="s">
        <v>5098</v>
      </c>
      <c r="E61" t="b">
        <v>1</v>
      </c>
    </row>
    <row r="62" spans="1:5" x14ac:dyDescent="0.45">
      <c r="A62" t="s">
        <v>1536</v>
      </c>
      <c r="B62" t="s">
        <v>5099</v>
      </c>
      <c r="E62" t="b">
        <v>1</v>
      </c>
    </row>
    <row r="63" spans="1:5" x14ac:dyDescent="0.45">
      <c r="A63" t="s">
        <v>1832</v>
      </c>
      <c r="B63" t="s">
        <v>5100</v>
      </c>
      <c r="E63" t="b">
        <v>1</v>
      </c>
    </row>
    <row r="64" spans="1:5" x14ac:dyDescent="0.45">
      <c r="A64" t="s">
        <v>3410</v>
      </c>
      <c r="B64" t="s">
        <v>5131</v>
      </c>
      <c r="E64" t="b">
        <v>1</v>
      </c>
    </row>
    <row r="65" spans="1:5" x14ac:dyDescent="0.45">
      <c r="A65" t="s">
        <v>5101</v>
      </c>
      <c r="B65" t="s">
        <v>5102</v>
      </c>
      <c r="E65" t="b">
        <v>1</v>
      </c>
    </row>
    <row r="66" spans="1:5" x14ac:dyDescent="0.45">
      <c r="A66" t="s">
        <v>4880</v>
      </c>
      <c r="B66" t="s">
        <v>5103</v>
      </c>
      <c r="E66" t="b">
        <v>1</v>
      </c>
    </row>
    <row r="67" spans="1:5" x14ac:dyDescent="0.45">
      <c r="A67" t="s">
        <v>5104</v>
      </c>
      <c r="B67" t="s">
        <v>5105</v>
      </c>
      <c r="E67" t="b">
        <v>1</v>
      </c>
    </row>
    <row r="68" spans="1:5" x14ac:dyDescent="0.45">
      <c r="A68" t="s">
        <v>5106</v>
      </c>
      <c r="B68" t="s">
        <v>5107</v>
      </c>
      <c r="E68" t="b">
        <v>1</v>
      </c>
    </row>
    <row r="69" spans="1:5" x14ac:dyDescent="0.45">
      <c r="A69" t="s">
        <v>5108</v>
      </c>
      <c r="B69" t="s">
        <v>5109</v>
      </c>
      <c r="E69" t="b">
        <v>1</v>
      </c>
    </row>
    <row r="70" spans="1:5" x14ac:dyDescent="0.45">
      <c r="A70" t="s">
        <v>2936</v>
      </c>
      <c r="B70" t="s">
        <v>5110</v>
      </c>
      <c r="E70" t="b">
        <v>1</v>
      </c>
    </row>
    <row r="71" spans="1:5" x14ac:dyDescent="0.45">
      <c r="A71" t="s">
        <v>3918</v>
      </c>
      <c r="B71" t="s">
        <v>5111</v>
      </c>
      <c r="E71" t="b">
        <v>1</v>
      </c>
    </row>
    <row r="72" spans="1:5" x14ac:dyDescent="0.45">
      <c r="A72" t="s">
        <v>606</v>
      </c>
      <c r="B72" t="s">
        <v>5112</v>
      </c>
      <c r="E72" t="b">
        <v>1</v>
      </c>
    </row>
    <row r="73" spans="1:5" x14ac:dyDescent="0.45">
      <c r="A73" t="s">
        <v>1804</v>
      </c>
      <c r="B73" t="s">
        <v>5113</v>
      </c>
      <c r="E73" t="b">
        <v>1</v>
      </c>
    </row>
    <row r="74" spans="1:5" x14ac:dyDescent="0.45">
      <c r="A74" t="s">
        <v>5114</v>
      </c>
      <c r="B74" t="s">
        <v>5115</v>
      </c>
      <c r="E74" t="b">
        <v>1</v>
      </c>
    </row>
    <row r="75" spans="1:5" x14ac:dyDescent="0.45">
      <c r="A75" t="s">
        <v>294</v>
      </c>
      <c r="B75" t="s">
        <v>5116</v>
      </c>
      <c r="E75" t="b">
        <v>1</v>
      </c>
    </row>
    <row r="76" spans="1:5" x14ac:dyDescent="0.45">
      <c r="A76" t="s">
        <v>5117</v>
      </c>
      <c r="B76" t="s">
        <v>5118</v>
      </c>
      <c r="E76" t="b">
        <v>1</v>
      </c>
    </row>
    <row r="77" spans="1:5" x14ac:dyDescent="0.45">
      <c r="A77" t="s">
        <v>2696</v>
      </c>
      <c r="B77" t="s">
        <v>5119</v>
      </c>
      <c r="E77" t="b">
        <v>1</v>
      </c>
    </row>
    <row r="78" spans="1:5" x14ac:dyDescent="0.45">
      <c r="A78" t="s">
        <v>1332</v>
      </c>
      <c r="B78" t="s">
        <v>5132</v>
      </c>
      <c r="E78" t="b">
        <v>1</v>
      </c>
    </row>
    <row r="79" spans="1:5" x14ac:dyDescent="0.45">
      <c r="A79" t="s">
        <v>4944</v>
      </c>
      <c r="B79" t="s">
        <v>5120</v>
      </c>
      <c r="E79" t="b">
        <v>1</v>
      </c>
    </row>
    <row r="80" spans="1:5" x14ac:dyDescent="0.45">
      <c r="A80" t="s">
        <v>2492</v>
      </c>
      <c r="B80" t="s">
        <v>5121</v>
      </c>
      <c r="E80" t="b">
        <v>1</v>
      </c>
    </row>
    <row r="81" spans="1:5" x14ac:dyDescent="0.45">
      <c r="A81" t="s">
        <v>2138</v>
      </c>
      <c r="B81" t="s">
        <v>5122</v>
      </c>
      <c r="E81" t="b">
        <v>1</v>
      </c>
    </row>
    <row r="82" spans="1:5" x14ac:dyDescent="0.45">
      <c r="A82" t="s">
        <v>5123</v>
      </c>
      <c r="B82" t="s">
        <v>5124</v>
      </c>
      <c r="E82" t="b">
        <v>1</v>
      </c>
    </row>
    <row r="83" spans="1:5" x14ac:dyDescent="0.45">
      <c r="A83" t="s">
        <v>668</v>
      </c>
      <c r="B83" t="s">
        <v>5125</v>
      </c>
      <c r="E83" t="b">
        <v>1</v>
      </c>
    </row>
    <row r="84" spans="1:5" x14ac:dyDescent="0.45">
      <c r="A84" t="s">
        <v>3880</v>
      </c>
      <c r="B84" t="s">
        <v>5126</v>
      </c>
      <c r="E84" t="b">
        <v>1</v>
      </c>
    </row>
    <row r="85" spans="1:5" x14ac:dyDescent="0.45">
      <c r="A85" t="s">
        <v>4886</v>
      </c>
      <c r="B85" t="s">
        <v>5127</v>
      </c>
      <c r="E85" t="b">
        <v>1</v>
      </c>
    </row>
    <row r="86" spans="1:5" x14ac:dyDescent="0.45">
      <c r="A86" t="s">
        <v>1268</v>
      </c>
      <c r="B86" t="s">
        <v>5128</v>
      </c>
      <c r="E86" t="b">
        <v>1</v>
      </c>
    </row>
    <row r="87" spans="1:5" x14ac:dyDescent="0.45">
      <c r="A87" t="s">
        <v>1996</v>
      </c>
      <c r="B87" t="s">
        <v>5129</v>
      </c>
      <c r="E87" t="b">
        <v>1</v>
      </c>
    </row>
    <row r="88" spans="1:5" x14ac:dyDescent="0.45">
      <c r="A88" t="s">
        <v>3494</v>
      </c>
      <c r="B88" t="s">
        <v>5130</v>
      </c>
      <c r="E88" t="b">
        <v>1</v>
      </c>
    </row>
  </sheetData>
  <pageMargins left="0.75" right="0.75" top="1" bottom="1" header="0.5" footer="0.5"/>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FE13-477B-48B9-A9BE-1A691A763548}">
  <dimension ref="A1:E14"/>
  <sheetViews>
    <sheetView workbookViewId="0">
      <selection activeCell="A2" sqref="A2:E14"/>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4976</v>
      </c>
      <c r="B2" t="s">
        <v>5006</v>
      </c>
      <c r="E2" t="b">
        <v>1</v>
      </c>
    </row>
    <row r="3" spans="1:5" x14ac:dyDescent="0.45">
      <c r="A3" t="s">
        <v>5009</v>
      </c>
      <c r="B3" t="s">
        <v>5022</v>
      </c>
      <c r="E3" t="b">
        <v>1</v>
      </c>
    </row>
    <row r="4" spans="1:5" x14ac:dyDescent="0.45">
      <c r="A4" t="s">
        <v>4956</v>
      </c>
      <c r="B4" t="s">
        <v>4974</v>
      </c>
      <c r="E4" t="b">
        <v>1</v>
      </c>
    </row>
    <row r="5" spans="1:5" x14ac:dyDescent="0.45">
      <c r="A5" t="s">
        <v>4968</v>
      </c>
      <c r="B5" t="s">
        <v>4969</v>
      </c>
      <c r="E5" t="b">
        <v>1</v>
      </c>
    </row>
    <row r="6" spans="1:5" x14ac:dyDescent="0.45">
      <c r="A6" t="s">
        <v>4964</v>
      </c>
      <c r="B6" t="s">
        <v>4972</v>
      </c>
      <c r="E6" t="b">
        <v>1</v>
      </c>
    </row>
    <row r="7" spans="1:5" x14ac:dyDescent="0.45">
      <c r="A7" t="s">
        <v>4958</v>
      </c>
      <c r="B7" t="s">
        <v>4991</v>
      </c>
      <c r="E7" t="b">
        <v>1</v>
      </c>
    </row>
    <row r="8" spans="1:5" x14ac:dyDescent="0.45">
      <c r="A8" t="s">
        <v>4980</v>
      </c>
      <c r="B8" t="s">
        <v>4981</v>
      </c>
      <c r="E8" t="b">
        <v>1</v>
      </c>
    </row>
    <row r="9" spans="1:5" x14ac:dyDescent="0.45">
      <c r="A9" t="s">
        <v>5001</v>
      </c>
      <c r="B9" t="s">
        <v>5023</v>
      </c>
      <c r="E9" t="b">
        <v>1</v>
      </c>
    </row>
    <row r="10" spans="1:5" x14ac:dyDescent="0.45">
      <c r="A10" t="s">
        <v>4992</v>
      </c>
      <c r="B10" t="s">
        <v>5024</v>
      </c>
      <c r="E10" t="b">
        <v>1</v>
      </c>
    </row>
    <row r="11" spans="1:5" x14ac:dyDescent="0.45">
      <c r="A11" t="s">
        <v>4984</v>
      </c>
      <c r="B11" t="s">
        <v>4985</v>
      </c>
      <c r="E11" t="b">
        <v>1</v>
      </c>
    </row>
    <row r="12" spans="1:5" x14ac:dyDescent="0.45">
      <c r="A12" t="s">
        <v>4960</v>
      </c>
      <c r="B12" t="s">
        <v>5025</v>
      </c>
      <c r="E12" t="b">
        <v>1</v>
      </c>
    </row>
    <row r="13" spans="1:5" x14ac:dyDescent="0.45">
      <c r="A13" t="s">
        <v>4962</v>
      </c>
      <c r="B13" t="s">
        <v>4999</v>
      </c>
      <c r="E13" t="b">
        <v>1</v>
      </c>
    </row>
    <row r="14" spans="1:5" x14ac:dyDescent="0.45">
      <c r="A14" t="s">
        <v>4978</v>
      </c>
      <c r="B14" t="s">
        <v>5026</v>
      </c>
      <c r="E14" t="b">
        <v>1</v>
      </c>
    </row>
  </sheetData>
  <pageMargins left="0.75" right="0.75" top="1" bottom="1" header="0.5" footer="0.5"/>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E238-E925-4B27-80C6-223B9F959DBF}">
  <dimension ref="A1:E8"/>
  <sheetViews>
    <sheetView workbookViewId="0">
      <selection activeCell="A2" sqref="A2:E8"/>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4968</v>
      </c>
      <c r="B2" t="s">
        <v>5015</v>
      </c>
      <c r="E2" t="b">
        <v>1</v>
      </c>
    </row>
    <row r="3" spans="1:5" x14ac:dyDescent="0.45">
      <c r="A3" t="s">
        <v>4964</v>
      </c>
      <c r="B3" t="s">
        <v>5016</v>
      </c>
      <c r="E3" t="b">
        <v>1</v>
      </c>
    </row>
    <row r="4" spans="1:5" x14ac:dyDescent="0.45">
      <c r="A4" t="s">
        <v>4962</v>
      </c>
      <c r="B4" t="s">
        <v>5017</v>
      </c>
      <c r="E4" t="b">
        <v>1</v>
      </c>
    </row>
    <row r="5" spans="1:5" x14ac:dyDescent="0.45">
      <c r="A5" t="s">
        <v>4980</v>
      </c>
      <c r="B5" t="s">
        <v>5018</v>
      </c>
      <c r="E5" t="b">
        <v>1</v>
      </c>
    </row>
    <row r="6" spans="1:5" x14ac:dyDescent="0.45">
      <c r="A6" t="s">
        <v>4960</v>
      </c>
      <c r="B6" t="s">
        <v>5019</v>
      </c>
      <c r="E6" t="b">
        <v>1</v>
      </c>
    </row>
    <row r="7" spans="1:5" x14ac:dyDescent="0.45">
      <c r="A7" t="s">
        <v>4958</v>
      </c>
      <c r="B7" t="s">
        <v>5020</v>
      </c>
      <c r="E7" t="b">
        <v>1</v>
      </c>
    </row>
    <row r="8" spans="1:5" x14ac:dyDescent="0.45">
      <c r="A8" t="s">
        <v>4956</v>
      </c>
      <c r="B8" t="s">
        <v>5021</v>
      </c>
      <c r="E8" t="b">
        <v>1</v>
      </c>
    </row>
  </sheetData>
  <pageMargins left="0.75" right="0.75" top="1" bottom="1" header="0.5" footer="0.5"/>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429AB-9797-461C-85D1-F45B437B733C}">
  <dimension ref="A1:E23"/>
  <sheetViews>
    <sheetView workbookViewId="0">
      <selection activeCell="A2" sqref="A2:E2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5004</v>
      </c>
      <c r="B2" t="s">
        <v>5005</v>
      </c>
      <c r="C2" t="s">
        <v>4976</v>
      </c>
      <c r="D2" t="s">
        <v>5006</v>
      </c>
      <c r="E2" t="b">
        <v>1</v>
      </c>
    </row>
    <row r="3" spans="1:5" x14ac:dyDescent="0.45">
      <c r="A3" t="s">
        <v>5007</v>
      </c>
      <c r="B3" t="s">
        <v>5008</v>
      </c>
      <c r="C3" t="s">
        <v>4976</v>
      </c>
      <c r="D3" t="s">
        <v>5006</v>
      </c>
      <c r="E3" t="b">
        <v>1</v>
      </c>
    </row>
    <row r="4" spans="1:5" x14ac:dyDescent="0.45">
      <c r="A4" t="s">
        <v>4958</v>
      </c>
      <c r="B4" t="s">
        <v>4973</v>
      </c>
      <c r="C4" t="s">
        <v>4956</v>
      </c>
      <c r="D4" t="s">
        <v>4974</v>
      </c>
      <c r="E4" t="b">
        <v>1</v>
      </c>
    </row>
    <row r="5" spans="1:5" x14ac:dyDescent="0.45">
      <c r="A5" t="s">
        <v>4966</v>
      </c>
      <c r="B5" t="s">
        <v>4967</v>
      </c>
      <c r="C5" t="s">
        <v>4968</v>
      </c>
      <c r="D5" t="s">
        <v>4969</v>
      </c>
      <c r="E5" t="b">
        <v>1</v>
      </c>
    </row>
    <row r="6" spans="1:5" x14ac:dyDescent="0.45">
      <c r="A6" t="s">
        <v>4986</v>
      </c>
      <c r="B6" t="s">
        <v>4987</v>
      </c>
      <c r="C6" t="s">
        <v>4968</v>
      </c>
      <c r="D6" t="s">
        <v>4969</v>
      </c>
      <c r="E6" t="b">
        <v>1</v>
      </c>
    </row>
    <row r="7" spans="1:5" x14ac:dyDescent="0.45">
      <c r="A7" t="s">
        <v>4988</v>
      </c>
      <c r="B7" t="s">
        <v>4989</v>
      </c>
      <c r="C7" t="s">
        <v>4968</v>
      </c>
      <c r="D7" t="s">
        <v>4969</v>
      </c>
      <c r="E7" t="b">
        <v>1</v>
      </c>
    </row>
    <row r="8" spans="1:5" x14ac:dyDescent="0.45">
      <c r="A8" t="s">
        <v>4968</v>
      </c>
      <c r="B8" t="s">
        <v>4997</v>
      </c>
      <c r="C8" t="s">
        <v>4968</v>
      </c>
      <c r="D8" t="s">
        <v>4969</v>
      </c>
      <c r="E8" t="b">
        <v>1</v>
      </c>
    </row>
    <row r="9" spans="1:5" x14ac:dyDescent="0.45">
      <c r="A9" t="s">
        <v>4984</v>
      </c>
      <c r="B9" t="s">
        <v>5000</v>
      </c>
      <c r="C9" t="s">
        <v>4968</v>
      </c>
      <c r="D9" t="s">
        <v>4969</v>
      </c>
      <c r="E9" t="b">
        <v>1</v>
      </c>
    </row>
    <row r="10" spans="1:5" x14ac:dyDescent="0.45">
      <c r="A10" t="s">
        <v>5001</v>
      </c>
      <c r="B10" t="s">
        <v>5002</v>
      </c>
      <c r="C10" t="s">
        <v>4968</v>
      </c>
      <c r="D10" t="s">
        <v>4969</v>
      </c>
      <c r="E10" t="b">
        <v>1</v>
      </c>
    </row>
    <row r="11" spans="1:5" x14ac:dyDescent="0.45">
      <c r="A11" t="s">
        <v>4962</v>
      </c>
      <c r="B11" t="s">
        <v>5003</v>
      </c>
      <c r="C11" t="s">
        <v>4968</v>
      </c>
      <c r="D11" t="s">
        <v>4969</v>
      </c>
      <c r="E11" t="b">
        <v>1</v>
      </c>
    </row>
    <row r="12" spans="1:5" x14ac:dyDescent="0.45">
      <c r="A12" t="s">
        <v>4970</v>
      </c>
      <c r="B12" t="s">
        <v>4971</v>
      </c>
      <c r="C12" t="s">
        <v>4964</v>
      </c>
      <c r="D12" t="s">
        <v>4972</v>
      </c>
      <c r="E12" t="b">
        <v>1</v>
      </c>
    </row>
    <row r="13" spans="1:5" x14ac:dyDescent="0.45">
      <c r="A13" t="s">
        <v>4964</v>
      </c>
      <c r="B13" t="s">
        <v>4975</v>
      </c>
      <c r="C13" t="s">
        <v>4964</v>
      </c>
      <c r="D13" t="s">
        <v>4972</v>
      </c>
      <c r="E13" t="b">
        <v>1</v>
      </c>
    </row>
    <row r="14" spans="1:5" x14ac:dyDescent="0.45">
      <c r="A14" t="s">
        <v>4976</v>
      </c>
      <c r="B14" t="s">
        <v>4977</v>
      </c>
      <c r="C14" t="s">
        <v>4964</v>
      </c>
      <c r="D14" t="s">
        <v>4972</v>
      </c>
      <c r="E14" t="b">
        <v>1</v>
      </c>
    </row>
    <row r="15" spans="1:5" x14ac:dyDescent="0.45">
      <c r="A15" t="s">
        <v>4960</v>
      </c>
      <c r="B15" t="s">
        <v>4990</v>
      </c>
      <c r="C15" t="s">
        <v>4958</v>
      </c>
      <c r="D15" t="s">
        <v>4991</v>
      </c>
      <c r="E15" t="b">
        <v>1</v>
      </c>
    </row>
    <row r="16" spans="1:5" x14ac:dyDescent="0.45">
      <c r="A16" t="s">
        <v>4956</v>
      </c>
      <c r="B16" t="s">
        <v>4994</v>
      </c>
      <c r="C16" t="s">
        <v>4995</v>
      </c>
      <c r="D16" t="s">
        <v>4996</v>
      </c>
      <c r="E16" t="b">
        <v>1</v>
      </c>
    </row>
    <row r="17" spans="1:5" x14ac:dyDescent="0.45">
      <c r="A17" t="s">
        <v>4978</v>
      </c>
      <c r="B17" t="s">
        <v>4979</v>
      </c>
      <c r="C17" t="s">
        <v>4980</v>
      </c>
      <c r="D17" t="s">
        <v>4981</v>
      </c>
      <c r="E17" t="b">
        <v>1</v>
      </c>
    </row>
    <row r="18" spans="1:5" x14ac:dyDescent="0.45">
      <c r="A18" t="s">
        <v>4992</v>
      </c>
      <c r="B18" t="s">
        <v>4993</v>
      </c>
      <c r="C18" t="s">
        <v>4980</v>
      </c>
      <c r="D18" t="s">
        <v>4981</v>
      </c>
      <c r="E18" t="b">
        <v>1</v>
      </c>
    </row>
    <row r="19" spans="1:5" x14ac:dyDescent="0.45">
      <c r="A19" t="s">
        <v>4982</v>
      </c>
      <c r="B19" t="s">
        <v>4983</v>
      </c>
      <c r="C19" t="s">
        <v>4984</v>
      </c>
      <c r="D19" t="s">
        <v>4985</v>
      </c>
      <c r="E19" t="b">
        <v>1</v>
      </c>
    </row>
    <row r="20" spans="1:5" x14ac:dyDescent="0.45">
      <c r="A20" t="s">
        <v>4980</v>
      </c>
      <c r="B20" t="s">
        <v>4998</v>
      </c>
      <c r="C20" t="s">
        <v>4962</v>
      </c>
      <c r="D20" t="s">
        <v>4999</v>
      </c>
      <c r="E20" t="b">
        <v>1</v>
      </c>
    </row>
    <row r="21" spans="1:5" x14ac:dyDescent="0.45">
      <c r="A21" t="s">
        <v>5009</v>
      </c>
      <c r="B21" t="s">
        <v>5010</v>
      </c>
      <c r="C21" t="s">
        <v>4962</v>
      </c>
      <c r="D21" t="s">
        <v>4999</v>
      </c>
      <c r="E21" t="b">
        <v>1</v>
      </c>
    </row>
    <row r="22" spans="1:5" x14ac:dyDescent="0.45">
      <c r="A22" t="s">
        <v>5011</v>
      </c>
      <c r="B22" t="s">
        <v>5012</v>
      </c>
      <c r="C22" t="s">
        <v>4962</v>
      </c>
      <c r="D22" t="s">
        <v>4999</v>
      </c>
      <c r="E22" t="b">
        <v>1</v>
      </c>
    </row>
    <row r="23" spans="1:5" x14ac:dyDescent="0.45">
      <c r="A23" t="s">
        <v>5013</v>
      </c>
      <c r="B23" t="s">
        <v>5014</v>
      </c>
      <c r="C23" t="s">
        <v>4962</v>
      </c>
      <c r="D23" t="s">
        <v>4999</v>
      </c>
      <c r="E23" t="b">
        <v>1</v>
      </c>
    </row>
  </sheetData>
  <pageMargins left="0.75" right="0.75" top="1" bottom="1" header="0.5" footer="0.5"/>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B855-569B-4BD8-8771-7826E5DC3971}">
  <dimension ref="A1:E6"/>
  <sheetViews>
    <sheetView workbookViewId="0">
      <selection activeCell="A2" sqref="A2:E6"/>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4956</v>
      </c>
      <c r="B2" t="s">
        <v>4957</v>
      </c>
      <c r="E2" t="b">
        <v>1</v>
      </c>
    </row>
    <row r="3" spans="1:5" x14ac:dyDescent="0.45">
      <c r="A3" t="s">
        <v>4958</v>
      </c>
      <c r="B3" t="s">
        <v>4959</v>
      </c>
      <c r="E3" t="b">
        <v>1</v>
      </c>
    </row>
    <row r="4" spans="1:5" x14ac:dyDescent="0.45">
      <c r="A4" t="s">
        <v>4960</v>
      </c>
      <c r="B4" t="s">
        <v>4961</v>
      </c>
      <c r="E4" t="b">
        <v>1</v>
      </c>
    </row>
    <row r="5" spans="1:5" x14ac:dyDescent="0.45">
      <c r="A5" t="s">
        <v>4962</v>
      </c>
      <c r="B5" t="s">
        <v>4963</v>
      </c>
      <c r="E5" t="b">
        <v>1</v>
      </c>
    </row>
    <row r="6" spans="1:5" x14ac:dyDescent="0.45">
      <c r="A6" t="s">
        <v>4964</v>
      </c>
      <c r="B6" t="s">
        <v>4965</v>
      </c>
      <c r="E6" t="b">
        <v>1</v>
      </c>
    </row>
  </sheetData>
  <pageMargins left="0.75" right="0.75" top="1" bottom="1" header="0.5" footer="0.5"/>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E1983-8C0F-41BC-A708-4F4DE6CEA891}">
  <dimension ref="A1:E2393"/>
  <sheetViews>
    <sheetView workbookViewId="0">
      <selection activeCell="A2" sqref="A2:E2393"/>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172</v>
      </c>
      <c r="B2" t="s">
        <v>173</v>
      </c>
      <c r="E2" t="b">
        <v>1</v>
      </c>
    </row>
    <row r="3" spans="1:5" x14ac:dyDescent="0.45">
      <c r="A3" t="s">
        <v>174</v>
      </c>
      <c r="B3" t="s">
        <v>175</v>
      </c>
      <c r="E3" t="b">
        <v>1</v>
      </c>
    </row>
    <row r="4" spans="1:5" x14ac:dyDescent="0.45">
      <c r="A4" t="s">
        <v>176</v>
      </c>
      <c r="B4" t="s">
        <v>177</v>
      </c>
      <c r="E4" t="b">
        <v>1</v>
      </c>
    </row>
    <row r="5" spans="1:5" x14ac:dyDescent="0.45">
      <c r="A5" t="s">
        <v>178</v>
      </c>
      <c r="B5" t="s">
        <v>179</v>
      </c>
      <c r="E5" t="b">
        <v>1</v>
      </c>
    </row>
    <row r="6" spans="1:5" x14ac:dyDescent="0.45">
      <c r="A6" t="s">
        <v>180</v>
      </c>
      <c r="B6" t="s">
        <v>181</v>
      </c>
      <c r="E6" t="b">
        <v>1</v>
      </c>
    </row>
    <row r="7" spans="1:5" x14ac:dyDescent="0.45">
      <c r="A7" t="s">
        <v>182</v>
      </c>
      <c r="B7" t="s">
        <v>183</v>
      </c>
      <c r="E7" t="b">
        <v>1</v>
      </c>
    </row>
    <row r="8" spans="1:5" x14ac:dyDescent="0.45">
      <c r="A8" t="s">
        <v>184</v>
      </c>
      <c r="B8" t="s">
        <v>185</v>
      </c>
      <c r="E8" t="b">
        <v>1</v>
      </c>
    </row>
    <row r="9" spans="1:5" x14ac:dyDescent="0.45">
      <c r="A9" t="s">
        <v>186</v>
      </c>
      <c r="B9" t="s">
        <v>187</v>
      </c>
      <c r="E9" t="b">
        <v>1</v>
      </c>
    </row>
    <row r="10" spans="1:5" x14ac:dyDescent="0.45">
      <c r="A10" t="s">
        <v>188</v>
      </c>
      <c r="B10" t="s">
        <v>189</v>
      </c>
      <c r="E10" t="b">
        <v>1</v>
      </c>
    </row>
    <row r="11" spans="1:5" x14ac:dyDescent="0.45">
      <c r="A11" t="s">
        <v>190</v>
      </c>
      <c r="B11" t="s">
        <v>191</v>
      </c>
      <c r="E11" t="b">
        <v>1</v>
      </c>
    </row>
    <row r="12" spans="1:5" x14ac:dyDescent="0.45">
      <c r="A12" t="s">
        <v>192</v>
      </c>
      <c r="B12" t="s">
        <v>193</v>
      </c>
      <c r="E12" t="b">
        <v>1</v>
      </c>
    </row>
    <row r="13" spans="1:5" x14ac:dyDescent="0.45">
      <c r="A13" t="s">
        <v>194</v>
      </c>
      <c r="B13" t="s">
        <v>195</v>
      </c>
      <c r="E13" t="b">
        <v>1</v>
      </c>
    </row>
    <row r="14" spans="1:5" x14ac:dyDescent="0.45">
      <c r="A14" t="s">
        <v>196</v>
      </c>
      <c r="B14" t="s">
        <v>197</v>
      </c>
      <c r="E14" t="b">
        <v>1</v>
      </c>
    </row>
    <row r="15" spans="1:5" x14ac:dyDescent="0.45">
      <c r="A15" t="s">
        <v>198</v>
      </c>
      <c r="B15" t="s">
        <v>199</v>
      </c>
      <c r="E15" t="b">
        <v>1</v>
      </c>
    </row>
    <row r="16" spans="1:5" x14ac:dyDescent="0.45">
      <c r="A16" t="s">
        <v>200</v>
      </c>
      <c r="B16" t="s">
        <v>201</v>
      </c>
      <c r="E16" t="b">
        <v>1</v>
      </c>
    </row>
    <row r="17" spans="1:5" x14ac:dyDescent="0.45">
      <c r="A17" t="s">
        <v>202</v>
      </c>
      <c r="B17" t="s">
        <v>203</v>
      </c>
      <c r="E17" t="b">
        <v>1</v>
      </c>
    </row>
    <row r="18" spans="1:5" x14ac:dyDescent="0.45">
      <c r="A18" t="s">
        <v>204</v>
      </c>
      <c r="B18" t="s">
        <v>205</v>
      </c>
      <c r="E18" t="b">
        <v>1</v>
      </c>
    </row>
    <row r="19" spans="1:5" x14ac:dyDescent="0.45">
      <c r="A19" t="s">
        <v>206</v>
      </c>
      <c r="B19" t="s">
        <v>207</v>
      </c>
      <c r="E19" t="b">
        <v>1</v>
      </c>
    </row>
    <row r="20" spans="1:5" x14ac:dyDescent="0.45">
      <c r="A20" t="s">
        <v>208</v>
      </c>
      <c r="B20" t="s">
        <v>209</v>
      </c>
      <c r="E20" t="b">
        <v>1</v>
      </c>
    </row>
    <row r="21" spans="1:5" x14ac:dyDescent="0.45">
      <c r="A21" t="s">
        <v>210</v>
      </c>
      <c r="B21" t="s">
        <v>211</v>
      </c>
      <c r="E21" t="b">
        <v>1</v>
      </c>
    </row>
    <row r="22" spans="1:5" x14ac:dyDescent="0.45">
      <c r="A22" t="s">
        <v>212</v>
      </c>
      <c r="B22" t="s">
        <v>213</v>
      </c>
      <c r="E22" t="b">
        <v>1</v>
      </c>
    </row>
    <row r="23" spans="1:5" x14ac:dyDescent="0.45">
      <c r="A23" t="s">
        <v>214</v>
      </c>
      <c r="B23" t="s">
        <v>215</v>
      </c>
      <c r="E23" t="b">
        <v>1</v>
      </c>
    </row>
    <row r="24" spans="1:5" x14ac:dyDescent="0.45">
      <c r="A24" t="s">
        <v>216</v>
      </c>
      <c r="B24" t="s">
        <v>217</v>
      </c>
      <c r="E24" t="b">
        <v>1</v>
      </c>
    </row>
    <row r="25" spans="1:5" x14ac:dyDescent="0.45">
      <c r="A25" t="s">
        <v>218</v>
      </c>
      <c r="B25" t="s">
        <v>219</v>
      </c>
      <c r="E25" t="b">
        <v>1</v>
      </c>
    </row>
    <row r="26" spans="1:5" x14ac:dyDescent="0.45">
      <c r="A26" t="s">
        <v>220</v>
      </c>
      <c r="B26" t="s">
        <v>221</v>
      </c>
      <c r="E26" t="b">
        <v>1</v>
      </c>
    </row>
    <row r="27" spans="1:5" x14ac:dyDescent="0.45">
      <c r="A27" t="s">
        <v>222</v>
      </c>
      <c r="B27" t="s">
        <v>223</v>
      </c>
      <c r="E27" t="b">
        <v>1</v>
      </c>
    </row>
    <row r="28" spans="1:5" x14ac:dyDescent="0.45">
      <c r="A28" t="s">
        <v>224</v>
      </c>
      <c r="B28" t="s">
        <v>225</v>
      </c>
      <c r="E28" t="b">
        <v>1</v>
      </c>
    </row>
    <row r="29" spans="1:5" x14ac:dyDescent="0.45">
      <c r="A29" t="s">
        <v>226</v>
      </c>
      <c r="B29" t="s">
        <v>227</v>
      </c>
      <c r="E29" t="b">
        <v>1</v>
      </c>
    </row>
    <row r="30" spans="1:5" x14ac:dyDescent="0.45">
      <c r="A30" t="s">
        <v>228</v>
      </c>
      <c r="B30" t="s">
        <v>229</v>
      </c>
      <c r="E30" t="b">
        <v>1</v>
      </c>
    </row>
    <row r="31" spans="1:5" x14ac:dyDescent="0.45">
      <c r="A31" t="s">
        <v>230</v>
      </c>
      <c r="B31" t="s">
        <v>231</v>
      </c>
      <c r="E31" t="b">
        <v>1</v>
      </c>
    </row>
    <row r="32" spans="1:5" x14ac:dyDescent="0.45">
      <c r="A32" t="s">
        <v>232</v>
      </c>
      <c r="B32" t="s">
        <v>233</v>
      </c>
      <c r="E32" t="b">
        <v>1</v>
      </c>
    </row>
    <row r="33" spans="1:5" x14ac:dyDescent="0.45">
      <c r="A33" t="s">
        <v>234</v>
      </c>
      <c r="B33" t="s">
        <v>235</v>
      </c>
      <c r="E33" t="b">
        <v>1</v>
      </c>
    </row>
    <row r="34" spans="1:5" x14ac:dyDescent="0.45">
      <c r="A34" t="s">
        <v>236</v>
      </c>
      <c r="B34" t="s">
        <v>237</v>
      </c>
      <c r="E34" t="b">
        <v>1</v>
      </c>
    </row>
    <row r="35" spans="1:5" x14ac:dyDescent="0.45">
      <c r="A35" t="s">
        <v>238</v>
      </c>
      <c r="B35" t="s">
        <v>239</v>
      </c>
      <c r="E35" t="b">
        <v>1</v>
      </c>
    </row>
    <row r="36" spans="1:5" x14ac:dyDescent="0.45">
      <c r="A36" t="s">
        <v>240</v>
      </c>
      <c r="B36" t="s">
        <v>241</v>
      </c>
      <c r="E36" t="b">
        <v>1</v>
      </c>
    </row>
    <row r="37" spans="1:5" x14ac:dyDescent="0.45">
      <c r="A37" t="s">
        <v>242</v>
      </c>
      <c r="B37" t="s">
        <v>243</v>
      </c>
      <c r="E37" t="b">
        <v>1</v>
      </c>
    </row>
    <row r="38" spans="1:5" x14ac:dyDescent="0.45">
      <c r="A38" t="s">
        <v>244</v>
      </c>
      <c r="B38" t="s">
        <v>245</v>
      </c>
      <c r="E38" t="b">
        <v>1</v>
      </c>
    </row>
    <row r="39" spans="1:5" x14ac:dyDescent="0.45">
      <c r="A39" t="s">
        <v>246</v>
      </c>
      <c r="B39" t="s">
        <v>247</v>
      </c>
      <c r="E39" t="b">
        <v>1</v>
      </c>
    </row>
    <row r="40" spans="1:5" x14ac:dyDescent="0.45">
      <c r="A40" t="s">
        <v>248</v>
      </c>
      <c r="B40" t="s">
        <v>249</v>
      </c>
      <c r="E40" t="b">
        <v>1</v>
      </c>
    </row>
    <row r="41" spans="1:5" x14ac:dyDescent="0.45">
      <c r="A41" t="s">
        <v>250</v>
      </c>
      <c r="B41" t="s">
        <v>251</v>
      </c>
      <c r="E41" t="b">
        <v>1</v>
      </c>
    </row>
    <row r="42" spans="1:5" x14ac:dyDescent="0.45">
      <c r="A42" t="s">
        <v>252</v>
      </c>
      <c r="B42" t="s">
        <v>253</v>
      </c>
      <c r="E42" t="b">
        <v>1</v>
      </c>
    </row>
    <row r="43" spans="1:5" x14ac:dyDescent="0.45">
      <c r="A43" t="s">
        <v>254</v>
      </c>
      <c r="B43" t="s">
        <v>255</v>
      </c>
      <c r="E43" t="b">
        <v>1</v>
      </c>
    </row>
    <row r="44" spans="1:5" x14ac:dyDescent="0.45">
      <c r="A44" t="s">
        <v>256</v>
      </c>
      <c r="B44" t="s">
        <v>257</v>
      </c>
      <c r="E44" t="b">
        <v>1</v>
      </c>
    </row>
    <row r="45" spans="1:5" x14ac:dyDescent="0.45">
      <c r="A45" t="s">
        <v>258</v>
      </c>
      <c r="B45" t="s">
        <v>259</v>
      </c>
      <c r="E45" t="b">
        <v>1</v>
      </c>
    </row>
    <row r="46" spans="1:5" x14ac:dyDescent="0.45">
      <c r="A46" t="s">
        <v>260</v>
      </c>
      <c r="B46" t="s">
        <v>261</v>
      </c>
      <c r="E46" t="b">
        <v>1</v>
      </c>
    </row>
    <row r="47" spans="1:5" x14ac:dyDescent="0.45">
      <c r="A47" t="s">
        <v>262</v>
      </c>
      <c r="B47" t="s">
        <v>263</v>
      </c>
      <c r="E47" t="b">
        <v>1</v>
      </c>
    </row>
    <row r="48" spans="1:5" x14ac:dyDescent="0.45">
      <c r="A48" t="s">
        <v>264</v>
      </c>
      <c r="B48" t="s">
        <v>265</v>
      </c>
      <c r="E48" t="b">
        <v>1</v>
      </c>
    </row>
    <row r="49" spans="1:5" x14ac:dyDescent="0.45">
      <c r="A49" t="s">
        <v>266</v>
      </c>
      <c r="B49" t="s">
        <v>267</v>
      </c>
      <c r="E49" t="b">
        <v>1</v>
      </c>
    </row>
    <row r="50" spans="1:5" x14ac:dyDescent="0.45">
      <c r="A50" t="s">
        <v>268</v>
      </c>
      <c r="B50" t="s">
        <v>269</v>
      </c>
      <c r="E50" t="b">
        <v>1</v>
      </c>
    </row>
    <row r="51" spans="1:5" x14ac:dyDescent="0.45">
      <c r="A51" t="s">
        <v>270</v>
      </c>
      <c r="B51" t="s">
        <v>271</v>
      </c>
      <c r="E51" t="b">
        <v>1</v>
      </c>
    </row>
    <row r="52" spans="1:5" x14ac:dyDescent="0.45">
      <c r="A52" t="s">
        <v>272</v>
      </c>
      <c r="B52" t="s">
        <v>273</v>
      </c>
      <c r="E52" t="b">
        <v>1</v>
      </c>
    </row>
    <row r="53" spans="1:5" x14ac:dyDescent="0.45">
      <c r="A53" t="s">
        <v>274</v>
      </c>
      <c r="B53" t="s">
        <v>275</v>
      </c>
      <c r="E53" t="b">
        <v>1</v>
      </c>
    </row>
    <row r="54" spans="1:5" x14ac:dyDescent="0.45">
      <c r="A54" t="s">
        <v>276</v>
      </c>
      <c r="B54" t="s">
        <v>277</v>
      </c>
      <c r="E54" t="b">
        <v>1</v>
      </c>
    </row>
    <row r="55" spans="1:5" x14ac:dyDescent="0.45">
      <c r="A55" t="s">
        <v>278</v>
      </c>
      <c r="B55" t="s">
        <v>279</v>
      </c>
      <c r="E55" t="b">
        <v>1</v>
      </c>
    </row>
    <row r="56" spans="1:5" x14ac:dyDescent="0.45">
      <c r="A56" t="s">
        <v>280</v>
      </c>
      <c r="B56" t="s">
        <v>281</v>
      </c>
      <c r="E56" t="b">
        <v>1</v>
      </c>
    </row>
    <row r="57" spans="1:5" x14ac:dyDescent="0.45">
      <c r="A57" t="s">
        <v>282</v>
      </c>
      <c r="B57" t="s">
        <v>283</v>
      </c>
      <c r="E57" t="b">
        <v>1</v>
      </c>
    </row>
    <row r="58" spans="1:5" x14ac:dyDescent="0.45">
      <c r="A58" t="s">
        <v>284</v>
      </c>
      <c r="B58" t="s">
        <v>285</v>
      </c>
      <c r="E58" t="b">
        <v>1</v>
      </c>
    </row>
    <row r="59" spans="1:5" x14ac:dyDescent="0.45">
      <c r="A59" t="s">
        <v>286</v>
      </c>
      <c r="B59" t="s">
        <v>287</v>
      </c>
      <c r="E59" t="b">
        <v>1</v>
      </c>
    </row>
    <row r="60" spans="1:5" x14ac:dyDescent="0.45">
      <c r="A60" t="s">
        <v>288</v>
      </c>
      <c r="B60" t="s">
        <v>289</v>
      </c>
      <c r="E60" t="b">
        <v>1</v>
      </c>
    </row>
    <row r="61" spans="1:5" x14ac:dyDescent="0.45">
      <c r="A61" t="s">
        <v>290</v>
      </c>
      <c r="B61" t="s">
        <v>291</v>
      </c>
      <c r="E61" t="b">
        <v>1</v>
      </c>
    </row>
    <row r="62" spans="1:5" x14ac:dyDescent="0.45">
      <c r="A62" t="s">
        <v>292</v>
      </c>
      <c r="B62" t="s">
        <v>293</v>
      </c>
      <c r="E62" t="b">
        <v>1</v>
      </c>
    </row>
    <row r="63" spans="1:5" x14ac:dyDescent="0.45">
      <c r="A63" t="s">
        <v>294</v>
      </c>
      <c r="B63" t="s">
        <v>295</v>
      </c>
      <c r="E63" t="b">
        <v>1</v>
      </c>
    </row>
    <row r="64" spans="1:5" x14ac:dyDescent="0.45">
      <c r="A64" t="s">
        <v>296</v>
      </c>
      <c r="B64" t="s">
        <v>297</v>
      </c>
      <c r="E64" t="b">
        <v>1</v>
      </c>
    </row>
    <row r="65" spans="1:5" x14ac:dyDescent="0.45">
      <c r="A65" t="s">
        <v>298</v>
      </c>
      <c r="B65" t="s">
        <v>299</v>
      </c>
      <c r="E65" t="b">
        <v>1</v>
      </c>
    </row>
    <row r="66" spans="1:5" x14ac:dyDescent="0.45">
      <c r="A66" t="s">
        <v>300</v>
      </c>
      <c r="B66" t="s">
        <v>301</v>
      </c>
      <c r="E66" t="b">
        <v>1</v>
      </c>
    </row>
    <row r="67" spans="1:5" x14ac:dyDescent="0.45">
      <c r="A67" t="s">
        <v>302</v>
      </c>
      <c r="B67" t="s">
        <v>303</v>
      </c>
      <c r="E67" t="b">
        <v>1</v>
      </c>
    </row>
    <row r="68" spans="1:5" x14ac:dyDescent="0.45">
      <c r="A68" t="s">
        <v>304</v>
      </c>
      <c r="B68" t="s">
        <v>305</v>
      </c>
      <c r="E68" t="b">
        <v>1</v>
      </c>
    </row>
    <row r="69" spans="1:5" x14ac:dyDescent="0.45">
      <c r="A69" t="s">
        <v>306</v>
      </c>
      <c r="B69" t="s">
        <v>307</v>
      </c>
      <c r="E69" t="b">
        <v>1</v>
      </c>
    </row>
    <row r="70" spans="1:5" x14ac:dyDescent="0.45">
      <c r="A70" t="s">
        <v>308</v>
      </c>
      <c r="B70" t="s">
        <v>309</v>
      </c>
      <c r="E70" t="b">
        <v>1</v>
      </c>
    </row>
    <row r="71" spans="1:5" x14ac:dyDescent="0.45">
      <c r="A71" t="s">
        <v>310</v>
      </c>
      <c r="B71" t="s">
        <v>311</v>
      </c>
      <c r="E71" t="b">
        <v>1</v>
      </c>
    </row>
    <row r="72" spans="1:5" x14ac:dyDescent="0.45">
      <c r="A72" t="s">
        <v>312</v>
      </c>
      <c r="B72" t="s">
        <v>313</v>
      </c>
      <c r="E72" t="b">
        <v>1</v>
      </c>
    </row>
    <row r="73" spans="1:5" x14ac:dyDescent="0.45">
      <c r="A73" t="s">
        <v>314</v>
      </c>
      <c r="B73" t="s">
        <v>315</v>
      </c>
      <c r="E73" t="b">
        <v>1</v>
      </c>
    </row>
    <row r="74" spans="1:5" x14ac:dyDescent="0.45">
      <c r="A74" t="s">
        <v>316</v>
      </c>
      <c r="B74" t="s">
        <v>317</v>
      </c>
      <c r="E74" t="b">
        <v>1</v>
      </c>
    </row>
    <row r="75" spans="1:5" x14ac:dyDescent="0.45">
      <c r="A75" t="s">
        <v>318</v>
      </c>
      <c r="B75" t="s">
        <v>319</v>
      </c>
      <c r="E75" t="b">
        <v>1</v>
      </c>
    </row>
    <row r="76" spans="1:5" x14ac:dyDescent="0.45">
      <c r="A76" t="s">
        <v>320</v>
      </c>
      <c r="B76" t="s">
        <v>321</v>
      </c>
      <c r="E76" t="b">
        <v>1</v>
      </c>
    </row>
    <row r="77" spans="1:5" x14ac:dyDescent="0.45">
      <c r="A77" t="s">
        <v>322</v>
      </c>
      <c r="B77" t="s">
        <v>323</v>
      </c>
      <c r="E77" t="b">
        <v>1</v>
      </c>
    </row>
    <row r="78" spans="1:5" x14ac:dyDescent="0.45">
      <c r="A78" t="s">
        <v>324</v>
      </c>
      <c r="B78" t="s">
        <v>325</v>
      </c>
      <c r="E78" t="b">
        <v>1</v>
      </c>
    </row>
    <row r="79" spans="1:5" x14ac:dyDescent="0.45">
      <c r="A79" t="s">
        <v>326</v>
      </c>
      <c r="B79" t="s">
        <v>327</v>
      </c>
      <c r="E79" t="b">
        <v>1</v>
      </c>
    </row>
    <row r="80" spans="1:5" x14ac:dyDescent="0.45">
      <c r="A80" t="s">
        <v>328</v>
      </c>
      <c r="B80" t="s">
        <v>329</v>
      </c>
      <c r="E80" t="b">
        <v>1</v>
      </c>
    </row>
    <row r="81" spans="1:5" x14ac:dyDescent="0.45">
      <c r="A81" t="s">
        <v>330</v>
      </c>
      <c r="B81" t="s">
        <v>331</v>
      </c>
      <c r="E81" t="b">
        <v>1</v>
      </c>
    </row>
    <row r="82" spans="1:5" x14ac:dyDescent="0.45">
      <c r="A82" t="s">
        <v>332</v>
      </c>
      <c r="B82" t="s">
        <v>333</v>
      </c>
      <c r="E82" t="b">
        <v>1</v>
      </c>
    </row>
    <row r="83" spans="1:5" x14ac:dyDescent="0.45">
      <c r="A83" t="s">
        <v>334</v>
      </c>
      <c r="B83" t="s">
        <v>335</v>
      </c>
      <c r="E83" t="b">
        <v>1</v>
      </c>
    </row>
    <row r="84" spans="1:5" x14ac:dyDescent="0.45">
      <c r="A84" t="s">
        <v>336</v>
      </c>
      <c r="B84" t="s">
        <v>337</v>
      </c>
      <c r="E84" t="b">
        <v>1</v>
      </c>
    </row>
    <row r="85" spans="1:5" x14ac:dyDescent="0.45">
      <c r="A85" t="s">
        <v>338</v>
      </c>
      <c r="B85" t="s">
        <v>339</v>
      </c>
      <c r="E85" t="b">
        <v>1</v>
      </c>
    </row>
    <row r="86" spans="1:5" x14ac:dyDescent="0.45">
      <c r="A86" t="s">
        <v>340</v>
      </c>
      <c r="B86" t="s">
        <v>341</v>
      </c>
      <c r="E86" t="b">
        <v>1</v>
      </c>
    </row>
    <row r="87" spans="1:5" x14ac:dyDescent="0.45">
      <c r="A87" t="s">
        <v>342</v>
      </c>
      <c r="B87" t="s">
        <v>343</v>
      </c>
      <c r="E87" t="b">
        <v>1</v>
      </c>
    </row>
    <row r="88" spans="1:5" x14ac:dyDescent="0.45">
      <c r="A88" t="s">
        <v>344</v>
      </c>
      <c r="B88" t="s">
        <v>345</v>
      </c>
      <c r="E88" t="b">
        <v>1</v>
      </c>
    </row>
    <row r="89" spans="1:5" x14ac:dyDescent="0.45">
      <c r="A89" t="s">
        <v>346</v>
      </c>
      <c r="B89" t="s">
        <v>347</v>
      </c>
      <c r="E89" t="b">
        <v>1</v>
      </c>
    </row>
    <row r="90" spans="1:5" x14ac:dyDescent="0.45">
      <c r="A90" t="s">
        <v>348</v>
      </c>
      <c r="B90" t="s">
        <v>349</v>
      </c>
      <c r="E90" t="b">
        <v>1</v>
      </c>
    </row>
    <row r="91" spans="1:5" x14ac:dyDescent="0.45">
      <c r="A91" t="s">
        <v>350</v>
      </c>
      <c r="B91" t="s">
        <v>351</v>
      </c>
      <c r="E91" t="b">
        <v>1</v>
      </c>
    </row>
    <row r="92" spans="1:5" x14ac:dyDescent="0.45">
      <c r="A92" t="s">
        <v>352</v>
      </c>
      <c r="B92" t="s">
        <v>353</v>
      </c>
      <c r="E92" t="b">
        <v>1</v>
      </c>
    </row>
    <row r="93" spans="1:5" x14ac:dyDescent="0.45">
      <c r="A93" t="s">
        <v>354</v>
      </c>
      <c r="B93" t="s">
        <v>355</v>
      </c>
      <c r="E93" t="b">
        <v>1</v>
      </c>
    </row>
    <row r="94" spans="1:5" x14ac:dyDescent="0.45">
      <c r="A94" t="s">
        <v>356</v>
      </c>
      <c r="B94" t="s">
        <v>357</v>
      </c>
      <c r="E94" t="b">
        <v>1</v>
      </c>
    </row>
    <row r="95" spans="1:5" x14ac:dyDescent="0.45">
      <c r="A95" t="s">
        <v>358</v>
      </c>
      <c r="B95" t="s">
        <v>359</v>
      </c>
      <c r="E95" t="b">
        <v>1</v>
      </c>
    </row>
    <row r="96" spans="1:5" x14ac:dyDescent="0.45">
      <c r="A96" t="s">
        <v>360</v>
      </c>
      <c r="B96" t="s">
        <v>361</v>
      </c>
      <c r="E96" t="b">
        <v>1</v>
      </c>
    </row>
    <row r="97" spans="1:5" x14ac:dyDescent="0.45">
      <c r="A97" t="s">
        <v>362</v>
      </c>
      <c r="B97" t="s">
        <v>363</v>
      </c>
      <c r="E97" t="b">
        <v>1</v>
      </c>
    </row>
    <row r="98" spans="1:5" x14ac:dyDescent="0.45">
      <c r="A98" t="s">
        <v>364</v>
      </c>
      <c r="B98" t="s">
        <v>365</v>
      </c>
      <c r="E98" t="b">
        <v>1</v>
      </c>
    </row>
    <row r="99" spans="1:5" x14ac:dyDescent="0.45">
      <c r="A99" t="s">
        <v>366</v>
      </c>
      <c r="B99" t="s">
        <v>367</v>
      </c>
      <c r="E99" t="b">
        <v>1</v>
      </c>
    </row>
    <row r="100" spans="1:5" x14ac:dyDescent="0.45">
      <c r="A100" t="s">
        <v>368</v>
      </c>
      <c r="B100" t="s">
        <v>369</v>
      </c>
      <c r="E100" t="b">
        <v>1</v>
      </c>
    </row>
    <row r="101" spans="1:5" x14ac:dyDescent="0.45">
      <c r="A101" t="s">
        <v>370</v>
      </c>
      <c r="B101" t="s">
        <v>371</v>
      </c>
      <c r="E101" t="b">
        <v>1</v>
      </c>
    </row>
    <row r="102" spans="1:5" x14ac:dyDescent="0.45">
      <c r="A102" t="s">
        <v>372</v>
      </c>
      <c r="B102" t="s">
        <v>373</v>
      </c>
      <c r="E102" t="b">
        <v>1</v>
      </c>
    </row>
    <row r="103" spans="1:5" x14ac:dyDescent="0.45">
      <c r="A103" t="s">
        <v>374</v>
      </c>
      <c r="B103" t="s">
        <v>375</v>
      </c>
      <c r="E103" t="b">
        <v>1</v>
      </c>
    </row>
    <row r="104" spans="1:5" x14ac:dyDescent="0.45">
      <c r="A104" t="s">
        <v>376</v>
      </c>
      <c r="B104" t="s">
        <v>377</v>
      </c>
      <c r="E104" t="b">
        <v>1</v>
      </c>
    </row>
    <row r="105" spans="1:5" x14ac:dyDescent="0.45">
      <c r="A105" t="s">
        <v>378</v>
      </c>
      <c r="B105" t="s">
        <v>379</v>
      </c>
      <c r="E105" t="b">
        <v>1</v>
      </c>
    </row>
    <row r="106" spans="1:5" x14ac:dyDescent="0.45">
      <c r="A106" t="s">
        <v>380</v>
      </c>
      <c r="B106" t="s">
        <v>381</v>
      </c>
      <c r="E106" t="b">
        <v>1</v>
      </c>
    </row>
    <row r="107" spans="1:5" x14ac:dyDescent="0.45">
      <c r="A107" t="s">
        <v>382</v>
      </c>
      <c r="B107" t="s">
        <v>383</v>
      </c>
      <c r="E107" t="b">
        <v>1</v>
      </c>
    </row>
    <row r="108" spans="1:5" x14ac:dyDescent="0.45">
      <c r="A108" t="s">
        <v>384</v>
      </c>
      <c r="B108" t="s">
        <v>385</v>
      </c>
      <c r="E108" t="b">
        <v>1</v>
      </c>
    </row>
    <row r="109" spans="1:5" x14ac:dyDescent="0.45">
      <c r="A109" t="s">
        <v>386</v>
      </c>
      <c r="B109" t="s">
        <v>387</v>
      </c>
      <c r="E109" t="b">
        <v>1</v>
      </c>
    </row>
    <row r="110" spans="1:5" x14ac:dyDescent="0.45">
      <c r="A110" t="s">
        <v>388</v>
      </c>
      <c r="B110" t="s">
        <v>389</v>
      </c>
      <c r="E110" t="b">
        <v>1</v>
      </c>
    </row>
    <row r="111" spans="1:5" x14ac:dyDescent="0.45">
      <c r="A111" t="s">
        <v>390</v>
      </c>
      <c r="B111" t="s">
        <v>391</v>
      </c>
      <c r="E111" t="b">
        <v>1</v>
      </c>
    </row>
    <row r="112" spans="1:5" x14ac:dyDescent="0.45">
      <c r="A112" t="s">
        <v>392</v>
      </c>
      <c r="B112" t="s">
        <v>393</v>
      </c>
      <c r="E112" t="b">
        <v>1</v>
      </c>
    </row>
    <row r="113" spans="1:5" x14ac:dyDescent="0.45">
      <c r="A113" t="s">
        <v>394</v>
      </c>
      <c r="B113" t="s">
        <v>395</v>
      </c>
      <c r="E113" t="b">
        <v>1</v>
      </c>
    </row>
    <row r="114" spans="1:5" x14ac:dyDescent="0.45">
      <c r="A114" t="s">
        <v>396</v>
      </c>
      <c r="B114" t="s">
        <v>397</v>
      </c>
      <c r="E114" t="b">
        <v>1</v>
      </c>
    </row>
    <row r="115" spans="1:5" x14ac:dyDescent="0.45">
      <c r="A115" t="s">
        <v>398</v>
      </c>
      <c r="B115" t="s">
        <v>399</v>
      </c>
      <c r="E115" t="b">
        <v>1</v>
      </c>
    </row>
    <row r="116" spans="1:5" x14ac:dyDescent="0.45">
      <c r="A116" t="s">
        <v>400</v>
      </c>
      <c r="B116" t="s">
        <v>401</v>
      </c>
      <c r="E116" t="b">
        <v>1</v>
      </c>
    </row>
    <row r="117" spans="1:5" x14ac:dyDescent="0.45">
      <c r="A117" t="s">
        <v>402</v>
      </c>
      <c r="B117" t="s">
        <v>403</v>
      </c>
      <c r="E117" t="b">
        <v>1</v>
      </c>
    </row>
    <row r="118" spans="1:5" x14ac:dyDescent="0.45">
      <c r="A118" t="s">
        <v>404</v>
      </c>
      <c r="B118" t="s">
        <v>405</v>
      </c>
      <c r="E118" t="b">
        <v>1</v>
      </c>
    </row>
    <row r="119" spans="1:5" x14ac:dyDescent="0.45">
      <c r="A119" t="s">
        <v>406</v>
      </c>
      <c r="B119" t="s">
        <v>407</v>
      </c>
      <c r="E119" t="b">
        <v>1</v>
      </c>
    </row>
    <row r="120" spans="1:5" x14ac:dyDescent="0.45">
      <c r="A120" t="s">
        <v>408</v>
      </c>
      <c r="B120" t="s">
        <v>409</v>
      </c>
      <c r="E120" t="b">
        <v>1</v>
      </c>
    </row>
    <row r="121" spans="1:5" x14ac:dyDescent="0.45">
      <c r="A121" t="s">
        <v>410</v>
      </c>
      <c r="B121" t="s">
        <v>411</v>
      </c>
      <c r="E121" t="b">
        <v>1</v>
      </c>
    </row>
    <row r="122" spans="1:5" x14ac:dyDescent="0.45">
      <c r="A122" t="s">
        <v>412</v>
      </c>
      <c r="B122" t="s">
        <v>413</v>
      </c>
      <c r="E122" t="b">
        <v>1</v>
      </c>
    </row>
    <row r="123" spans="1:5" x14ac:dyDescent="0.45">
      <c r="A123" t="s">
        <v>414</v>
      </c>
      <c r="B123" t="s">
        <v>415</v>
      </c>
      <c r="E123" t="b">
        <v>1</v>
      </c>
    </row>
    <row r="124" spans="1:5" x14ac:dyDescent="0.45">
      <c r="A124" t="s">
        <v>416</v>
      </c>
      <c r="B124" t="s">
        <v>417</v>
      </c>
      <c r="E124" t="b">
        <v>1</v>
      </c>
    </row>
    <row r="125" spans="1:5" x14ac:dyDescent="0.45">
      <c r="A125" t="s">
        <v>418</v>
      </c>
      <c r="B125" t="s">
        <v>419</v>
      </c>
      <c r="E125" t="b">
        <v>1</v>
      </c>
    </row>
    <row r="126" spans="1:5" x14ac:dyDescent="0.45">
      <c r="A126" t="s">
        <v>420</v>
      </c>
      <c r="B126" t="s">
        <v>421</v>
      </c>
      <c r="E126" t="b">
        <v>1</v>
      </c>
    </row>
    <row r="127" spans="1:5" x14ac:dyDescent="0.45">
      <c r="A127" t="s">
        <v>422</v>
      </c>
      <c r="B127" t="s">
        <v>423</v>
      </c>
      <c r="E127" t="b">
        <v>1</v>
      </c>
    </row>
    <row r="128" spans="1:5" x14ac:dyDescent="0.45">
      <c r="A128" t="s">
        <v>424</v>
      </c>
      <c r="B128" t="s">
        <v>425</v>
      </c>
      <c r="E128" t="b">
        <v>1</v>
      </c>
    </row>
    <row r="129" spans="1:5" x14ac:dyDescent="0.45">
      <c r="A129" t="s">
        <v>426</v>
      </c>
      <c r="B129" t="s">
        <v>427</v>
      </c>
      <c r="E129" t="b">
        <v>1</v>
      </c>
    </row>
    <row r="130" spans="1:5" x14ac:dyDescent="0.45">
      <c r="A130" t="s">
        <v>428</v>
      </c>
      <c r="B130" t="s">
        <v>429</v>
      </c>
      <c r="E130" t="b">
        <v>1</v>
      </c>
    </row>
    <row r="131" spans="1:5" x14ac:dyDescent="0.45">
      <c r="A131" t="s">
        <v>430</v>
      </c>
      <c r="B131" t="s">
        <v>431</v>
      </c>
      <c r="E131" t="b">
        <v>1</v>
      </c>
    </row>
    <row r="132" spans="1:5" x14ac:dyDescent="0.45">
      <c r="A132" t="s">
        <v>432</v>
      </c>
      <c r="B132" t="s">
        <v>433</v>
      </c>
      <c r="E132" t="b">
        <v>1</v>
      </c>
    </row>
    <row r="133" spans="1:5" x14ac:dyDescent="0.45">
      <c r="A133" t="s">
        <v>434</v>
      </c>
      <c r="B133" t="s">
        <v>435</v>
      </c>
      <c r="E133" t="b">
        <v>1</v>
      </c>
    </row>
    <row r="134" spans="1:5" x14ac:dyDescent="0.45">
      <c r="A134" t="s">
        <v>436</v>
      </c>
      <c r="B134" t="s">
        <v>437</v>
      </c>
      <c r="E134" t="b">
        <v>1</v>
      </c>
    </row>
    <row r="135" spans="1:5" x14ac:dyDescent="0.45">
      <c r="A135" t="s">
        <v>438</v>
      </c>
      <c r="B135" t="s">
        <v>439</v>
      </c>
      <c r="E135" t="b">
        <v>1</v>
      </c>
    </row>
    <row r="136" spans="1:5" x14ac:dyDescent="0.45">
      <c r="A136" t="s">
        <v>440</v>
      </c>
      <c r="B136" t="s">
        <v>441</v>
      </c>
      <c r="E136" t="b">
        <v>1</v>
      </c>
    </row>
    <row r="137" spans="1:5" x14ac:dyDescent="0.45">
      <c r="A137" t="s">
        <v>442</v>
      </c>
      <c r="B137" t="s">
        <v>443</v>
      </c>
      <c r="E137" t="b">
        <v>1</v>
      </c>
    </row>
    <row r="138" spans="1:5" x14ac:dyDescent="0.45">
      <c r="A138" t="s">
        <v>444</v>
      </c>
      <c r="B138" t="s">
        <v>445</v>
      </c>
      <c r="E138" t="b">
        <v>1</v>
      </c>
    </row>
    <row r="139" spans="1:5" x14ac:dyDescent="0.45">
      <c r="A139" t="s">
        <v>446</v>
      </c>
      <c r="B139" t="s">
        <v>447</v>
      </c>
      <c r="E139" t="b">
        <v>1</v>
      </c>
    </row>
    <row r="140" spans="1:5" x14ac:dyDescent="0.45">
      <c r="A140" t="s">
        <v>448</v>
      </c>
      <c r="B140" t="s">
        <v>449</v>
      </c>
      <c r="E140" t="b">
        <v>1</v>
      </c>
    </row>
    <row r="141" spans="1:5" x14ac:dyDescent="0.45">
      <c r="A141" t="s">
        <v>450</v>
      </c>
      <c r="B141" t="s">
        <v>451</v>
      </c>
      <c r="E141" t="b">
        <v>1</v>
      </c>
    </row>
    <row r="142" spans="1:5" x14ac:dyDescent="0.45">
      <c r="A142" t="s">
        <v>452</v>
      </c>
      <c r="B142" t="s">
        <v>453</v>
      </c>
      <c r="E142" t="b">
        <v>1</v>
      </c>
    </row>
    <row r="143" spans="1:5" x14ac:dyDescent="0.45">
      <c r="A143" t="s">
        <v>454</v>
      </c>
      <c r="B143" t="s">
        <v>455</v>
      </c>
      <c r="E143" t="b">
        <v>1</v>
      </c>
    </row>
    <row r="144" spans="1:5" x14ac:dyDescent="0.45">
      <c r="A144" t="s">
        <v>456</v>
      </c>
      <c r="B144" t="s">
        <v>457</v>
      </c>
      <c r="E144" t="b">
        <v>1</v>
      </c>
    </row>
    <row r="145" spans="1:5" x14ac:dyDescent="0.45">
      <c r="A145" t="s">
        <v>458</v>
      </c>
      <c r="B145" t="s">
        <v>459</v>
      </c>
      <c r="E145" t="b">
        <v>1</v>
      </c>
    </row>
    <row r="146" spans="1:5" x14ac:dyDescent="0.45">
      <c r="A146" t="s">
        <v>460</v>
      </c>
      <c r="B146" t="s">
        <v>461</v>
      </c>
      <c r="E146" t="b">
        <v>1</v>
      </c>
    </row>
    <row r="147" spans="1:5" x14ac:dyDescent="0.45">
      <c r="A147" t="s">
        <v>462</v>
      </c>
      <c r="B147" t="s">
        <v>463</v>
      </c>
      <c r="E147" t="b">
        <v>1</v>
      </c>
    </row>
    <row r="148" spans="1:5" x14ac:dyDescent="0.45">
      <c r="A148" t="s">
        <v>464</v>
      </c>
      <c r="B148" t="s">
        <v>465</v>
      </c>
      <c r="E148" t="b">
        <v>1</v>
      </c>
    </row>
    <row r="149" spans="1:5" x14ac:dyDescent="0.45">
      <c r="A149" t="s">
        <v>466</v>
      </c>
      <c r="B149" t="s">
        <v>467</v>
      </c>
      <c r="E149" t="b">
        <v>1</v>
      </c>
    </row>
    <row r="150" spans="1:5" x14ac:dyDescent="0.45">
      <c r="A150" t="s">
        <v>468</v>
      </c>
      <c r="B150" t="s">
        <v>469</v>
      </c>
      <c r="E150" t="b">
        <v>1</v>
      </c>
    </row>
    <row r="151" spans="1:5" x14ac:dyDescent="0.45">
      <c r="A151" t="s">
        <v>470</v>
      </c>
      <c r="B151" t="s">
        <v>471</v>
      </c>
      <c r="E151" t="b">
        <v>1</v>
      </c>
    </row>
    <row r="152" spans="1:5" x14ac:dyDescent="0.45">
      <c r="A152" t="s">
        <v>472</v>
      </c>
      <c r="B152" t="s">
        <v>473</v>
      </c>
      <c r="E152" t="b">
        <v>1</v>
      </c>
    </row>
    <row r="153" spans="1:5" x14ac:dyDescent="0.45">
      <c r="A153" t="s">
        <v>474</v>
      </c>
      <c r="B153" t="s">
        <v>475</v>
      </c>
      <c r="E153" t="b">
        <v>1</v>
      </c>
    </row>
    <row r="154" spans="1:5" x14ac:dyDescent="0.45">
      <c r="A154" t="s">
        <v>476</v>
      </c>
      <c r="B154" t="s">
        <v>477</v>
      </c>
      <c r="E154" t="b">
        <v>1</v>
      </c>
    </row>
    <row r="155" spans="1:5" x14ac:dyDescent="0.45">
      <c r="A155" t="s">
        <v>478</v>
      </c>
      <c r="B155" t="s">
        <v>479</v>
      </c>
      <c r="E155" t="b">
        <v>1</v>
      </c>
    </row>
    <row r="156" spans="1:5" x14ac:dyDescent="0.45">
      <c r="A156" t="s">
        <v>480</v>
      </c>
      <c r="B156" t="s">
        <v>481</v>
      </c>
      <c r="E156" t="b">
        <v>1</v>
      </c>
    </row>
    <row r="157" spans="1:5" x14ac:dyDescent="0.45">
      <c r="A157" t="s">
        <v>482</v>
      </c>
      <c r="B157" t="s">
        <v>483</v>
      </c>
      <c r="E157" t="b">
        <v>1</v>
      </c>
    </row>
    <row r="158" spans="1:5" x14ac:dyDescent="0.45">
      <c r="A158" t="s">
        <v>484</v>
      </c>
      <c r="B158" t="s">
        <v>485</v>
      </c>
      <c r="E158" t="b">
        <v>1</v>
      </c>
    </row>
    <row r="159" spans="1:5" x14ac:dyDescent="0.45">
      <c r="A159" t="s">
        <v>486</v>
      </c>
      <c r="B159" t="s">
        <v>487</v>
      </c>
      <c r="E159" t="b">
        <v>1</v>
      </c>
    </row>
    <row r="160" spans="1:5" x14ac:dyDescent="0.45">
      <c r="A160" t="s">
        <v>488</v>
      </c>
      <c r="B160" t="s">
        <v>489</v>
      </c>
      <c r="E160" t="b">
        <v>1</v>
      </c>
    </row>
    <row r="161" spans="1:5" x14ac:dyDescent="0.45">
      <c r="A161" t="s">
        <v>490</v>
      </c>
      <c r="B161" t="s">
        <v>491</v>
      </c>
      <c r="E161" t="b">
        <v>1</v>
      </c>
    </row>
    <row r="162" spans="1:5" x14ac:dyDescent="0.45">
      <c r="A162" t="s">
        <v>492</v>
      </c>
      <c r="B162" t="s">
        <v>493</v>
      </c>
      <c r="E162" t="b">
        <v>1</v>
      </c>
    </row>
    <row r="163" spans="1:5" x14ac:dyDescent="0.45">
      <c r="A163" t="s">
        <v>494</v>
      </c>
      <c r="B163" t="s">
        <v>495</v>
      </c>
      <c r="E163" t="b">
        <v>1</v>
      </c>
    </row>
    <row r="164" spans="1:5" x14ac:dyDescent="0.45">
      <c r="A164" t="s">
        <v>496</v>
      </c>
      <c r="B164" t="s">
        <v>497</v>
      </c>
      <c r="E164" t="b">
        <v>1</v>
      </c>
    </row>
    <row r="165" spans="1:5" x14ac:dyDescent="0.45">
      <c r="A165" t="s">
        <v>498</v>
      </c>
      <c r="B165" t="s">
        <v>499</v>
      </c>
      <c r="E165" t="b">
        <v>1</v>
      </c>
    </row>
    <row r="166" spans="1:5" x14ac:dyDescent="0.45">
      <c r="A166" t="s">
        <v>500</v>
      </c>
      <c r="B166" t="s">
        <v>501</v>
      </c>
      <c r="E166" t="b">
        <v>1</v>
      </c>
    </row>
    <row r="167" spans="1:5" x14ac:dyDescent="0.45">
      <c r="A167" t="s">
        <v>502</v>
      </c>
      <c r="B167" t="s">
        <v>503</v>
      </c>
      <c r="E167" t="b">
        <v>1</v>
      </c>
    </row>
    <row r="168" spans="1:5" x14ac:dyDescent="0.45">
      <c r="A168" t="s">
        <v>504</v>
      </c>
      <c r="B168" t="s">
        <v>505</v>
      </c>
      <c r="E168" t="b">
        <v>1</v>
      </c>
    </row>
    <row r="169" spans="1:5" x14ac:dyDescent="0.45">
      <c r="A169" t="s">
        <v>506</v>
      </c>
      <c r="B169" t="s">
        <v>507</v>
      </c>
      <c r="E169" t="b">
        <v>1</v>
      </c>
    </row>
    <row r="170" spans="1:5" x14ac:dyDescent="0.45">
      <c r="A170" t="s">
        <v>508</v>
      </c>
      <c r="B170" t="s">
        <v>509</v>
      </c>
      <c r="E170" t="b">
        <v>1</v>
      </c>
    </row>
    <row r="171" spans="1:5" x14ac:dyDescent="0.45">
      <c r="A171" t="s">
        <v>510</v>
      </c>
      <c r="B171" t="s">
        <v>511</v>
      </c>
      <c r="E171" t="b">
        <v>1</v>
      </c>
    </row>
    <row r="172" spans="1:5" x14ac:dyDescent="0.45">
      <c r="A172" t="s">
        <v>512</v>
      </c>
      <c r="B172" t="s">
        <v>513</v>
      </c>
      <c r="E172" t="b">
        <v>1</v>
      </c>
    </row>
    <row r="173" spans="1:5" x14ac:dyDescent="0.45">
      <c r="A173" t="s">
        <v>514</v>
      </c>
      <c r="B173" t="s">
        <v>515</v>
      </c>
      <c r="E173" t="b">
        <v>1</v>
      </c>
    </row>
    <row r="174" spans="1:5" x14ac:dyDescent="0.45">
      <c r="A174" t="s">
        <v>516</v>
      </c>
      <c r="B174" t="s">
        <v>517</v>
      </c>
      <c r="E174" t="b">
        <v>1</v>
      </c>
    </row>
    <row r="175" spans="1:5" x14ac:dyDescent="0.45">
      <c r="A175" t="s">
        <v>518</v>
      </c>
      <c r="B175" t="s">
        <v>519</v>
      </c>
      <c r="E175" t="b">
        <v>1</v>
      </c>
    </row>
    <row r="176" spans="1:5" x14ac:dyDescent="0.45">
      <c r="A176" t="s">
        <v>520</v>
      </c>
      <c r="B176" t="s">
        <v>521</v>
      </c>
      <c r="E176" t="b">
        <v>1</v>
      </c>
    </row>
    <row r="177" spans="1:5" x14ac:dyDescent="0.45">
      <c r="A177" t="s">
        <v>522</v>
      </c>
      <c r="B177" t="s">
        <v>523</v>
      </c>
      <c r="E177" t="b">
        <v>1</v>
      </c>
    </row>
    <row r="178" spans="1:5" x14ac:dyDescent="0.45">
      <c r="A178" t="s">
        <v>524</v>
      </c>
      <c r="B178" t="s">
        <v>525</v>
      </c>
      <c r="E178" t="b">
        <v>1</v>
      </c>
    </row>
    <row r="179" spans="1:5" x14ac:dyDescent="0.45">
      <c r="A179" t="s">
        <v>526</v>
      </c>
      <c r="B179" t="s">
        <v>527</v>
      </c>
      <c r="E179" t="b">
        <v>1</v>
      </c>
    </row>
    <row r="180" spans="1:5" x14ac:dyDescent="0.45">
      <c r="A180" t="s">
        <v>528</v>
      </c>
      <c r="B180" t="s">
        <v>529</v>
      </c>
      <c r="E180" t="b">
        <v>1</v>
      </c>
    </row>
    <row r="181" spans="1:5" x14ac:dyDescent="0.45">
      <c r="A181" t="s">
        <v>530</v>
      </c>
      <c r="B181" t="s">
        <v>531</v>
      </c>
      <c r="E181" t="b">
        <v>1</v>
      </c>
    </row>
    <row r="182" spans="1:5" x14ac:dyDescent="0.45">
      <c r="A182" t="s">
        <v>532</v>
      </c>
      <c r="B182" t="s">
        <v>533</v>
      </c>
      <c r="E182" t="b">
        <v>1</v>
      </c>
    </row>
    <row r="183" spans="1:5" x14ac:dyDescent="0.45">
      <c r="A183" t="s">
        <v>534</v>
      </c>
      <c r="B183" t="s">
        <v>535</v>
      </c>
      <c r="E183" t="b">
        <v>1</v>
      </c>
    </row>
    <row r="184" spans="1:5" x14ac:dyDescent="0.45">
      <c r="A184" t="s">
        <v>536</v>
      </c>
      <c r="B184" t="s">
        <v>537</v>
      </c>
      <c r="E184" t="b">
        <v>1</v>
      </c>
    </row>
    <row r="185" spans="1:5" x14ac:dyDescent="0.45">
      <c r="A185" t="s">
        <v>538</v>
      </c>
      <c r="B185" t="s">
        <v>539</v>
      </c>
      <c r="E185" t="b">
        <v>1</v>
      </c>
    </row>
    <row r="186" spans="1:5" x14ac:dyDescent="0.45">
      <c r="A186" t="s">
        <v>540</v>
      </c>
      <c r="B186" t="s">
        <v>541</v>
      </c>
      <c r="E186" t="b">
        <v>1</v>
      </c>
    </row>
    <row r="187" spans="1:5" x14ac:dyDescent="0.45">
      <c r="A187" t="s">
        <v>542</v>
      </c>
      <c r="B187" t="s">
        <v>543</v>
      </c>
      <c r="E187" t="b">
        <v>1</v>
      </c>
    </row>
    <row r="188" spans="1:5" x14ac:dyDescent="0.45">
      <c r="A188" t="s">
        <v>544</v>
      </c>
      <c r="B188" t="s">
        <v>545</v>
      </c>
      <c r="E188" t="b">
        <v>1</v>
      </c>
    </row>
    <row r="189" spans="1:5" x14ac:dyDescent="0.45">
      <c r="A189" t="s">
        <v>546</v>
      </c>
      <c r="B189" t="s">
        <v>547</v>
      </c>
      <c r="E189" t="b">
        <v>1</v>
      </c>
    </row>
    <row r="190" spans="1:5" x14ac:dyDescent="0.45">
      <c r="A190" t="s">
        <v>548</v>
      </c>
      <c r="B190" t="s">
        <v>549</v>
      </c>
      <c r="E190" t="b">
        <v>1</v>
      </c>
    </row>
    <row r="191" spans="1:5" x14ac:dyDescent="0.45">
      <c r="A191" t="s">
        <v>550</v>
      </c>
      <c r="B191" t="s">
        <v>551</v>
      </c>
      <c r="E191" t="b">
        <v>1</v>
      </c>
    </row>
    <row r="192" spans="1:5" x14ac:dyDescent="0.45">
      <c r="A192" t="s">
        <v>552</v>
      </c>
      <c r="B192" t="s">
        <v>553</v>
      </c>
      <c r="E192" t="b">
        <v>1</v>
      </c>
    </row>
    <row r="193" spans="1:5" x14ac:dyDescent="0.45">
      <c r="A193" t="s">
        <v>554</v>
      </c>
      <c r="B193" t="s">
        <v>555</v>
      </c>
      <c r="E193" t="b">
        <v>1</v>
      </c>
    </row>
    <row r="194" spans="1:5" x14ac:dyDescent="0.45">
      <c r="A194" t="s">
        <v>556</v>
      </c>
      <c r="B194" t="s">
        <v>557</v>
      </c>
      <c r="E194" t="b">
        <v>1</v>
      </c>
    </row>
    <row r="195" spans="1:5" x14ac:dyDescent="0.45">
      <c r="A195" t="s">
        <v>558</v>
      </c>
      <c r="B195" t="s">
        <v>559</v>
      </c>
      <c r="E195" t="b">
        <v>1</v>
      </c>
    </row>
    <row r="196" spans="1:5" x14ac:dyDescent="0.45">
      <c r="A196" t="s">
        <v>560</v>
      </c>
      <c r="B196" t="s">
        <v>561</v>
      </c>
      <c r="E196" t="b">
        <v>1</v>
      </c>
    </row>
    <row r="197" spans="1:5" x14ac:dyDescent="0.45">
      <c r="A197" t="s">
        <v>562</v>
      </c>
      <c r="B197" t="s">
        <v>563</v>
      </c>
      <c r="E197" t="b">
        <v>1</v>
      </c>
    </row>
    <row r="198" spans="1:5" x14ac:dyDescent="0.45">
      <c r="A198" t="s">
        <v>564</v>
      </c>
      <c r="B198" t="s">
        <v>565</v>
      </c>
      <c r="E198" t="b">
        <v>1</v>
      </c>
    </row>
    <row r="199" spans="1:5" x14ac:dyDescent="0.45">
      <c r="A199" t="s">
        <v>566</v>
      </c>
      <c r="B199" t="s">
        <v>567</v>
      </c>
      <c r="E199" t="b">
        <v>1</v>
      </c>
    </row>
    <row r="200" spans="1:5" x14ac:dyDescent="0.45">
      <c r="A200" t="s">
        <v>568</v>
      </c>
      <c r="B200" t="s">
        <v>569</v>
      </c>
      <c r="E200" t="b">
        <v>1</v>
      </c>
    </row>
    <row r="201" spans="1:5" x14ac:dyDescent="0.45">
      <c r="A201" t="s">
        <v>570</v>
      </c>
      <c r="B201" t="s">
        <v>571</v>
      </c>
      <c r="E201" t="b">
        <v>1</v>
      </c>
    </row>
    <row r="202" spans="1:5" x14ac:dyDescent="0.45">
      <c r="A202" t="s">
        <v>572</v>
      </c>
      <c r="B202" t="s">
        <v>573</v>
      </c>
      <c r="E202" t="b">
        <v>1</v>
      </c>
    </row>
    <row r="203" spans="1:5" x14ac:dyDescent="0.45">
      <c r="A203" t="s">
        <v>574</v>
      </c>
      <c r="B203" t="s">
        <v>575</v>
      </c>
      <c r="E203" t="b">
        <v>1</v>
      </c>
    </row>
    <row r="204" spans="1:5" x14ac:dyDescent="0.45">
      <c r="A204" t="s">
        <v>576</v>
      </c>
      <c r="B204" t="s">
        <v>577</v>
      </c>
      <c r="E204" t="b">
        <v>1</v>
      </c>
    </row>
    <row r="205" spans="1:5" x14ac:dyDescent="0.45">
      <c r="A205" t="s">
        <v>578</v>
      </c>
      <c r="B205" t="s">
        <v>579</v>
      </c>
      <c r="E205" t="b">
        <v>1</v>
      </c>
    </row>
    <row r="206" spans="1:5" x14ac:dyDescent="0.45">
      <c r="A206" t="s">
        <v>580</v>
      </c>
      <c r="B206" t="s">
        <v>581</v>
      </c>
      <c r="E206" t="b">
        <v>1</v>
      </c>
    </row>
    <row r="207" spans="1:5" x14ac:dyDescent="0.45">
      <c r="A207" t="s">
        <v>582</v>
      </c>
      <c r="B207" t="s">
        <v>583</v>
      </c>
      <c r="E207" t="b">
        <v>1</v>
      </c>
    </row>
    <row r="208" spans="1:5" x14ac:dyDescent="0.45">
      <c r="A208" t="s">
        <v>584</v>
      </c>
      <c r="B208" t="s">
        <v>585</v>
      </c>
      <c r="E208" t="b">
        <v>1</v>
      </c>
    </row>
    <row r="209" spans="1:5" x14ac:dyDescent="0.45">
      <c r="A209" t="s">
        <v>586</v>
      </c>
      <c r="B209" t="s">
        <v>587</v>
      </c>
      <c r="E209" t="b">
        <v>1</v>
      </c>
    </row>
    <row r="210" spans="1:5" x14ac:dyDescent="0.45">
      <c r="A210" t="s">
        <v>588</v>
      </c>
      <c r="B210" t="s">
        <v>589</v>
      </c>
      <c r="E210" t="b">
        <v>1</v>
      </c>
    </row>
    <row r="211" spans="1:5" x14ac:dyDescent="0.45">
      <c r="A211" t="s">
        <v>590</v>
      </c>
      <c r="B211" t="s">
        <v>591</v>
      </c>
      <c r="E211" t="b">
        <v>1</v>
      </c>
    </row>
    <row r="212" spans="1:5" x14ac:dyDescent="0.45">
      <c r="A212" t="s">
        <v>592</v>
      </c>
      <c r="B212" t="s">
        <v>593</v>
      </c>
      <c r="E212" t="b">
        <v>1</v>
      </c>
    </row>
    <row r="213" spans="1:5" x14ac:dyDescent="0.45">
      <c r="A213" t="s">
        <v>594</v>
      </c>
      <c r="B213" t="s">
        <v>595</v>
      </c>
      <c r="E213" t="b">
        <v>1</v>
      </c>
    </row>
    <row r="214" spans="1:5" x14ac:dyDescent="0.45">
      <c r="A214" t="s">
        <v>596</v>
      </c>
      <c r="B214" t="s">
        <v>597</v>
      </c>
      <c r="E214" t="b">
        <v>1</v>
      </c>
    </row>
    <row r="215" spans="1:5" x14ac:dyDescent="0.45">
      <c r="A215" t="s">
        <v>598</v>
      </c>
      <c r="B215" t="s">
        <v>599</v>
      </c>
      <c r="E215" t="b">
        <v>1</v>
      </c>
    </row>
    <row r="216" spans="1:5" x14ac:dyDescent="0.45">
      <c r="A216" t="s">
        <v>600</v>
      </c>
      <c r="B216" t="s">
        <v>601</v>
      </c>
      <c r="E216" t="b">
        <v>1</v>
      </c>
    </row>
    <row r="217" spans="1:5" x14ac:dyDescent="0.45">
      <c r="A217" t="s">
        <v>602</v>
      </c>
      <c r="B217" t="s">
        <v>603</v>
      </c>
      <c r="E217" t="b">
        <v>1</v>
      </c>
    </row>
    <row r="218" spans="1:5" x14ac:dyDescent="0.45">
      <c r="A218" t="s">
        <v>604</v>
      </c>
      <c r="B218" t="s">
        <v>605</v>
      </c>
      <c r="E218" t="b">
        <v>1</v>
      </c>
    </row>
    <row r="219" spans="1:5" x14ac:dyDescent="0.45">
      <c r="A219" t="s">
        <v>606</v>
      </c>
      <c r="B219" t="s">
        <v>607</v>
      </c>
      <c r="E219" t="b">
        <v>1</v>
      </c>
    </row>
    <row r="220" spans="1:5" x14ac:dyDescent="0.45">
      <c r="A220" t="s">
        <v>608</v>
      </c>
      <c r="B220" t="s">
        <v>609</v>
      </c>
      <c r="E220" t="b">
        <v>1</v>
      </c>
    </row>
    <row r="221" spans="1:5" x14ac:dyDescent="0.45">
      <c r="A221" t="s">
        <v>610</v>
      </c>
      <c r="B221" t="s">
        <v>611</v>
      </c>
      <c r="E221" t="b">
        <v>1</v>
      </c>
    </row>
    <row r="222" spans="1:5" x14ac:dyDescent="0.45">
      <c r="A222" t="s">
        <v>612</v>
      </c>
      <c r="B222" t="s">
        <v>613</v>
      </c>
      <c r="E222" t="b">
        <v>1</v>
      </c>
    </row>
    <row r="223" spans="1:5" x14ac:dyDescent="0.45">
      <c r="A223" t="s">
        <v>614</v>
      </c>
      <c r="B223" t="s">
        <v>615</v>
      </c>
      <c r="E223" t="b">
        <v>1</v>
      </c>
    </row>
    <row r="224" spans="1:5" x14ac:dyDescent="0.45">
      <c r="A224" t="s">
        <v>616</v>
      </c>
      <c r="B224" t="s">
        <v>617</v>
      </c>
      <c r="E224" t="b">
        <v>1</v>
      </c>
    </row>
    <row r="225" spans="1:5" x14ac:dyDescent="0.45">
      <c r="A225" t="s">
        <v>618</v>
      </c>
      <c r="B225" t="s">
        <v>619</v>
      </c>
      <c r="E225" t="b">
        <v>1</v>
      </c>
    </row>
    <row r="226" spans="1:5" x14ac:dyDescent="0.45">
      <c r="A226" t="s">
        <v>620</v>
      </c>
      <c r="B226" t="s">
        <v>621</v>
      </c>
      <c r="E226" t="b">
        <v>1</v>
      </c>
    </row>
    <row r="227" spans="1:5" x14ac:dyDescent="0.45">
      <c r="A227" t="s">
        <v>622</v>
      </c>
      <c r="B227" t="s">
        <v>623</v>
      </c>
      <c r="E227" t="b">
        <v>1</v>
      </c>
    </row>
    <row r="228" spans="1:5" x14ac:dyDescent="0.45">
      <c r="A228" t="s">
        <v>624</v>
      </c>
      <c r="B228" t="s">
        <v>625</v>
      </c>
      <c r="E228" t="b">
        <v>1</v>
      </c>
    </row>
    <row r="229" spans="1:5" x14ac:dyDescent="0.45">
      <c r="A229" t="s">
        <v>626</v>
      </c>
      <c r="B229" t="s">
        <v>627</v>
      </c>
      <c r="E229" t="b">
        <v>1</v>
      </c>
    </row>
    <row r="230" spans="1:5" x14ac:dyDescent="0.45">
      <c r="A230" t="s">
        <v>628</v>
      </c>
      <c r="B230" t="s">
        <v>629</v>
      </c>
      <c r="E230" t="b">
        <v>1</v>
      </c>
    </row>
    <row r="231" spans="1:5" x14ac:dyDescent="0.45">
      <c r="A231" t="s">
        <v>630</v>
      </c>
      <c r="B231" t="s">
        <v>631</v>
      </c>
      <c r="E231" t="b">
        <v>1</v>
      </c>
    </row>
    <row r="232" spans="1:5" x14ac:dyDescent="0.45">
      <c r="A232" t="s">
        <v>632</v>
      </c>
      <c r="B232" t="s">
        <v>633</v>
      </c>
      <c r="E232" t="b">
        <v>1</v>
      </c>
    </row>
    <row r="233" spans="1:5" x14ac:dyDescent="0.45">
      <c r="A233" t="s">
        <v>634</v>
      </c>
      <c r="B233" t="s">
        <v>635</v>
      </c>
      <c r="E233" t="b">
        <v>1</v>
      </c>
    </row>
    <row r="234" spans="1:5" x14ac:dyDescent="0.45">
      <c r="A234" t="s">
        <v>636</v>
      </c>
      <c r="B234" t="s">
        <v>637</v>
      </c>
      <c r="E234" t="b">
        <v>1</v>
      </c>
    </row>
    <row r="235" spans="1:5" x14ac:dyDescent="0.45">
      <c r="A235" t="s">
        <v>638</v>
      </c>
      <c r="B235" t="s">
        <v>639</v>
      </c>
      <c r="E235" t="b">
        <v>1</v>
      </c>
    </row>
    <row r="236" spans="1:5" x14ac:dyDescent="0.45">
      <c r="A236" t="s">
        <v>640</v>
      </c>
      <c r="B236" t="s">
        <v>641</v>
      </c>
      <c r="E236" t="b">
        <v>1</v>
      </c>
    </row>
    <row r="237" spans="1:5" x14ac:dyDescent="0.45">
      <c r="A237" t="s">
        <v>642</v>
      </c>
      <c r="B237" t="s">
        <v>643</v>
      </c>
      <c r="E237" t="b">
        <v>1</v>
      </c>
    </row>
    <row r="238" spans="1:5" x14ac:dyDescent="0.45">
      <c r="A238" t="s">
        <v>644</v>
      </c>
      <c r="B238" t="s">
        <v>645</v>
      </c>
      <c r="E238" t="b">
        <v>1</v>
      </c>
    </row>
    <row r="239" spans="1:5" x14ac:dyDescent="0.45">
      <c r="A239" t="s">
        <v>646</v>
      </c>
      <c r="B239" t="s">
        <v>647</v>
      </c>
      <c r="E239" t="b">
        <v>1</v>
      </c>
    </row>
    <row r="240" spans="1:5" x14ac:dyDescent="0.45">
      <c r="A240" t="s">
        <v>648</v>
      </c>
      <c r="B240" t="s">
        <v>649</v>
      </c>
      <c r="E240" t="b">
        <v>1</v>
      </c>
    </row>
    <row r="241" spans="1:5" x14ac:dyDescent="0.45">
      <c r="A241" t="s">
        <v>650</v>
      </c>
      <c r="B241" t="s">
        <v>651</v>
      </c>
      <c r="E241" t="b">
        <v>1</v>
      </c>
    </row>
    <row r="242" spans="1:5" x14ac:dyDescent="0.45">
      <c r="A242" t="s">
        <v>652</v>
      </c>
      <c r="B242" t="s">
        <v>653</v>
      </c>
      <c r="E242" t="b">
        <v>1</v>
      </c>
    </row>
    <row r="243" spans="1:5" x14ac:dyDescent="0.45">
      <c r="A243" t="s">
        <v>654</v>
      </c>
      <c r="B243" t="s">
        <v>655</v>
      </c>
      <c r="E243" t="b">
        <v>1</v>
      </c>
    </row>
    <row r="244" spans="1:5" x14ac:dyDescent="0.45">
      <c r="A244" t="s">
        <v>656</v>
      </c>
      <c r="B244" t="s">
        <v>657</v>
      </c>
      <c r="E244" t="b">
        <v>1</v>
      </c>
    </row>
    <row r="245" spans="1:5" x14ac:dyDescent="0.45">
      <c r="A245" t="s">
        <v>658</v>
      </c>
      <c r="B245" t="s">
        <v>659</v>
      </c>
      <c r="E245" t="b">
        <v>1</v>
      </c>
    </row>
    <row r="246" spans="1:5" x14ac:dyDescent="0.45">
      <c r="A246" t="s">
        <v>660</v>
      </c>
      <c r="B246" t="s">
        <v>661</v>
      </c>
      <c r="E246" t="b">
        <v>1</v>
      </c>
    </row>
    <row r="247" spans="1:5" x14ac:dyDescent="0.45">
      <c r="A247" t="s">
        <v>662</v>
      </c>
      <c r="B247" t="s">
        <v>663</v>
      </c>
      <c r="E247" t="b">
        <v>1</v>
      </c>
    </row>
    <row r="248" spans="1:5" x14ac:dyDescent="0.45">
      <c r="A248" t="s">
        <v>664</v>
      </c>
      <c r="B248" t="s">
        <v>665</v>
      </c>
      <c r="E248" t="b">
        <v>1</v>
      </c>
    </row>
    <row r="249" spans="1:5" x14ac:dyDescent="0.45">
      <c r="A249" t="s">
        <v>666</v>
      </c>
      <c r="B249" t="s">
        <v>667</v>
      </c>
      <c r="E249" t="b">
        <v>1</v>
      </c>
    </row>
    <row r="250" spans="1:5" x14ac:dyDescent="0.45">
      <c r="A250" t="s">
        <v>668</v>
      </c>
      <c r="B250" t="s">
        <v>669</v>
      </c>
      <c r="E250" t="b">
        <v>1</v>
      </c>
    </row>
    <row r="251" spans="1:5" x14ac:dyDescent="0.45">
      <c r="A251" t="s">
        <v>670</v>
      </c>
      <c r="B251" t="s">
        <v>671</v>
      </c>
      <c r="E251" t="b">
        <v>1</v>
      </c>
    </row>
    <row r="252" spans="1:5" x14ac:dyDescent="0.45">
      <c r="A252" t="s">
        <v>672</v>
      </c>
      <c r="B252" t="s">
        <v>673</v>
      </c>
      <c r="E252" t="b">
        <v>1</v>
      </c>
    </row>
    <row r="253" spans="1:5" x14ac:dyDescent="0.45">
      <c r="A253" t="s">
        <v>674</v>
      </c>
      <c r="B253" t="s">
        <v>675</v>
      </c>
      <c r="E253" t="b">
        <v>1</v>
      </c>
    </row>
    <row r="254" spans="1:5" x14ac:dyDescent="0.45">
      <c r="A254" t="s">
        <v>676</v>
      </c>
      <c r="B254" t="s">
        <v>677</v>
      </c>
      <c r="E254" t="b">
        <v>1</v>
      </c>
    </row>
    <row r="255" spans="1:5" x14ac:dyDescent="0.45">
      <c r="A255" t="s">
        <v>678</v>
      </c>
      <c r="B255" t="s">
        <v>679</v>
      </c>
      <c r="E255" t="b">
        <v>1</v>
      </c>
    </row>
    <row r="256" spans="1:5" x14ac:dyDescent="0.45">
      <c r="A256" t="s">
        <v>680</v>
      </c>
      <c r="B256" t="s">
        <v>681</v>
      </c>
      <c r="E256" t="b">
        <v>1</v>
      </c>
    </row>
    <row r="257" spans="1:5" x14ac:dyDescent="0.45">
      <c r="A257" t="s">
        <v>682</v>
      </c>
      <c r="B257" t="s">
        <v>683</v>
      </c>
      <c r="E257" t="b">
        <v>1</v>
      </c>
    </row>
    <row r="258" spans="1:5" x14ac:dyDescent="0.45">
      <c r="A258" t="s">
        <v>684</v>
      </c>
      <c r="B258" t="s">
        <v>685</v>
      </c>
      <c r="E258" t="b">
        <v>1</v>
      </c>
    </row>
    <row r="259" spans="1:5" x14ac:dyDescent="0.45">
      <c r="A259" t="s">
        <v>686</v>
      </c>
      <c r="B259" t="s">
        <v>687</v>
      </c>
      <c r="E259" t="b">
        <v>1</v>
      </c>
    </row>
    <row r="260" spans="1:5" x14ac:dyDescent="0.45">
      <c r="A260" t="s">
        <v>688</v>
      </c>
      <c r="B260" t="s">
        <v>689</v>
      </c>
      <c r="E260" t="b">
        <v>1</v>
      </c>
    </row>
    <row r="261" spans="1:5" x14ac:dyDescent="0.45">
      <c r="A261" t="s">
        <v>690</v>
      </c>
      <c r="B261" t="s">
        <v>691</v>
      </c>
      <c r="E261" t="b">
        <v>1</v>
      </c>
    </row>
    <row r="262" spans="1:5" x14ac:dyDescent="0.45">
      <c r="A262" t="s">
        <v>692</v>
      </c>
      <c r="B262" t="s">
        <v>693</v>
      </c>
      <c r="E262" t="b">
        <v>1</v>
      </c>
    </row>
    <row r="263" spans="1:5" x14ac:dyDescent="0.45">
      <c r="A263" t="s">
        <v>694</v>
      </c>
      <c r="B263" t="s">
        <v>695</v>
      </c>
      <c r="E263" t="b">
        <v>1</v>
      </c>
    </row>
    <row r="264" spans="1:5" x14ac:dyDescent="0.45">
      <c r="A264" t="s">
        <v>696</v>
      </c>
      <c r="B264" t="s">
        <v>697</v>
      </c>
      <c r="E264" t="b">
        <v>1</v>
      </c>
    </row>
    <row r="265" spans="1:5" x14ac:dyDescent="0.45">
      <c r="A265" t="s">
        <v>698</v>
      </c>
      <c r="B265" t="s">
        <v>699</v>
      </c>
      <c r="E265" t="b">
        <v>1</v>
      </c>
    </row>
    <row r="266" spans="1:5" x14ac:dyDescent="0.45">
      <c r="A266" t="s">
        <v>700</v>
      </c>
      <c r="B266" t="s">
        <v>701</v>
      </c>
      <c r="E266" t="b">
        <v>1</v>
      </c>
    </row>
    <row r="267" spans="1:5" x14ac:dyDescent="0.45">
      <c r="A267" t="s">
        <v>702</v>
      </c>
      <c r="B267" t="s">
        <v>703</v>
      </c>
      <c r="E267" t="b">
        <v>1</v>
      </c>
    </row>
    <row r="268" spans="1:5" x14ac:dyDescent="0.45">
      <c r="A268" t="s">
        <v>704</v>
      </c>
      <c r="B268" t="s">
        <v>705</v>
      </c>
      <c r="E268" t="b">
        <v>1</v>
      </c>
    </row>
    <row r="269" spans="1:5" x14ac:dyDescent="0.45">
      <c r="A269" t="s">
        <v>706</v>
      </c>
      <c r="B269" t="s">
        <v>707</v>
      </c>
      <c r="E269" t="b">
        <v>1</v>
      </c>
    </row>
    <row r="270" spans="1:5" x14ac:dyDescent="0.45">
      <c r="A270" t="s">
        <v>708</v>
      </c>
      <c r="B270" t="s">
        <v>709</v>
      </c>
      <c r="E270" t="b">
        <v>1</v>
      </c>
    </row>
    <row r="271" spans="1:5" x14ac:dyDescent="0.45">
      <c r="A271" t="s">
        <v>710</v>
      </c>
      <c r="B271" t="s">
        <v>711</v>
      </c>
      <c r="E271" t="b">
        <v>1</v>
      </c>
    </row>
    <row r="272" spans="1:5" x14ac:dyDescent="0.45">
      <c r="A272" t="s">
        <v>712</v>
      </c>
      <c r="B272" t="s">
        <v>713</v>
      </c>
      <c r="E272" t="b">
        <v>1</v>
      </c>
    </row>
    <row r="273" spans="1:5" x14ac:dyDescent="0.45">
      <c r="A273" t="s">
        <v>714</v>
      </c>
      <c r="B273" t="s">
        <v>715</v>
      </c>
      <c r="E273" t="b">
        <v>1</v>
      </c>
    </row>
    <row r="274" spans="1:5" x14ac:dyDescent="0.45">
      <c r="A274" t="s">
        <v>716</v>
      </c>
      <c r="B274" t="s">
        <v>717</v>
      </c>
      <c r="E274" t="b">
        <v>1</v>
      </c>
    </row>
    <row r="275" spans="1:5" x14ac:dyDescent="0.45">
      <c r="A275" t="s">
        <v>718</v>
      </c>
      <c r="B275" t="s">
        <v>719</v>
      </c>
      <c r="E275" t="b">
        <v>1</v>
      </c>
    </row>
    <row r="276" spans="1:5" x14ac:dyDescent="0.45">
      <c r="A276" t="s">
        <v>720</v>
      </c>
      <c r="B276" t="s">
        <v>721</v>
      </c>
      <c r="E276" t="b">
        <v>1</v>
      </c>
    </row>
    <row r="277" spans="1:5" x14ac:dyDescent="0.45">
      <c r="A277" t="s">
        <v>722</v>
      </c>
      <c r="B277" t="s">
        <v>723</v>
      </c>
      <c r="E277" t="b">
        <v>1</v>
      </c>
    </row>
    <row r="278" spans="1:5" x14ac:dyDescent="0.45">
      <c r="A278" t="s">
        <v>724</v>
      </c>
      <c r="B278" t="s">
        <v>725</v>
      </c>
      <c r="E278" t="b">
        <v>1</v>
      </c>
    </row>
    <row r="279" spans="1:5" x14ac:dyDescent="0.45">
      <c r="A279" t="s">
        <v>726</v>
      </c>
      <c r="B279" t="s">
        <v>727</v>
      </c>
      <c r="E279" t="b">
        <v>1</v>
      </c>
    </row>
    <row r="280" spans="1:5" x14ac:dyDescent="0.45">
      <c r="A280" t="s">
        <v>728</v>
      </c>
      <c r="B280" t="s">
        <v>729</v>
      </c>
      <c r="E280" t="b">
        <v>1</v>
      </c>
    </row>
    <row r="281" spans="1:5" x14ac:dyDescent="0.45">
      <c r="A281" t="s">
        <v>730</v>
      </c>
      <c r="B281" t="s">
        <v>731</v>
      </c>
      <c r="E281" t="b">
        <v>1</v>
      </c>
    </row>
    <row r="282" spans="1:5" x14ac:dyDescent="0.45">
      <c r="A282" t="s">
        <v>732</v>
      </c>
      <c r="B282" t="s">
        <v>733</v>
      </c>
      <c r="E282" t="b">
        <v>1</v>
      </c>
    </row>
    <row r="283" spans="1:5" x14ac:dyDescent="0.45">
      <c r="A283" t="s">
        <v>734</v>
      </c>
      <c r="B283" t="s">
        <v>735</v>
      </c>
      <c r="E283" t="b">
        <v>1</v>
      </c>
    </row>
    <row r="284" spans="1:5" x14ac:dyDescent="0.45">
      <c r="A284" t="s">
        <v>736</v>
      </c>
      <c r="B284" t="s">
        <v>737</v>
      </c>
      <c r="E284" t="b">
        <v>1</v>
      </c>
    </row>
    <row r="285" spans="1:5" x14ac:dyDescent="0.45">
      <c r="A285" t="s">
        <v>738</v>
      </c>
      <c r="B285" t="s">
        <v>739</v>
      </c>
      <c r="E285" t="b">
        <v>1</v>
      </c>
    </row>
    <row r="286" spans="1:5" x14ac:dyDescent="0.45">
      <c r="A286" t="s">
        <v>740</v>
      </c>
      <c r="B286" t="s">
        <v>741</v>
      </c>
      <c r="E286" t="b">
        <v>1</v>
      </c>
    </row>
    <row r="287" spans="1:5" x14ac:dyDescent="0.45">
      <c r="A287" t="s">
        <v>742</v>
      </c>
      <c r="B287" t="s">
        <v>743</v>
      </c>
      <c r="E287" t="b">
        <v>1</v>
      </c>
    </row>
    <row r="288" spans="1:5" x14ac:dyDescent="0.45">
      <c r="A288" t="s">
        <v>744</v>
      </c>
      <c r="B288" t="s">
        <v>745</v>
      </c>
      <c r="E288" t="b">
        <v>1</v>
      </c>
    </row>
    <row r="289" spans="1:5" x14ac:dyDescent="0.45">
      <c r="A289" t="s">
        <v>746</v>
      </c>
      <c r="B289" t="s">
        <v>747</v>
      </c>
      <c r="E289" t="b">
        <v>1</v>
      </c>
    </row>
    <row r="290" spans="1:5" x14ac:dyDescent="0.45">
      <c r="A290" t="s">
        <v>748</v>
      </c>
      <c r="B290" t="s">
        <v>749</v>
      </c>
      <c r="E290" t="b">
        <v>1</v>
      </c>
    </row>
    <row r="291" spans="1:5" x14ac:dyDescent="0.45">
      <c r="A291" t="s">
        <v>750</v>
      </c>
      <c r="B291" t="s">
        <v>751</v>
      </c>
      <c r="E291" t="b">
        <v>1</v>
      </c>
    </row>
    <row r="292" spans="1:5" x14ac:dyDescent="0.45">
      <c r="A292" t="s">
        <v>752</v>
      </c>
      <c r="B292" t="s">
        <v>753</v>
      </c>
      <c r="E292" t="b">
        <v>1</v>
      </c>
    </row>
    <row r="293" spans="1:5" x14ac:dyDescent="0.45">
      <c r="A293" t="s">
        <v>754</v>
      </c>
      <c r="B293" t="s">
        <v>755</v>
      </c>
      <c r="E293" t="b">
        <v>1</v>
      </c>
    </row>
    <row r="294" spans="1:5" x14ac:dyDescent="0.45">
      <c r="A294" t="s">
        <v>756</v>
      </c>
      <c r="B294" t="s">
        <v>757</v>
      </c>
      <c r="E294" t="b">
        <v>1</v>
      </c>
    </row>
    <row r="295" spans="1:5" x14ac:dyDescent="0.45">
      <c r="A295" t="s">
        <v>758</v>
      </c>
      <c r="B295" t="s">
        <v>759</v>
      </c>
      <c r="E295" t="b">
        <v>1</v>
      </c>
    </row>
    <row r="296" spans="1:5" x14ac:dyDescent="0.45">
      <c r="A296" t="s">
        <v>760</v>
      </c>
      <c r="B296" t="s">
        <v>761</v>
      </c>
      <c r="E296" t="b">
        <v>1</v>
      </c>
    </row>
    <row r="297" spans="1:5" x14ac:dyDescent="0.45">
      <c r="A297" t="s">
        <v>762</v>
      </c>
      <c r="B297" t="s">
        <v>763</v>
      </c>
      <c r="E297" t="b">
        <v>1</v>
      </c>
    </row>
    <row r="298" spans="1:5" x14ac:dyDescent="0.45">
      <c r="A298" t="s">
        <v>764</v>
      </c>
      <c r="B298" t="s">
        <v>765</v>
      </c>
      <c r="E298" t="b">
        <v>1</v>
      </c>
    </row>
    <row r="299" spans="1:5" x14ac:dyDescent="0.45">
      <c r="A299" t="s">
        <v>766</v>
      </c>
      <c r="B299" t="s">
        <v>767</v>
      </c>
      <c r="E299" t="b">
        <v>1</v>
      </c>
    </row>
    <row r="300" spans="1:5" x14ac:dyDescent="0.45">
      <c r="A300" t="s">
        <v>768</v>
      </c>
      <c r="B300" t="s">
        <v>769</v>
      </c>
      <c r="E300" t="b">
        <v>1</v>
      </c>
    </row>
    <row r="301" spans="1:5" x14ac:dyDescent="0.45">
      <c r="A301" t="s">
        <v>770</v>
      </c>
      <c r="B301" t="s">
        <v>771</v>
      </c>
      <c r="E301" t="b">
        <v>1</v>
      </c>
    </row>
    <row r="302" spans="1:5" x14ac:dyDescent="0.45">
      <c r="A302" t="s">
        <v>772</v>
      </c>
      <c r="B302" t="s">
        <v>773</v>
      </c>
      <c r="E302" t="b">
        <v>1</v>
      </c>
    </row>
    <row r="303" spans="1:5" x14ac:dyDescent="0.45">
      <c r="A303" t="s">
        <v>774</v>
      </c>
      <c r="B303" t="s">
        <v>775</v>
      </c>
      <c r="E303" t="b">
        <v>1</v>
      </c>
    </row>
    <row r="304" spans="1:5" x14ac:dyDescent="0.45">
      <c r="A304" t="s">
        <v>776</v>
      </c>
      <c r="B304" t="s">
        <v>777</v>
      </c>
      <c r="E304" t="b">
        <v>1</v>
      </c>
    </row>
    <row r="305" spans="1:5" x14ac:dyDescent="0.45">
      <c r="A305" t="s">
        <v>778</v>
      </c>
      <c r="B305" t="s">
        <v>779</v>
      </c>
      <c r="E305" t="b">
        <v>1</v>
      </c>
    </row>
    <row r="306" spans="1:5" x14ac:dyDescent="0.45">
      <c r="A306" t="s">
        <v>780</v>
      </c>
      <c r="B306" t="s">
        <v>781</v>
      </c>
      <c r="E306" t="b">
        <v>1</v>
      </c>
    </row>
    <row r="307" spans="1:5" x14ac:dyDescent="0.45">
      <c r="A307" t="s">
        <v>782</v>
      </c>
      <c r="B307" t="s">
        <v>783</v>
      </c>
      <c r="E307" t="b">
        <v>1</v>
      </c>
    </row>
    <row r="308" spans="1:5" x14ac:dyDescent="0.45">
      <c r="A308" t="s">
        <v>784</v>
      </c>
      <c r="B308" t="s">
        <v>785</v>
      </c>
      <c r="E308" t="b">
        <v>1</v>
      </c>
    </row>
    <row r="309" spans="1:5" x14ac:dyDescent="0.45">
      <c r="A309" t="s">
        <v>786</v>
      </c>
      <c r="B309" t="s">
        <v>787</v>
      </c>
      <c r="E309" t="b">
        <v>1</v>
      </c>
    </row>
    <row r="310" spans="1:5" x14ac:dyDescent="0.45">
      <c r="A310" t="s">
        <v>788</v>
      </c>
      <c r="B310" t="s">
        <v>789</v>
      </c>
      <c r="E310" t="b">
        <v>1</v>
      </c>
    </row>
    <row r="311" spans="1:5" x14ac:dyDescent="0.45">
      <c r="A311" t="s">
        <v>790</v>
      </c>
      <c r="B311" t="s">
        <v>791</v>
      </c>
      <c r="E311" t="b">
        <v>1</v>
      </c>
    </row>
    <row r="312" spans="1:5" x14ac:dyDescent="0.45">
      <c r="A312" t="s">
        <v>792</v>
      </c>
      <c r="B312" t="s">
        <v>793</v>
      </c>
      <c r="E312" t="b">
        <v>1</v>
      </c>
    </row>
    <row r="313" spans="1:5" x14ac:dyDescent="0.45">
      <c r="A313" t="s">
        <v>794</v>
      </c>
      <c r="B313" t="s">
        <v>795</v>
      </c>
      <c r="E313" t="b">
        <v>1</v>
      </c>
    </row>
    <row r="314" spans="1:5" x14ac:dyDescent="0.45">
      <c r="A314" t="s">
        <v>796</v>
      </c>
      <c r="B314" t="s">
        <v>797</v>
      </c>
      <c r="E314" t="b">
        <v>1</v>
      </c>
    </row>
    <row r="315" spans="1:5" x14ac:dyDescent="0.45">
      <c r="A315" t="s">
        <v>798</v>
      </c>
      <c r="B315" t="s">
        <v>799</v>
      </c>
      <c r="E315" t="b">
        <v>1</v>
      </c>
    </row>
    <row r="316" spans="1:5" x14ac:dyDescent="0.45">
      <c r="A316" t="s">
        <v>800</v>
      </c>
      <c r="B316" t="s">
        <v>801</v>
      </c>
      <c r="E316" t="b">
        <v>1</v>
      </c>
    </row>
    <row r="317" spans="1:5" x14ac:dyDescent="0.45">
      <c r="A317" t="s">
        <v>802</v>
      </c>
      <c r="B317" t="s">
        <v>803</v>
      </c>
      <c r="E317" t="b">
        <v>1</v>
      </c>
    </row>
    <row r="318" spans="1:5" x14ac:dyDescent="0.45">
      <c r="A318" t="s">
        <v>804</v>
      </c>
      <c r="B318" t="s">
        <v>805</v>
      </c>
      <c r="E318" t="b">
        <v>1</v>
      </c>
    </row>
    <row r="319" spans="1:5" x14ac:dyDescent="0.45">
      <c r="A319" t="s">
        <v>806</v>
      </c>
      <c r="B319" t="s">
        <v>807</v>
      </c>
      <c r="E319" t="b">
        <v>1</v>
      </c>
    </row>
    <row r="320" spans="1:5" x14ac:dyDescent="0.45">
      <c r="A320" t="s">
        <v>808</v>
      </c>
      <c r="B320" t="s">
        <v>809</v>
      </c>
      <c r="E320" t="b">
        <v>1</v>
      </c>
    </row>
    <row r="321" spans="1:5" x14ac:dyDescent="0.45">
      <c r="A321" t="s">
        <v>810</v>
      </c>
      <c r="B321" t="s">
        <v>811</v>
      </c>
      <c r="E321" t="b">
        <v>1</v>
      </c>
    </row>
    <row r="322" spans="1:5" x14ac:dyDescent="0.45">
      <c r="A322" t="s">
        <v>812</v>
      </c>
      <c r="B322" t="s">
        <v>813</v>
      </c>
      <c r="E322" t="b">
        <v>1</v>
      </c>
    </row>
    <row r="323" spans="1:5" x14ac:dyDescent="0.45">
      <c r="A323" t="s">
        <v>814</v>
      </c>
      <c r="B323" t="s">
        <v>815</v>
      </c>
      <c r="E323" t="b">
        <v>1</v>
      </c>
    </row>
    <row r="324" spans="1:5" x14ac:dyDescent="0.45">
      <c r="A324" t="s">
        <v>816</v>
      </c>
      <c r="B324" t="s">
        <v>817</v>
      </c>
      <c r="E324" t="b">
        <v>1</v>
      </c>
    </row>
    <row r="325" spans="1:5" x14ac:dyDescent="0.45">
      <c r="A325" t="s">
        <v>818</v>
      </c>
      <c r="B325" t="s">
        <v>819</v>
      </c>
      <c r="E325" t="b">
        <v>1</v>
      </c>
    </row>
    <row r="326" spans="1:5" x14ac:dyDescent="0.45">
      <c r="A326" t="s">
        <v>820</v>
      </c>
      <c r="B326" t="s">
        <v>821</v>
      </c>
      <c r="E326" t="b">
        <v>1</v>
      </c>
    </row>
    <row r="327" spans="1:5" x14ac:dyDescent="0.45">
      <c r="A327" t="s">
        <v>822</v>
      </c>
      <c r="B327" t="s">
        <v>823</v>
      </c>
      <c r="E327" t="b">
        <v>1</v>
      </c>
    </row>
    <row r="328" spans="1:5" x14ac:dyDescent="0.45">
      <c r="A328" t="s">
        <v>824</v>
      </c>
      <c r="B328" t="s">
        <v>825</v>
      </c>
      <c r="E328" t="b">
        <v>1</v>
      </c>
    </row>
    <row r="329" spans="1:5" x14ac:dyDescent="0.45">
      <c r="A329" t="s">
        <v>826</v>
      </c>
      <c r="B329" t="s">
        <v>827</v>
      </c>
      <c r="E329" t="b">
        <v>1</v>
      </c>
    </row>
    <row r="330" spans="1:5" x14ac:dyDescent="0.45">
      <c r="A330" t="s">
        <v>828</v>
      </c>
      <c r="B330" t="s">
        <v>829</v>
      </c>
      <c r="E330" t="b">
        <v>1</v>
      </c>
    </row>
    <row r="331" spans="1:5" x14ac:dyDescent="0.45">
      <c r="A331" t="s">
        <v>830</v>
      </c>
      <c r="B331" t="s">
        <v>831</v>
      </c>
      <c r="E331" t="b">
        <v>1</v>
      </c>
    </row>
    <row r="332" spans="1:5" x14ac:dyDescent="0.45">
      <c r="A332" t="s">
        <v>832</v>
      </c>
      <c r="B332" t="s">
        <v>833</v>
      </c>
      <c r="E332" t="b">
        <v>1</v>
      </c>
    </row>
    <row r="333" spans="1:5" x14ac:dyDescent="0.45">
      <c r="A333" t="s">
        <v>834</v>
      </c>
      <c r="B333" t="s">
        <v>835</v>
      </c>
      <c r="E333" t="b">
        <v>1</v>
      </c>
    </row>
    <row r="334" spans="1:5" x14ac:dyDescent="0.45">
      <c r="A334" t="s">
        <v>836</v>
      </c>
      <c r="B334" t="s">
        <v>837</v>
      </c>
      <c r="E334" t="b">
        <v>1</v>
      </c>
    </row>
    <row r="335" spans="1:5" x14ac:dyDescent="0.45">
      <c r="A335" t="s">
        <v>838</v>
      </c>
      <c r="B335" t="s">
        <v>839</v>
      </c>
      <c r="E335" t="b">
        <v>1</v>
      </c>
    </row>
    <row r="336" spans="1:5" x14ac:dyDescent="0.45">
      <c r="A336" t="s">
        <v>840</v>
      </c>
      <c r="B336" t="s">
        <v>841</v>
      </c>
      <c r="E336" t="b">
        <v>1</v>
      </c>
    </row>
    <row r="337" spans="1:5" x14ac:dyDescent="0.45">
      <c r="A337" t="s">
        <v>842</v>
      </c>
      <c r="B337" t="s">
        <v>843</v>
      </c>
      <c r="E337" t="b">
        <v>1</v>
      </c>
    </row>
    <row r="338" spans="1:5" x14ac:dyDescent="0.45">
      <c r="A338" t="s">
        <v>844</v>
      </c>
      <c r="B338" t="s">
        <v>845</v>
      </c>
      <c r="E338" t="b">
        <v>1</v>
      </c>
    </row>
    <row r="339" spans="1:5" x14ac:dyDescent="0.45">
      <c r="A339" t="s">
        <v>846</v>
      </c>
      <c r="B339" t="s">
        <v>847</v>
      </c>
      <c r="E339" t="b">
        <v>1</v>
      </c>
    </row>
    <row r="340" spans="1:5" x14ac:dyDescent="0.45">
      <c r="A340" t="s">
        <v>848</v>
      </c>
      <c r="B340" t="s">
        <v>849</v>
      </c>
      <c r="E340" t="b">
        <v>1</v>
      </c>
    </row>
    <row r="341" spans="1:5" x14ac:dyDescent="0.45">
      <c r="A341" t="s">
        <v>850</v>
      </c>
      <c r="B341" t="s">
        <v>851</v>
      </c>
      <c r="E341" t="b">
        <v>1</v>
      </c>
    </row>
    <row r="342" spans="1:5" x14ac:dyDescent="0.45">
      <c r="A342" t="s">
        <v>852</v>
      </c>
      <c r="B342" t="s">
        <v>853</v>
      </c>
      <c r="E342" t="b">
        <v>1</v>
      </c>
    </row>
    <row r="343" spans="1:5" x14ac:dyDescent="0.45">
      <c r="A343" t="s">
        <v>854</v>
      </c>
      <c r="B343" t="s">
        <v>855</v>
      </c>
      <c r="E343" t="b">
        <v>1</v>
      </c>
    </row>
    <row r="344" spans="1:5" x14ac:dyDescent="0.45">
      <c r="A344" t="s">
        <v>856</v>
      </c>
      <c r="B344" t="s">
        <v>857</v>
      </c>
      <c r="E344" t="b">
        <v>1</v>
      </c>
    </row>
    <row r="345" spans="1:5" x14ac:dyDescent="0.45">
      <c r="A345" t="s">
        <v>858</v>
      </c>
      <c r="B345" t="s">
        <v>859</v>
      </c>
      <c r="E345" t="b">
        <v>1</v>
      </c>
    </row>
    <row r="346" spans="1:5" x14ac:dyDescent="0.45">
      <c r="A346" t="s">
        <v>860</v>
      </c>
      <c r="B346" t="s">
        <v>861</v>
      </c>
      <c r="E346" t="b">
        <v>1</v>
      </c>
    </row>
    <row r="347" spans="1:5" x14ac:dyDescent="0.45">
      <c r="A347" t="s">
        <v>862</v>
      </c>
      <c r="B347" t="s">
        <v>863</v>
      </c>
      <c r="E347" t="b">
        <v>1</v>
      </c>
    </row>
    <row r="348" spans="1:5" x14ac:dyDescent="0.45">
      <c r="A348" t="s">
        <v>864</v>
      </c>
      <c r="B348" t="s">
        <v>865</v>
      </c>
      <c r="E348" t="b">
        <v>1</v>
      </c>
    </row>
    <row r="349" spans="1:5" x14ac:dyDescent="0.45">
      <c r="A349" t="s">
        <v>866</v>
      </c>
      <c r="B349" t="s">
        <v>867</v>
      </c>
      <c r="E349" t="b">
        <v>1</v>
      </c>
    </row>
    <row r="350" spans="1:5" x14ac:dyDescent="0.45">
      <c r="A350" t="s">
        <v>868</v>
      </c>
      <c r="B350" t="s">
        <v>869</v>
      </c>
      <c r="E350" t="b">
        <v>1</v>
      </c>
    </row>
    <row r="351" spans="1:5" x14ac:dyDescent="0.45">
      <c r="A351" t="s">
        <v>870</v>
      </c>
      <c r="B351" t="s">
        <v>871</v>
      </c>
      <c r="E351" t="b">
        <v>1</v>
      </c>
    </row>
    <row r="352" spans="1:5" x14ac:dyDescent="0.45">
      <c r="A352" t="s">
        <v>872</v>
      </c>
      <c r="B352" t="s">
        <v>873</v>
      </c>
      <c r="E352" t="b">
        <v>1</v>
      </c>
    </row>
    <row r="353" spans="1:5" x14ac:dyDescent="0.45">
      <c r="A353" t="s">
        <v>874</v>
      </c>
      <c r="B353" t="s">
        <v>875</v>
      </c>
      <c r="E353" t="b">
        <v>1</v>
      </c>
    </row>
    <row r="354" spans="1:5" x14ac:dyDescent="0.45">
      <c r="A354" t="s">
        <v>876</v>
      </c>
      <c r="B354" t="s">
        <v>877</v>
      </c>
      <c r="E354" t="b">
        <v>1</v>
      </c>
    </row>
    <row r="355" spans="1:5" x14ac:dyDescent="0.45">
      <c r="A355" t="s">
        <v>878</v>
      </c>
      <c r="B355" t="s">
        <v>879</v>
      </c>
      <c r="E355" t="b">
        <v>1</v>
      </c>
    </row>
    <row r="356" spans="1:5" x14ac:dyDescent="0.45">
      <c r="A356" t="s">
        <v>880</v>
      </c>
      <c r="B356" t="s">
        <v>881</v>
      </c>
      <c r="E356" t="b">
        <v>1</v>
      </c>
    </row>
    <row r="357" spans="1:5" x14ac:dyDescent="0.45">
      <c r="A357" t="s">
        <v>882</v>
      </c>
      <c r="B357" t="s">
        <v>883</v>
      </c>
      <c r="E357" t="b">
        <v>1</v>
      </c>
    </row>
    <row r="358" spans="1:5" x14ac:dyDescent="0.45">
      <c r="A358" t="s">
        <v>884</v>
      </c>
      <c r="B358" t="s">
        <v>885</v>
      </c>
      <c r="E358" t="b">
        <v>1</v>
      </c>
    </row>
    <row r="359" spans="1:5" x14ac:dyDescent="0.45">
      <c r="A359" t="s">
        <v>886</v>
      </c>
      <c r="B359" t="s">
        <v>887</v>
      </c>
      <c r="E359" t="b">
        <v>1</v>
      </c>
    </row>
    <row r="360" spans="1:5" x14ac:dyDescent="0.45">
      <c r="A360" t="s">
        <v>888</v>
      </c>
      <c r="B360" t="s">
        <v>889</v>
      </c>
      <c r="E360" t="b">
        <v>1</v>
      </c>
    </row>
    <row r="361" spans="1:5" x14ac:dyDescent="0.45">
      <c r="A361" t="s">
        <v>890</v>
      </c>
      <c r="B361" t="s">
        <v>891</v>
      </c>
      <c r="E361" t="b">
        <v>1</v>
      </c>
    </row>
    <row r="362" spans="1:5" x14ac:dyDescent="0.45">
      <c r="A362" t="s">
        <v>892</v>
      </c>
      <c r="B362" t="s">
        <v>893</v>
      </c>
      <c r="E362" t="b">
        <v>1</v>
      </c>
    </row>
    <row r="363" spans="1:5" x14ac:dyDescent="0.45">
      <c r="A363" t="s">
        <v>894</v>
      </c>
      <c r="B363" t="s">
        <v>895</v>
      </c>
      <c r="E363" t="b">
        <v>1</v>
      </c>
    </row>
    <row r="364" spans="1:5" x14ac:dyDescent="0.45">
      <c r="A364" t="s">
        <v>896</v>
      </c>
      <c r="B364" t="s">
        <v>897</v>
      </c>
      <c r="E364" t="b">
        <v>1</v>
      </c>
    </row>
    <row r="365" spans="1:5" x14ac:dyDescent="0.45">
      <c r="A365" t="s">
        <v>898</v>
      </c>
      <c r="B365" t="s">
        <v>899</v>
      </c>
      <c r="E365" t="b">
        <v>1</v>
      </c>
    </row>
    <row r="366" spans="1:5" x14ac:dyDescent="0.45">
      <c r="A366" t="s">
        <v>900</v>
      </c>
      <c r="B366" t="s">
        <v>901</v>
      </c>
      <c r="E366" t="b">
        <v>1</v>
      </c>
    </row>
    <row r="367" spans="1:5" x14ac:dyDescent="0.45">
      <c r="A367" t="s">
        <v>902</v>
      </c>
      <c r="B367" t="s">
        <v>903</v>
      </c>
      <c r="E367" t="b">
        <v>1</v>
      </c>
    </row>
    <row r="368" spans="1:5" x14ac:dyDescent="0.45">
      <c r="A368" t="s">
        <v>904</v>
      </c>
      <c r="B368" t="s">
        <v>905</v>
      </c>
      <c r="E368" t="b">
        <v>1</v>
      </c>
    </row>
    <row r="369" spans="1:5" x14ac:dyDescent="0.45">
      <c r="A369" t="s">
        <v>906</v>
      </c>
      <c r="B369" t="s">
        <v>907</v>
      </c>
      <c r="E369" t="b">
        <v>1</v>
      </c>
    </row>
    <row r="370" spans="1:5" x14ac:dyDescent="0.45">
      <c r="A370" t="s">
        <v>908</v>
      </c>
      <c r="B370" t="s">
        <v>909</v>
      </c>
      <c r="E370" t="b">
        <v>1</v>
      </c>
    </row>
    <row r="371" spans="1:5" x14ac:dyDescent="0.45">
      <c r="A371" t="s">
        <v>910</v>
      </c>
      <c r="B371" t="s">
        <v>911</v>
      </c>
      <c r="E371" t="b">
        <v>1</v>
      </c>
    </row>
    <row r="372" spans="1:5" x14ac:dyDescent="0.45">
      <c r="A372" t="s">
        <v>912</v>
      </c>
      <c r="B372" t="s">
        <v>913</v>
      </c>
      <c r="E372" t="b">
        <v>1</v>
      </c>
    </row>
    <row r="373" spans="1:5" x14ac:dyDescent="0.45">
      <c r="A373" t="s">
        <v>914</v>
      </c>
      <c r="B373" t="s">
        <v>915</v>
      </c>
      <c r="E373" t="b">
        <v>1</v>
      </c>
    </row>
    <row r="374" spans="1:5" x14ac:dyDescent="0.45">
      <c r="A374" t="s">
        <v>916</v>
      </c>
      <c r="B374" t="s">
        <v>917</v>
      </c>
      <c r="E374" t="b">
        <v>1</v>
      </c>
    </row>
    <row r="375" spans="1:5" x14ac:dyDescent="0.45">
      <c r="A375" t="s">
        <v>918</v>
      </c>
      <c r="B375" t="s">
        <v>919</v>
      </c>
      <c r="E375" t="b">
        <v>1</v>
      </c>
    </row>
    <row r="376" spans="1:5" x14ac:dyDescent="0.45">
      <c r="A376" t="s">
        <v>920</v>
      </c>
      <c r="B376" t="s">
        <v>921</v>
      </c>
      <c r="E376" t="b">
        <v>1</v>
      </c>
    </row>
    <row r="377" spans="1:5" x14ac:dyDescent="0.45">
      <c r="A377" t="s">
        <v>922</v>
      </c>
      <c r="B377" t="s">
        <v>923</v>
      </c>
      <c r="E377" t="b">
        <v>1</v>
      </c>
    </row>
    <row r="378" spans="1:5" x14ac:dyDescent="0.45">
      <c r="A378" t="s">
        <v>924</v>
      </c>
      <c r="B378" t="s">
        <v>925</v>
      </c>
      <c r="E378" t="b">
        <v>1</v>
      </c>
    </row>
    <row r="379" spans="1:5" x14ac:dyDescent="0.45">
      <c r="A379" t="s">
        <v>926</v>
      </c>
      <c r="B379" t="s">
        <v>927</v>
      </c>
      <c r="E379" t="b">
        <v>1</v>
      </c>
    </row>
    <row r="380" spans="1:5" x14ac:dyDescent="0.45">
      <c r="A380" t="s">
        <v>928</v>
      </c>
      <c r="B380" t="s">
        <v>929</v>
      </c>
      <c r="E380" t="b">
        <v>1</v>
      </c>
    </row>
    <row r="381" spans="1:5" x14ac:dyDescent="0.45">
      <c r="A381" t="s">
        <v>930</v>
      </c>
      <c r="B381" t="s">
        <v>931</v>
      </c>
      <c r="E381" t="b">
        <v>1</v>
      </c>
    </row>
    <row r="382" spans="1:5" x14ac:dyDescent="0.45">
      <c r="A382" t="s">
        <v>932</v>
      </c>
      <c r="B382" t="s">
        <v>933</v>
      </c>
      <c r="E382" t="b">
        <v>1</v>
      </c>
    </row>
    <row r="383" spans="1:5" x14ac:dyDescent="0.45">
      <c r="A383" t="s">
        <v>934</v>
      </c>
      <c r="B383" t="s">
        <v>935</v>
      </c>
      <c r="E383" t="b">
        <v>1</v>
      </c>
    </row>
    <row r="384" spans="1:5" x14ac:dyDescent="0.45">
      <c r="A384" t="s">
        <v>936</v>
      </c>
      <c r="B384" t="s">
        <v>937</v>
      </c>
      <c r="E384" t="b">
        <v>1</v>
      </c>
    </row>
    <row r="385" spans="1:5" x14ac:dyDescent="0.45">
      <c r="A385" t="s">
        <v>938</v>
      </c>
      <c r="B385" t="s">
        <v>939</v>
      </c>
      <c r="E385" t="b">
        <v>1</v>
      </c>
    </row>
    <row r="386" spans="1:5" x14ac:dyDescent="0.45">
      <c r="A386" t="s">
        <v>940</v>
      </c>
      <c r="B386" t="s">
        <v>941</v>
      </c>
      <c r="E386" t="b">
        <v>1</v>
      </c>
    </row>
    <row r="387" spans="1:5" x14ac:dyDescent="0.45">
      <c r="A387" t="s">
        <v>942</v>
      </c>
      <c r="B387" t="s">
        <v>943</v>
      </c>
      <c r="E387" t="b">
        <v>1</v>
      </c>
    </row>
    <row r="388" spans="1:5" x14ac:dyDescent="0.45">
      <c r="A388" t="s">
        <v>944</v>
      </c>
      <c r="B388" t="s">
        <v>945</v>
      </c>
      <c r="E388" t="b">
        <v>1</v>
      </c>
    </row>
    <row r="389" spans="1:5" x14ac:dyDescent="0.45">
      <c r="A389" t="s">
        <v>946</v>
      </c>
      <c r="B389" t="s">
        <v>947</v>
      </c>
      <c r="E389" t="b">
        <v>1</v>
      </c>
    </row>
    <row r="390" spans="1:5" x14ac:dyDescent="0.45">
      <c r="A390" t="s">
        <v>948</v>
      </c>
      <c r="B390" t="s">
        <v>949</v>
      </c>
      <c r="E390" t="b">
        <v>1</v>
      </c>
    </row>
    <row r="391" spans="1:5" x14ac:dyDescent="0.45">
      <c r="A391" t="s">
        <v>950</v>
      </c>
      <c r="B391" t="s">
        <v>951</v>
      </c>
      <c r="E391" t="b">
        <v>1</v>
      </c>
    </row>
    <row r="392" spans="1:5" x14ac:dyDescent="0.45">
      <c r="A392" t="s">
        <v>952</v>
      </c>
      <c r="B392" t="s">
        <v>953</v>
      </c>
      <c r="E392" t="b">
        <v>1</v>
      </c>
    </row>
    <row r="393" spans="1:5" x14ac:dyDescent="0.45">
      <c r="A393" t="s">
        <v>954</v>
      </c>
      <c r="B393" t="s">
        <v>955</v>
      </c>
      <c r="E393" t="b">
        <v>1</v>
      </c>
    </row>
    <row r="394" spans="1:5" x14ac:dyDescent="0.45">
      <c r="A394" t="s">
        <v>956</v>
      </c>
      <c r="B394" t="s">
        <v>957</v>
      </c>
      <c r="E394" t="b">
        <v>1</v>
      </c>
    </row>
    <row r="395" spans="1:5" x14ac:dyDescent="0.45">
      <c r="A395" t="s">
        <v>958</v>
      </c>
      <c r="B395" t="s">
        <v>959</v>
      </c>
      <c r="E395" t="b">
        <v>1</v>
      </c>
    </row>
    <row r="396" spans="1:5" x14ac:dyDescent="0.45">
      <c r="A396" t="s">
        <v>960</v>
      </c>
      <c r="B396" t="s">
        <v>961</v>
      </c>
      <c r="E396" t="b">
        <v>1</v>
      </c>
    </row>
    <row r="397" spans="1:5" x14ac:dyDescent="0.45">
      <c r="A397" t="s">
        <v>962</v>
      </c>
      <c r="B397" t="s">
        <v>963</v>
      </c>
      <c r="E397" t="b">
        <v>1</v>
      </c>
    </row>
    <row r="398" spans="1:5" x14ac:dyDescent="0.45">
      <c r="A398" t="s">
        <v>964</v>
      </c>
      <c r="B398" t="s">
        <v>965</v>
      </c>
      <c r="E398" t="b">
        <v>1</v>
      </c>
    </row>
    <row r="399" spans="1:5" x14ac:dyDescent="0.45">
      <c r="A399" t="s">
        <v>966</v>
      </c>
      <c r="B399" t="s">
        <v>967</v>
      </c>
      <c r="E399" t="b">
        <v>1</v>
      </c>
    </row>
    <row r="400" spans="1:5" x14ac:dyDescent="0.45">
      <c r="A400" t="s">
        <v>968</v>
      </c>
      <c r="B400" t="s">
        <v>969</v>
      </c>
      <c r="E400" t="b">
        <v>1</v>
      </c>
    </row>
    <row r="401" spans="1:5" x14ac:dyDescent="0.45">
      <c r="A401" t="s">
        <v>970</v>
      </c>
      <c r="B401" t="s">
        <v>971</v>
      </c>
      <c r="E401" t="b">
        <v>1</v>
      </c>
    </row>
    <row r="402" spans="1:5" x14ac:dyDescent="0.45">
      <c r="A402" t="s">
        <v>972</v>
      </c>
      <c r="B402" t="s">
        <v>973</v>
      </c>
      <c r="E402" t="b">
        <v>1</v>
      </c>
    </row>
    <row r="403" spans="1:5" x14ac:dyDescent="0.45">
      <c r="A403" t="s">
        <v>974</v>
      </c>
      <c r="B403" t="s">
        <v>975</v>
      </c>
      <c r="E403" t="b">
        <v>1</v>
      </c>
    </row>
    <row r="404" spans="1:5" x14ac:dyDescent="0.45">
      <c r="A404" t="s">
        <v>976</v>
      </c>
      <c r="B404" t="s">
        <v>977</v>
      </c>
      <c r="E404" t="b">
        <v>1</v>
      </c>
    </row>
    <row r="405" spans="1:5" x14ac:dyDescent="0.45">
      <c r="A405" t="s">
        <v>978</v>
      </c>
      <c r="B405" t="s">
        <v>979</v>
      </c>
      <c r="E405" t="b">
        <v>1</v>
      </c>
    </row>
    <row r="406" spans="1:5" x14ac:dyDescent="0.45">
      <c r="A406" t="s">
        <v>980</v>
      </c>
      <c r="B406" t="s">
        <v>981</v>
      </c>
      <c r="E406" t="b">
        <v>1</v>
      </c>
    </row>
    <row r="407" spans="1:5" x14ac:dyDescent="0.45">
      <c r="A407" t="s">
        <v>982</v>
      </c>
      <c r="B407" t="s">
        <v>983</v>
      </c>
      <c r="E407" t="b">
        <v>1</v>
      </c>
    </row>
    <row r="408" spans="1:5" x14ac:dyDescent="0.45">
      <c r="A408" t="s">
        <v>984</v>
      </c>
      <c r="B408" t="s">
        <v>985</v>
      </c>
      <c r="E408" t="b">
        <v>1</v>
      </c>
    </row>
    <row r="409" spans="1:5" x14ac:dyDescent="0.45">
      <c r="A409" t="s">
        <v>986</v>
      </c>
      <c r="B409" t="s">
        <v>987</v>
      </c>
      <c r="E409" t="b">
        <v>1</v>
      </c>
    </row>
    <row r="410" spans="1:5" x14ac:dyDescent="0.45">
      <c r="A410" t="s">
        <v>988</v>
      </c>
      <c r="B410" t="s">
        <v>989</v>
      </c>
      <c r="E410" t="b">
        <v>1</v>
      </c>
    </row>
    <row r="411" spans="1:5" x14ac:dyDescent="0.45">
      <c r="A411" t="s">
        <v>990</v>
      </c>
      <c r="B411" t="s">
        <v>991</v>
      </c>
      <c r="E411" t="b">
        <v>1</v>
      </c>
    </row>
    <row r="412" spans="1:5" x14ac:dyDescent="0.45">
      <c r="A412" t="s">
        <v>992</v>
      </c>
      <c r="B412" t="s">
        <v>993</v>
      </c>
      <c r="E412" t="b">
        <v>1</v>
      </c>
    </row>
    <row r="413" spans="1:5" x14ac:dyDescent="0.45">
      <c r="A413" t="s">
        <v>994</v>
      </c>
      <c r="B413" t="s">
        <v>995</v>
      </c>
      <c r="E413" t="b">
        <v>1</v>
      </c>
    </row>
    <row r="414" spans="1:5" x14ac:dyDescent="0.45">
      <c r="A414" t="s">
        <v>996</v>
      </c>
      <c r="B414" t="s">
        <v>997</v>
      </c>
      <c r="E414" t="b">
        <v>1</v>
      </c>
    </row>
    <row r="415" spans="1:5" x14ac:dyDescent="0.45">
      <c r="A415" t="s">
        <v>998</v>
      </c>
      <c r="B415" t="s">
        <v>999</v>
      </c>
      <c r="E415" t="b">
        <v>1</v>
      </c>
    </row>
    <row r="416" spans="1:5" x14ac:dyDescent="0.45">
      <c r="A416" t="s">
        <v>1000</v>
      </c>
      <c r="B416" t="s">
        <v>1001</v>
      </c>
      <c r="E416" t="b">
        <v>1</v>
      </c>
    </row>
    <row r="417" spans="1:5" x14ac:dyDescent="0.45">
      <c r="A417" t="s">
        <v>1002</v>
      </c>
      <c r="B417" t="s">
        <v>1003</v>
      </c>
      <c r="E417" t="b">
        <v>1</v>
      </c>
    </row>
    <row r="418" spans="1:5" x14ac:dyDescent="0.45">
      <c r="A418" t="s">
        <v>1004</v>
      </c>
      <c r="B418" t="s">
        <v>1005</v>
      </c>
      <c r="E418" t="b">
        <v>1</v>
      </c>
    </row>
    <row r="419" spans="1:5" x14ac:dyDescent="0.45">
      <c r="A419" t="s">
        <v>1006</v>
      </c>
      <c r="B419" t="s">
        <v>1007</v>
      </c>
      <c r="E419" t="b">
        <v>1</v>
      </c>
    </row>
    <row r="420" spans="1:5" x14ac:dyDescent="0.45">
      <c r="A420" t="s">
        <v>1008</v>
      </c>
      <c r="B420" t="s">
        <v>1009</v>
      </c>
      <c r="E420" t="b">
        <v>1</v>
      </c>
    </row>
    <row r="421" spans="1:5" x14ac:dyDescent="0.45">
      <c r="A421" t="s">
        <v>1010</v>
      </c>
      <c r="B421" t="s">
        <v>1011</v>
      </c>
      <c r="E421" t="b">
        <v>1</v>
      </c>
    </row>
    <row r="422" spans="1:5" x14ac:dyDescent="0.45">
      <c r="A422" t="s">
        <v>1012</v>
      </c>
      <c r="B422" t="s">
        <v>1013</v>
      </c>
      <c r="E422" t="b">
        <v>1</v>
      </c>
    </row>
    <row r="423" spans="1:5" x14ac:dyDescent="0.45">
      <c r="A423" t="s">
        <v>1014</v>
      </c>
      <c r="B423" t="s">
        <v>1015</v>
      </c>
      <c r="E423" t="b">
        <v>1</v>
      </c>
    </row>
    <row r="424" spans="1:5" x14ac:dyDescent="0.45">
      <c r="A424" t="s">
        <v>1016</v>
      </c>
      <c r="B424" t="s">
        <v>1017</v>
      </c>
      <c r="E424" t="b">
        <v>1</v>
      </c>
    </row>
    <row r="425" spans="1:5" x14ac:dyDescent="0.45">
      <c r="A425" t="s">
        <v>1018</v>
      </c>
      <c r="B425" t="s">
        <v>1019</v>
      </c>
      <c r="E425" t="b">
        <v>1</v>
      </c>
    </row>
    <row r="426" spans="1:5" x14ac:dyDescent="0.45">
      <c r="A426" t="s">
        <v>1020</v>
      </c>
      <c r="B426" t="s">
        <v>1021</v>
      </c>
      <c r="E426" t="b">
        <v>1</v>
      </c>
    </row>
    <row r="427" spans="1:5" x14ac:dyDescent="0.45">
      <c r="A427" t="s">
        <v>1022</v>
      </c>
      <c r="B427" t="s">
        <v>1023</v>
      </c>
      <c r="E427" t="b">
        <v>1</v>
      </c>
    </row>
    <row r="428" spans="1:5" x14ac:dyDescent="0.45">
      <c r="A428" t="s">
        <v>1024</v>
      </c>
      <c r="B428" t="s">
        <v>1025</v>
      </c>
      <c r="E428" t="b">
        <v>1</v>
      </c>
    </row>
    <row r="429" spans="1:5" x14ac:dyDescent="0.45">
      <c r="A429" t="s">
        <v>1026</v>
      </c>
      <c r="B429" t="s">
        <v>1027</v>
      </c>
      <c r="E429" t="b">
        <v>1</v>
      </c>
    </row>
    <row r="430" spans="1:5" x14ac:dyDescent="0.45">
      <c r="A430" t="s">
        <v>1028</v>
      </c>
      <c r="B430" t="s">
        <v>1029</v>
      </c>
      <c r="E430" t="b">
        <v>1</v>
      </c>
    </row>
    <row r="431" spans="1:5" x14ac:dyDescent="0.45">
      <c r="A431" t="s">
        <v>1030</v>
      </c>
      <c r="B431" t="s">
        <v>1031</v>
      </c>
      <c r="E431" t="b">
        <v>1</v>
      </c>
    </row>
    <row r="432" spans="1:5" x14ac:dyDescent="0.45">
      <c r="A432" t="s">
        <v>1032</v>
      </c>
      <c r="B432" t="s">
        <v>1033</v>
      </c>
      <c r="E432" t="b">
        <v>1</v>
      </c>
    </row>
    <row r="433" spans="1:5" x14ac:dyDescent="0.45">
      <c r="A433" t="s">
        <v>1034</v>
      </c>
      <c r="B433" t="s">
        <v>1035</v>
      </c>
      <c r="E433" t="b">
        <v>1</v>
      </c>
    </row>
    <row r="434" spans="1:5" x14ac:dyDescent="0.45">
      <c r="A434" t="s">
        <v>1036</v>
      </c>
      <c r="B434" t="s">
        <v>1037</v>
      </c>
      <c r="E434" t="b">
        <v>1</v>
      </c>
    </row>
    <row r="435" spans="1:5" x14ac:dyDescent="0.45">
      <c r="A435" t="s">
        <v>1038</v>
      </c>
      <c r="B435" t="s">
        <v>1039</v>
      </c>
      <c r="E435" t="b">
        <v>1</v>
      </c>
    </row>
    <row r="436" spans="1:5" x14ac:dyDescent="0.45">
      <c r="A436" t="s">
        <v>1040</v>
      </c>
      <c r="B436" t="s">
        <v>1041</v>
      </c>
      <c r="E436" t="b">
        <v>1</v>
      </c>
    </row>
    <row r="437" spans="1:5" x14ac:dyDescent="0.45">
      <c r="A437" t="s">
        <v>1042</v>
      </c>
      <c r="B437" t="s">
        <v>1043</v>
      </c>
      <c r="E437" t="b">
        <v>1</v>
      </c>
    </row>
    <row r="438" spans="1:5" x14ac:dyDescent="0.45">
      <c r="A438" t="s">
        <v>1044</v>
      </c>
      <c r="B438" t="s">
        <v>1045</v>
      </c>
      <c r="E438" t="b">
        <v>1</v>
      </c>
    </row>
    <row r="439" spans="1:5" x14ac:dyDescent="0.45">
      <c r="A439" t="s">
        <v>1046</v>
      </c>
      <c r="B439" t="s">
        <v>1047</v>
      </c>
      <c r="E439" t="b">
        <v>1</v>
      </c>
    </row>
    <row r="440" spans="1:5" x14ac:dyDescent="0.45">
      <c r="A440" t="s">
        <v>1048</v>
      </c>
      <c r="B440" t="s">
        <v>1049</v>
      </c>
      <c r="E440" t="b">
        <v>1</v>
      </c>
    </row>
    <row r="441" spans="1:5" x14ac:dyDescent="0.45">
      <c r="A441" t="s">
        <v>1050</v>
      </c>
      <c r="B441" t="s">
        <v>1051</v>
      </c>
      <c r="E441" t="b">
        <v>1</v>
      </c>
    </row>
    <row r="442" spans="1:5" x14ac:dyDescent="0.45">
      <c r="A442" t="s">
        <v>1052</v>
      </c>
      <c r="B442" t="s">
        <v>1053</v>
      </c>
      <c r="E442" t="b">
        <v>1</v>
      </c>
    </row>
    <row r="443" spans="1:5" x14ac:dyDescent="0.45">
      <c r="A443" t="s">
        <v>1054</v>
      </c>
      <c r="B443" t="s">
        <v>1055</v>
      </c>
      <c r="E443" t="b">
        <v>1</v>
      </c>
    </row>
    <row r="444" spans="1:5" x14ac:dyDescent="0.45">
      <c r="A444" t="s">
        <v>1056</v>
      </c>
      <c r="B444" t="s">
        <v>1057</v>
      </c>
      <c r="E444" t="b">
        <v>1</v>
      </c>
    </row>
    <row r="445" spans="1:5" x14ac:dyDescent="0.45">
      <c r="A445" t="s">
        <v>1058</v>
      </c>
      <c r="B445" t="s">
        <v>1059</v>
      </c>
      <c r="E445" t="b">
        <v>1</v>
      </c>
    </row>
    <row r="446" spans="1:5" x14ac:dyDescent="0.45">
      <c r="A446" t="s">
        <v>1060</v>
      </c>
      <c r="B446" t="s">
        <v>1061</v>
      </c>
      <c r="E446" t="b">
        <v>1</v>
      </c>
    </row>
    <row r="447" spans="1:5" x14ac:dyDescent="0.45">
      <c r="A447" t="s">
        <v>1062</v>
      </c>
      <c r="B447" t="s">
        <v>1063</v>
      </c>
      <c r="E447" t="b">
        <v>1</v>
      </c>
    </row>
    <row r="448" spans="1:5" x14ac:dyDescent="0.45">
      <c r="A448" t="s">
        <v>1064</v>
      </c>
      <c r="B448" t="s">
        <v>1065</v>
      </c>
      <c r="E448" t="b">
        <v>1</v>
      </c>
    </row>
    <row r="449" spans="1:5" x14ac:dyDescent="0.45">
      <c r="A449" t="s">
        <v>1066</v>
      </c>
      <c r="B449" t="s">
        <v>1067</v>
      </c>
      <c r="E449" t="b">
        <v>1</v>
      </c>
    </row>
    <row r="450" spans="1:5" x14ac:dyDescent="0.45">
      <c r="A450" t="s">
        <v>1068</v>
      </c>
      <c r="B450" t="s">
        <v>1069</v>
      </c>
      <c r="E450" t="b">
        <v>1</v>
      </c>
    </row>
    <row r="451" spans="1:5" x14ac:dyDescent="0.45">
      <c r="A451" t="s">
        <v>1070</v>
      </c>
      <c r="B451" t="s">
        <v>1071</v>
      </c>
      <c r="E451" t="b">
        <v>1</v>
      </c>
    </row>
    <row r="452" spans="1:5" x14ac:dyDescent="0.45">
      <c r="A452" t="s">
        <v>1072</v>
      </c>
      <c r="B452" t="s">
        <v>1073</v>
      </c>
      <c r="E452" t="b">
        <v>1</v>
      </c>
    </row>
    <row r="453" spans="1:5" x14ac:dyDescent="0.45">
      <c r="A453" t="s">
        <v>1074</v>
      </c>
      <c r="B453" t="s">
        <v>1075</v>
      </c>
      <c r="E453" t="b">
        <v>1</v>
      </c>
    </row>
    <row r="454" spans="1:5" x14ac:dyDescent="0.45">
      <c r="A454" t="s">
        <v>1076</v>
      </c>
      <c r="B454" t="s">
        <v>1077</v>
      </c>
      <c r="E454" t="b">
        <v>1</v>
      </c>
    </row>
    <row r="455" spans="1:5" x14ac:dyDescent="0.45">
      <c r="A455" t="s">
        <v>1078</v>
      </c>
      <c r="B455" t="s">
        <v>1079</v>
      </c>
      <c r="E455" t="b">
        <v>1</v>
      </c>
    </row>
    <row r="456" spans="1:5" x14ac:dyDescent="0.45">
      <c r="A456" t="s">
        <v>1080</v>
      </c>
      <c r="B456" t="s">
        <v>1081</v>
      </c>
      <c r="E456" t="b">
        <v>1</v>
      </c>
    </row>
    <row r="457" spans="1:5" x14ac:dyDescent="0.45">
      <c r="A457" t="s">
        <v>1082</v>
      </c>
      <c r="B457" t="s">
        <v>1083</v>
      </c>
      <c r="E457" t="b">
        <v>1</v>
      </c>
    </row>
    <row r="458" spans="1:5" x14ac:dyDescent="0.45">
      <c r="A458" t="s">
        <v>1084</v>
      </c>
      <c r="B458" t="s">
        <v>1085</v>
      </c>
      <c r="E458" t="b">
        <v>1</v>
      </c>
    </row>
    <row r="459" spans="1:5" x14ac:dyDescent="0.45">
      <c r="A459" t="s">
        <v>1086</v>
      </c>
      <c r="B459" t="s">
        <v>1087</v>
      </c>
      <c r="E459" t="b">
        <v>1</v>
      </c>
    </row>
    <row r="460" spans="1:5" x14ac:dyDescent="0.45">
      <c r="A460" t="s">
        <v>1088</v>
      </c>
      <c r="B460" t="s">
        <v>1089</v>
      </c>
      <c r="E460" t="b">
        <v>1</v>
      </c>
    </row>
    <row r="461" spans="1:5" x14ac:dyDescent="0.45">
      <c r="A461" t="s">
        <v>1090</v>
      </c>
      <c r="B461" t="s">
        <v>1091</v>
      </c>
      <c r="E461" t="b">
        <v>1</v>
      </c>
    </row>
    <row r="462" spans="1:5" x14ac:dyDescent="0.45">
      <c r="A462" t="s">
        <v>1092</v>
      </c>
      <c r="B462" t="s">
        <v>1093</v>
      </c>
      <c r="E462" t="b">
        <v>1</v>
      </c>
    </row>
    <row r="463" spans="1:5" x14ac:dyDescent="0.45">
      <c r="A463" t="s">
        <v>1094</v>
      </c>
      <c r="B463" t="s">
        <v>1095</v>
      </c>
      <c r="E463" t="b">
        <v>1</v>
      </c>
    </row>
    <row r="464" spans="1:5" x14ac:dyDescent="0.45">
      <c r="A464" t="s">
        <v>1096</v>
      </c>
      <c r="B464" t="s">
        <v>1097</v>
      </c>
      <c r="E464" t="b">
        <v>1</v>
      </c>
    </row>
    <row r="465" spans="1:5" x14ac:dyDescent="0.45">
      <c r="A465" t="s">
        <v>1098</v>
      </c>
      <c r="B465" t="s">
        <v>1099</v>
      </c>
      <c r="E465" t="b">
        <v>1</v>
      </c>
    </row>
    <row r="466" spans="1:5" x14ac:dyDescent="0.45">
      <c r="A466" t="s">
        <v>1100</v>
      </c>
      <c r="B466" t="s">
        <v>1101</v>
      </c>
      <c r="E466" t="b">
        <v>1</v>
      </c>
    </row>
    <row r="467" spans="1:5" x14ac:dyDescent="0.45">
      <c r="A467" t="s">
        <v>1102</v>
      </c>
      <c r="B467" t="s">
        <v>1103</v>
      </c>
      <c r="E467" t="b">
        <v>1</v>
      </c>
    </row>
    <row r="468" spans="1:5" x14ac:dyDescent="0.45">
      <c r="A468" t="s">
        <v>1104</v>
      </c>
      <c r="B468" t="s">
        <v>1105</v>
      </c>
      <c r="E468" t="b">
        <v>1</v>
      </c>
    </row>
    <row r="469" spans="1:5" x14ac:dyDescent="0.45">
      <c r="A469" t="s">
        <v>1106</v>
      </c>
      <c r="B469" t="s">
        <v>1107</v>
      </c>
      <c r="E469" t="b">
        <v>1</v>
      </c>
    </row>
    <row r="470" spans="1:5" x14ac:dyDescent="0.45">
      <c r="A470" t="s">
        <v>1108</v>
      </c>
      <c r="B470" t="s">
        <v>1109</v>
      </c>
      <c r="E470" t="b">
        <v>1</v>
      </c>
    </row>
    <row r="471" spans="1:5" x14ac:dyDescent="0.45">
      <c r="A471" t="s">
        <v>1110</v>
      </c>
      <c r="B471" t="s">
        <v>1111</v>
      </c>
      <c r="E471" t="b">
        <v>1</v>
      </c>
    </row>
    <row r="472" spans="1:5" x14ac:dyDescent="0.45">
      <c r="A472" t="s">
        <v>1112</v>
      </c>
      <c r="B472" t="s">
        <v>1113</v>
      </c>
      <c r="E472" t="b">
        <v>1</v>
      </c>
    </row>
    <row r="473" spans="1:5" x14ac:dyDescent="0.45">
      <c r="A473" t="s">
        <v>1114</v>
      </c>
      <c r="B473" t="s">
        <v>1115</v>
      </c>
      <c r="E473" t="b">
        <v>1</v>
      </c>
    </row>
    <row r="474" spans="1:5" x14ac:dyDescent="0.45">
      <c r="A474" t="s">
        <v>1116</v>
      </c>
      <c r="B474" t="s">
        <v>1117</v>
      </c>
      <c r="E474" t="b">
        <v>1</v>
      </c>
    </row>
    <row r="475" spans="1:5" x14ac:dyDescent="0.45">
      <c r="A475" t="s">
        <v>1118</v>
      </c>
      <c r="B475" t="s">
        <v>1119</v>
      </c>
      <c r="E475" t="b">
        <v>1</v>
      </c>
    </row>
    <row r="476" spans="1:5" x14ac:dyDescent="0.45">
      <c r="A476" t="s">
        <v>1120</v>
      </c>
      <c r="B476" t="s">
        <v>1121</v>
      </c>
      <c r="E476" t="b">
        <v>1</v>
      </c>
    </row>
    <row r="477" spans="1:5" x14ac:dyDescent="0.45">
      <c r="A477" t="s">
        <v>1122</v>
      </c>
      <c r="B477" t="s">
        <v>1123</v>
      </c>
      <c r="E477" t="b">
        <v>1</v>
      </c>
    </row>
    <row r="478" spans="1:5" x14ac:dyDescent="0.45">
      <c r="A478" t="s">
        <v>1124</v>
      </c>
      <c r="B478" t="s">
        <v>1125</v>
      </c>
      <c r="E478" t="b">
        <v>1</v>
      </c>
    </row>
    <row r="479" spans="1:5" x14ac:dyDescent="0.45">
      <c r="A479" t="s">
        <v>1126</v>
      </c>
      <c r="B479" t="s">
        <v>1127</v>
      </c>
      <c r="E479" t="b">
        <v>1</v>
      </c>
    </row>
    <row r="480" spans="1:5" x14ac:dyDescent="0.45">
      <c r="A480" t="s">
        <v>1128</v>
      </c>
      <c r="B480" t="s">
        <v>1129</v>
      </c>
      <c r="E480" t="b">
        <v>1</v>
      </c>
    </row>
    <row r="481" spans="1:5" x14ac:dyDescent="0.45">
      <c r="A481" t="s">
        <v>1130</v>
      </c>
      <c r="B481" t="s">
        <v>1131</v>
      </c>
      <c r="E481" t="b">
        <v>1</v>
      </c>
    </row>
    <row r="482" spans="1:5" x14ac:dyDescent="0.45">
      <c r="A482" t="s">
        <v>1132</v>
      </c>
      <c r="B482" t="s">
        <v>1133</v>
      </c>
      <c r="E482" t="b">
        <v>1</v>
      </c>
    </row>
    <row r="483" spans="1:5" x14ac:dyDescent="0.45">
      <c r="A483" t="s">
        <v>1134</v>
      </c>
      <c r="B483" t="s">
        <v>1135</v>
      </c>
      <c r="E483" t="b">
        <v>1</v>
      </c>
    </row>
    <row r="484" spans="1:5" x14ac:dyDescent="0.45">
      <c r="A484" t="s">
        <v>1136</v>
      </c>
      <c r="B484" t="s">
        <v>1137</v>
      </c>
      <c r="E484" t="b">
        <v>1</v>
      </c>
    </row>
    <row r="485" spans="1:5" x14ac:dyDescent="0.45">
      <c r="A485" t="s">
        <v>1138</v>
      </c>
      <c r="B485" t="s">
        <v>1139</v>
      </c>
      <c r="E485" t="b">
        <v>1</v>
      </c>
    </row>
    <row r="486" spans="1:5" x14ac:dyDescent="0.45">
      <c r="A486" t="s">
        <v>1140</v>
      </c>
      <c r="B486" t="s">
        <v>1141</v>
      </c>
      <c r="E486" t="b">
        <v>1</v>
      </c>
    </row>
    <row r="487" spans="1:5" x14ac:dyDescent="0.45">
      <c r="A487" t="s">
        <v>1142</v>
      </c>
      <c r="B487" t="s">
        <v>1143</v>
      </c>
      <c r="E487" t="b">
        <v>1</v>
      </c>
    </row>
    <row r="488" spans="1:5" x14ac:dyDescent="0.45">
      <c r="A488" t="s">
        <v>1144</v>
      </c>
      <c r="B488" t="s">
        <v>1145</v>
      </c>
      <c r="E488" t="b">
        <v>1</v>
      </c>
    </row>
    <row r="489" spans="1:5" x14ac:dyDescent="0.45">
      <c r="A489" t="s">
        <v>1146</v>
      </c>
      <c r="B489" t="s">
        <v>1147</v>
      </c>
      <c r="E489" t="b">
        <v>1</v>
      </c>
    </row>
    <row r="490" spans="1:5" x14ac:dyDescent="0.45">
      <c r="A490" t="s">
        <v>1148</v>
      </c>
      <c r="B490" t="s">
        <v>1149</v>
      </c>
      <c r="E490" t="b">
        <v>1</v>
      </c>
    </row>
    <row r="491" spans="1:5" x14ac:dyDescent="0.45">
      <c r="A491" t="s">
        <v>1150</v>
      </c>
      <c r="B491" t="s">
        <v>1151</v>
      </c>
      <c r="E491" t="b">
        <v>1</v>
      </c>
    </row>
    <row r="492" spans="1:5" x14ac:dyDescent="0.45">
      <c r="A492" t="s">
        <v>1152</v>
      </c>
      <c r="B492" t="s">
        <v>1153</v>
      </c>
      <c r="E492" t="b">
        <v>1</v>
      </c>
    </row>
    <row r="493" spans="1:5" x14ac:dyDescent="0.45">
      <c r="A493" t="s">
        <v>1154</v>
      </c>
      <c r="B493" t="s">
        <v>1155</v>
      </c>
      <c r="E493" t="b">
        <v>1</v>
      </c>
    </row>
    <row r="494" spans="1:5" x14ac:dyDescent="0.45">
      <c r="A494" t="s">
        <v>1156</v>
      </c>
      <c r="B494" t="s">
        <v>1157</v>
      </c>
      <c r="E494" t="b">
        <v>1</v>
      </c>
    </row>
    <row r="495" spans="1:5" x14ac:dyDescent="0.45">
      <c r="A495" t="s">
        <v>1158</v>
      </c>
      <c r="B495" t="s">
        <v>1159</v>
      </c>
      <c r="E495" t="b">
        <v>1</v>
      </c>
    </row>
    <row r="496" spans="1:5" x14ac:dyDescent="0.45">
      <c r="A496" t="s">
        <v>1160</v>
      </c>
      <c r="B496" t="s">
        <v>1161</v>
      </c>
      <c r="E496" t="b">
        <v>1</v>
      </c>
    </row>
    <row r="497" spans="1:5" x14ac:dyDescent="0.45">
      <c r="A497" t="s">
        <v>1162</v>
      </c>
      <c r="B497" t="s">
        <v>1163</v>
      </c>
      <c r="E497" t="b">
        <v>1</v>
      </c>
    </row>
    <row r="498" spans="1:5" x14ac:dyDescent="0.45">
      <c r="A498" t="s">
        <v>1164</v>
      </c>
      <c r="B498" t="s">
        <v>1165</v>
      </c>
      <c r="E498" t="b">
        <v>1</v>
      </c>
    </row>
    <row r="499" spans="1:5" x14ac:dyDescent="0.45">
      <c r="A499" t="s">
        <v>1166</v>
      </c>
      <c r="B499" t="s">
        <v>1167</v>
      </c>
      <c r="E499" t="b">
        <v>1</v>
      </c>
    </row>
    <row r="500" spans="1:5" x14ac:dyDescent="0.45">
      <c r="A500" t="s">
        <v>1168</v>
      </c>
      <c r="B500" t="s">
        <v>1169</v>
      </c>
      <c r="E500" t="b">
        <v>1</v>
      </c>
    </row>
    <row r="501" spans="1:5" x14ac:dyDescent="0.45">
      <c r="A501" t="s">
        <v>1170</v>
      </c>
      <c r="B501" t="s">
        <v>1171</v>
      </c>
      <c r="E501" t="b">
        <v>1</v>
      </c>
    </row>
    <row r="502" spans="1:5" x14ac:dyDescent="0.45">
      <c r="A502" t="s">
        <v>1172</v>
      </c>
      <c r="B502" t="s">
        <v>1173</v>
      </c>
      <c r="E502" t="b">
        <v>1</v>
      </c>
    </row>
    <row r="503" spans="1:5" x14ac:dyDescent="0.45">
      <c r="A503" t="s">
        <v>1174</v>
      </c>
      <c r="B503" t="s">
        <v>1175</v>
      </c>
      <c r="E503" t="b">
        <v>1</v>
      </c>
    </row>
    <row r="504" spans="1:5" x14ac:dyDescent="0.45">
      <c r="A504" t="s">
        <v>1176</v>
      </c>
      <c r="B504" t="s">
        <v>1177</v>
      </c>
      <c r="E504" t="b">
        <v>1</v>
      </c>
    </row>
    <row r="505" spans="1:5" x14ac:dyDescent="0.45">
      <c r="A505" t="s">
        <v>1178</v>
      </c>
      <c r="B505" t="s">
        <v>1179</v>
      </c>
      <c r="E505" t="b">
        <v>1</v>
      </c>
    </row>
    <row r="506" spans="1:5" x14ac:dyDescent="0.45">
      <c r="A506" t="s">
        <v>1180</v>
      </c>
      <c r="B506" t="s">
        <v>1181</v>
      </c>
      <c r="E506" t="b">
        <v>1</v>
      </c>
    </row>
    <row r="507" spans="1:5" x14ac:dyDescent="0.45">
      <c r="A507" t="s">
        <v>1182</v>
      </c>
      <c r="B507" t="s">
        <v>1183</v>
      </c>
      <c r="E507" t="b">
        <v>1</v>
      </c>
    </row>
    <row r="508" spans="1:5" x14ac:dyDescent="0.45">
      <c r="A508" t="s">
        <v>1184</v>
      </c>
      <c r="B508" t="s">
        <v>1185</v>
      </c>
      <c r="E508" t="b">
        <v>1</v>
      </c>
    </row>
    <row r="509" spans="1:5" x14ac:dyDescent="0.45">
      <c r="A509" t="s">
        <v>1186</v>
      </c>
      <c r="B509" t="s">
        <v>1187</v>
      </c>
      <c r="E509" t="b">
        <v>1</v>
      </c>
    </row>
    <row r="510" spans="1:5" x14ac:dyDescent="0.45">
      <c r="A510" t="s">
        <v>1188</v>
      </c>
      <c r="B510" t="s">
        <v>1189</v>
      </c>
      <c r="E510" t="b">
        <v>1</v>
      </c>
    </row>
    <row r="511" spans="1:5" x14ac:dyDescent="0.45">
      <c r="A511" t="s">
        <v>1190</v>
      </c>
      <c r="B511" t="s">
        <v>1191</v>
      </c>
      <c r="E511" t="b">
        <v>1</v>
      </c>
    </row>
    <row r="512" spans="1:5" x14ac:dyDescent="0.45">
      <c r="A512" t="s">
        <v>1192</v>
      </c>
      <c r="B512" t="s">
        <v>1193</v>
      </c>
      <c r="E512" t="b">
        <v>1</v>
      </c>
    </row>
    <row r="513" spans="1:5" x14ac:dyDescent="0.45">
      <c r="A513" t="s">
        <v>1194</v>
      </c>
      <c r="B513" t="s">
        <v>1195</v>
      </c>
      <c r="E513" t="b">
        <v>1</v>
      </c>
    </row>
    <row r="514" spans="1:5" x14ac:dyDescent="0.45">
      <c r="A514" t="s">
        <v>1196</v>
      </c>
      <c r="B514" t="s">
        <v>1197</v>
      </c>
      <c r="E514" t="b">
        <v>1</v>
      </c>
    </row>
    <row r="515" spans="1:5" x14ac:dyDescent="0.45">
      <c r="A515" t="s">
        <v>1198</v>
      </c>
      <c r="B515" t="s">
        <v>1199</v>
      </c>
      <c r="E515" t="b">
        <v>1</v>
      </c>
    </row>
    <row r="516" spans="1:5" x14ac:dyDescent="0.45">
      <c r="A516" t="s">
        <v>1200</v>
      </c>
      <c r="B516" t="s">
        <v>1201</v>
      </c>
      <c r="E516" t="b">
        <v>1</v>
      </c>
    </row>
    <row r="517" spans="1:5" x14ac:dyDescent="0.45">
      <c r="A517" t="s">
        <v>1202</v>
      </c>
      <c r="B517" t="s">
        <v>1203</v>
      </c>
      <c r="E517" t="b">
        <v>1</v>
      </c>
    </row>
    <row r="518" spans="1:5" x14ac:dyDescent="0.45">
      <c r="A518" t="s">
        <v>1204</v>
      </c>
      <c r="B518" t="s">
        <v>1205</v>
      </c>
      <c r="E518" t="b">
        <v>1</v>
      </c>
    </row>
    <row r="519" spans="1:5" x14ac:dyDescent="0.45">
      <c r="A519" t="s">
        <v>1206</v>
      </c>
      <c r="B519" t="s">
        <v>1207</v>
      </c>
      <c r="E519" t="b">
        <v>1</v>
      </c>
    </row>
    <row r="520" spans="1:5" x14ac:dyDescent="0.45">
      <c r="A520" t="s">
        <v>1208</v>
      </c>
      <c r="B520" t="s">
        <v>1209</v>
      </c>
      <c r="E520" t="b">
        <v>1</v>
      </c>
    </row>
    <row r="521" spans="1:5" x14ac:dyDescent="0.45">
      <c r="A521" t="s">
        <v>1210</v>
      </c>
      <c r="B521" t="s">
        <v>1211</v>
      </c>
      <c r="E521" t="b">
        <v>1</v>
      </c>
    </row>
    <row r="522" spans="1:5" x14ac:dyDescent="0.45">
      <c r="A522" t="s">
        <v>1212</v>
      </c>
      <c r="B522" t="s">
        <v>1213</v>
      </c>
      <c r="E522" t="b">
        <v>1</v>
      </c>
    </row>
    <row r="523" spans="1:5" x14ac:dyDescent="0.45">
      <c r="A523" t="s">
        <v>1214</v>
      </c>
      <c r="B523" t="s">
        <v>1215</v>
      </c>
      <c r="E523" t="b">
        <v>1</v>
      </c>
    </row>
    <row r="524" spans="1:5" x14ac:dyDescent="0.45">
      <c r="A524" t="s">
        <v>1216</v>
      </c>
      <c r="B524" t="s">
        <v>1217</v>
      </c>
      <c r="E524" t="b">
        <v>1</v>
      </c>
    </row>
    <row r="525" spans="1:5" x14ac:dyDescent="0.45">
      <c r="A525" t="s">
        <v>1218</v>
      </c>
      <c r="B525" t="s">
        <v>1219</v>
      </c>
      <c r="E525" t="b">
        <v>1</v>
      </c>
    </row>
    <row r="526" spans="1:5" x14ac:dyDescent="0.45">
      <c r="A526" t="s">
        <v>1220</v>
      </c>
      <c r="B526" t="s">
        <v>1221</v>
      </c>
      <c r="E526" t="b">
        <v>1</v>
      </c>
    </row>
    <row r="527" spans="1:5" x14ac:dyDescent="0.45">
      <c r="A527" t="s">
        <v>1222</v>
      </c>
      <c r="B527" t="s">
        <v>1223</v>
      </c>
      <c r="E527" t="b">
        <v>1</v>
      </c>
    </row>
    <row r="528" spans="1:5" x14ac:dyDescent="0.45">
      <c r="A528" t="s">
        <v>1224</v>
      </c>
      <c r="B528" t="s">
        <v>1225</v>
      </c>
      <c r="E528" t="b">
        <v>1</v>
      </c>
    </row>
    <row r="529" spans="1:5" x14ac:dyDescent="0.45">
      <c r="A529" t="s">
        <v>1226</v>
      </c>
      <c r="B529" t="s">
        <v>1227</v>
      </c>
      <c r="E529" t="b">
        <v>1</v>
      </c>
    </row>
    <row r="530" spans="1:5" x14ac:dyDescent="0.45">
      <c r="A530" t="s">
        <v>1228</v>
      </c>
      <c r="B530" t="s">
        <v>1229</v>
      </c>
      <c r="E530" t="b">
        <v>1</v>
      </c>
    </row>
    <row r="531" spans="1:5" x14ac:dyDescent="0.45">
      <c r="A531" t="s">
        <v>1230</v>
      </c>
      <c r="B531" t="s">
        <v>1231</v>
      </c>
      <c r="E531" t="b">
        <v>1</v>
      </c>
    </row>
    <row r="532" spans="1:5" x14ac:dyDescent="0.45">
      <c r="A532" t="s">
        <v>1232</v>
      </c>
      <c r="B532" t="s">
        <v>1233</v>
      </c>
      <c r="E532" t="b">
        <v>1</v>
      </c>
    </row>
    <row r="533" spans="1:5" x14ac:dyDescent="0.45">
      <c r="A533" t="s">
        <v>1234</v>
      </c>
      <c r="B533" t="s">
        <v>1235</v>
      </c>
      <c r="E533" t="b">
        <v>1</v>
      </c>
    </row>
    <row r="534" spans="1:5" x14ac:dyDescent="0.45">
      <c r="A534" t="s">
        <v>1236</v>
      </c>
      <c r="B534" t="s">
        <v>1237</v>
      </c>
      <c r="E534" t="b">
        <v>1</v>
      </c>
    </row>
    <row r="535" spans="1:5" x14ac:dyDescent="0.45">
      <c r="A535" t="s">
        <v>1238</v>
      </c>
      <c r="B535" t="s">
        <v>1239</v>
      </c>
      <c r="E535" t="b">
        <v>1</v>
      </c>
    </row>
    <row r="536" spans="1:5" x14ac:dyDescent="0.45">
      <c r="A536" t="s">
        <v>1240</v>
      </c>
      <c r="B536" t="s">
        <v>1241</v>
      </c>
      <c r="E536" t="b">
        <v>1</v>
      </c>
    </row>
    <row r="537" spans="1:5" x14ac:dyDescent="0.45">
      <c r="A537" t="s">
        <v>1242</v>
      </c>
      <c r="B537" t="s">
        <v>1243</v>
      </c>
      <c r="E537" t="b">
        <v>1</v>
      </c>
    </row>
    <row r="538" spans="1:5" x14ac:dyDescent="0.45">
      <c r="A538" t="s">
        <v>1244</v>
      </c>
      <c r="B538" t="s">
        <v>1245</v>
      </c>
      <c r="E538" t="b">
        <v>1</v>
      </c>
    </row>
    <row r="539" spans="1:5" x14ac:dyDescent="0.45">
      <c r="A539" t="s">
        <v>1246</v>
      </c>
      <c r="B539" t="s">
        <v>1247</v>
      </c>
      <c r="E539" t="b">
        <v>1</v>
      </c>
    </row>
    <row r="540" spans="1:5" x14ac:dyDescent="0.45">
      <c r="A540" t="s">
        <v>1248</v>
      </c>
      <c r="B540" t="s">
        <v>1249</v>
      </c>
      <c r="E540" t="b">
        <v>1</v>
      </c>
    </row>
    <row r="541" spans="1:5" x14ac:dyDescent="0.45">
      <c r="A541" t="s">
        <v>1250</v>
      </c>
      <c r="B541" t="s">
        <v>1251</v>
      </c>
      <c r="E541" t="b">
        <v>1</v>
      </c>
    </row>
    <row r="542" spans="1:5" x14ac:dyDescent="0.45">
      <c r="A542" t="s">
        <v>1252</v>
      </c>
      <c r="B542" t="s">
        <v>1253</v>
      </c>
      <c r="E542" t="b">
        <v>1</v>
      </c>
    </row>
    <row r="543" spans="1:5" x14ac:dyDescent="0.45">
      <c r="A543" t="s">
        <v>1254</v>
      </c>
      <c r="B543" t="s">
        <v>1255</v>
      </c>
      <c r="E543" t="b">
        <v>1</v>
      </c>
    </row>
    <row r="544" spans="1:5" x14ac:dyDescent="0.45">
      <c r="A544" t="s">
        <v>1256</v>
      </c>
      <c r="B544" t="s">
        <v>1257</v>
      </c>
      <c r="E544" t="b">
        <v>1</v>
      </c>
    </row>
    <row r="545" spans="1:5" x14ac:dyDescent="0.45">
      <c r="A545" t="s">
        <v>1258</v>
      </c>
      <c r="B545" t="s">
        <v>1259</v>
      </c>
      <c r="E545" t="b">
        <v>1</v>
      </c>
    </row>
    <row r="546" spans="1:5" x14ac:dyDescent="0.45">
      <c r="A546" t="s">
        <v>1260</v>
      </c>
      <c r="B546" t="s">
        <v>1261</v>
      </c>
      <c r="E546" t="b">
        <v>1</v>
      </c>
    </row>
    <row r="547" spans="1:5" x14ac:dyDescent="0.45">
      <c r="A547" t="s">
        <v>1262</v>
      </c>
      <c r="B547" t="s">
        <v>1263</v>
      </c>
      <c r="E547" t="b">
        <v>1</v>
      </c>
    </row>
    <row r="548" spans="1:5" x14ac:dyDescent="0.45">
      <c r="A548" t="s">
        <v>1264</v>
      </c>
      <c r="B548" t="s">
        <v>1265</v>
      </c>
      <c r="E548" t="b">
        <v>1</v>
      </c>
    </row>
    <row r="549" spans="1:5" x14ac:dyDescent="0.45">
      <c r="A549" t="s">
        <v>1266</v>
      </c>
      <c r="B549" t="s">
        <v>1267</v>
      </c>
      <c r="E549" t="b">
        <v>1</v>
      </c>
    </row>
    <row r="550" spans="1:5" x14ac:dyDescent="0.45">
      <c r="A550" t="s">
        <v>1268</v>
      </c>
      <c r="B550" t="s">
        <v>1269</v>
      </c>
      <c r="E550" t="b">
        <v>1</v>
      </c>
    </row>
    <row r="551" spans="1:5" x14ac:dyDescent="0.45">
      <c r="A551" t="s">
        <v>1270</v>
      </c>
      <c r="B551" t="s">
        <v>1271</v>
      </c>
      <c r="E551" t="b">
        <v>1</v>
      </c>
    </row>
    <row r="552" spans="1:5" x14ac:dyDescent="0.45">
      <c r="A552" t="s">
        <v>1272</v>
      </c>
      <c r="B552" t="s">
        <v>1273</v>
      </c>
      <c r="E552" t="b">
        <v>1</v>
      </c>
    </row>
    <row r="553" spans="1:5" x14ac:dyDescent="0.45">
      <c r="A553" t="s">
        <v>1274</v>
      </c>
      <c r="B553" t="s">
        <v>1275</v>
      </c>
      <c r="E553" t="b">
        <v>1</v>
      </c>
    </row>
    <row r="554" spans="1:5" x14ac:dyDescent="0.45">
      <c r="A554" t="s">
        <v>1276</v>
      </c>
      <c r="B554" t="s">
        <v>1277</v>
      </c>
      <c r="E554" t="b">
        <v>1</v>
      </c>
    </row>
    <row r="555" spans="1:5" x14ac:dyDescent="0.45">
      <c r="A555" t="s">
        <v>1278</v>
      </c>
      <c r="B555" t="s">
        <v>1279</v>
      </c>
      <c r="E555" t="b">
        <v>1</v>
      </c>
    </row>
    <row r="556" spans="1:5" x14ac:dyDescent="0.45">
      <c r="A556" t="s">
        <v>1280</v>
      </c>
      <c r="B556" t="s">
        <v>1281</v>
      </c>
      <c r="E556" t="b">
        <v>1</v>
      </c>
    </row>
    <row r="557" spans="1:5" x14ac:dyDescent="0.45">
      <c r="A557" t="s">
        <v>1282</v>
      </c>
      <c r="B557" t="s">
        <v>1283</v>
      </c>
      <c r="E557" t="b">
        <v>1</v>
      </c>
    </row>
    <row r="558" spans="1:5" x14ac:dyDescent="0.45">
      <c r="A558" t="s">
        <v>1284</v>
      </c>
      <c r="B558" t="s">
        <v>1285</v>
      </c>
      <c r="E558" t="b">
        <v>1</v>
      </c>
    </row>
    <row r="559" spans="1:5" x14ac:dyDescent="0.45">
      <c r="A559" t="s">
        <v>1286</v>
      </c>
      <c r="B559" t="s">
        <v>1287</v>
      </c>
      <c r="E559" t="b">
        <v>1</v>
      </c>
    </row>
    <row r="560" spans="1:5" x14ac:dyDescent="0.45">
      <c r="A560" t="s">
        <v>1288</v>
      </c>
      <c r="B560" t="s">
        <v>1289</v>
      </c>
      <c r="E560" t="b">
        <v>1</v>
      </c>
    </row>
    <row r="561" spans="1:5" x14ac:dyDescent="0.45">
      <c r="A561" t="s">
        <v>1290</v>
      </c>
      <c r="B561" t="s">
        <v>1291</v>
      </c>
      <c r="E561" t="b">
        <v>1</v>
      </c>
    </row>
    <row r="562" spans="1:5" x14ac:dyDescent="0.45">
      <c r="A562" t="s">
        <v>1292</v>
      </c>
      <c r="B562" t="s">
        <v>1293</v>
      </c>
      <c r="E562" t="b">
        <v>1</v>
      </c>
    </row>
    <row r="563" spans="1:5" x14ac:dyDescent="0.45">
      <c r="A563" t="s">
        <v>1294</v>
      </c>
      <c r="B563" t="s">
        <v>1295</v>
      </c>
      <c r="E563" t="b">
        <v>1</v>
      </c>
    </row>
    <row r="564" spans="1:5" x14ac:dyDescent="0.45">
      <c r="A564" t="s">
        <v>1296</v>
      </c>
      <c r="B564" t="s">
        <v>1297</v>
      </c>
      <c r="E564" t="b">
        <v>1</v>
      </c>
    </row>
    <row r="565" spans="1:5" x14ac:dyDescent="0.45">
      <c r="A565" t="s">
        <v>1298</v>
      </c>
      <c r="B565" t="s">
        <v>1299</v>
      </c>
      <c r="E565" t="b">
        <v>1</v>
      </c>
    </row>
    <row r="566" spans="1:5" x14ac:dyDescent="0.45">
      <c r="A566" t="s">
        <v>1300</v>
      </c>
      <c r="B566" t="s">
        <v>1301</v>
      </c>
      <c r="E566" t="b">
        <v>1</v>
      </c>
    </row>
    <row r="567" spans="1:5" x14ac:dyDescent="0.45">
      <c r="A567" t="s">
        <v>1302</v>
      </c>
      <c r="B567" t="s">
        <v>1303</v>
      </c>
      <c r="E567" t="b">
        <v>1</v>
      </c>
    </row>
    <row r="568" spans="1:5" x14ac:dyDescent="0.45">
      <c r="A568" t="s">
        <v>1304</v>
      </c>
      <c r="B568" t="s">
        <v>1305</v>
      </c>
      <c r="E568" t="b">
        <v>1</v>
      </c>
    </row>
    <row r="569" spans="1:5" x14ac:dyDescent="0.45">
      <c r="A569" t="s">
        <v>1306</v>
      </c>
      <c r="B569" t="s">
        <v>1307</v>
      </c>
      <c r="E569" t="b">
        <v>1</v>
      </c>
    </row>
    <row r="570" spans="1:5" x14ac:dyDescent="0.45">
      <c r="A570" t="s">
        <v>1308</v>
      </c>
      <c r="B570" t="s">
        <v>1309</v>
      </c>
      <c r="E570" t="b">
        <v>1</v>
      </c>
    </row>
    <row r="571" spans="1:5" x14ac:dyDescent="0.45">
      <c r="A571" t="s">
        <v>1310</v>
      </c>
      <c r="B571" t="s">
        <v>1311</v>
      </c>
      <c r="E571" t="b">
        <v>1</v>
      </c>
    </row>
    <row r="572" spans="1:5" x14ac:dyDescent="0.45">
      <c r="A572" t="s">
        <v>1312</v>
      </c>
      <c r="B572" t="s">
        <v>1313</v>
      </c>
      <c r="E572" t="b">
        <v>1</v>
      </c>
    </row>
    <row r="573" spans="1:5" x14ac:dyDescent="0.45">
      <c r="A573" t="s">
        <v>1314</v>
      </c>
      <c r="B573" t="s">
        <v>1315</v>
      </c>
      <c r="E573" t="b">
        <v>1</v>
      </c>
    </row>
    <row r="574" spans="1:5" x14ac:dyDescent="0.45">
      <c r="A574" t="s">
        <v>1316</v>
      </c>
      <c r="B574" t="s">
        <v>1317</v>
      </c>
      <c r="E574" t="b">
        <v>1</v>
      </c>
    </row>
    <row r="575" spans="1:5" x14ac:dyDescent="0.45">
      <c r="A575" t="s">
        <v>1318</v>
      </c>
      <c r="B575" t="s">
        <v>1319</v>
      </c>
      <c r="E575" t="b">
        <v>1</v>
      </c>
    </row>
    <row r="576" spans="1:5" x14ac:dyDescent="0.45">
      <c r="A576" t="s">
        <v>1320</v>
      </c>
      <c r="B576" t="s">
        <v>1321</v>
      </c>
      <c r="E576" t="b">
        <v>1</v>
      </c>
    </row>
    <row r="577" spans="1:5" x14ac:dyDescent="0.45">
      <c r="A577" t="s">
        <v>1322</v>
      </c>
      <c r="B577" t="s">
        <v>1323</v>
      </c>
      <c r="E577" t="b">
        <v>1</v>
      </c>
    </row>
    <row r="578" spans="1:5" x14ac:dyDescent="0.45">
      <c r="A578" t="s">
        <v>1324</v>
      </c>
      <c r="B578" t="s">
        <v>1325</v>
      </c>
      <c r="E578" t="b">
        <v>1</v>
      </c>
    </row>
    <row r="579" spans="1:5" x14ac:dyDescent="0.45">
      <c r="A579" t="s">
        <v>1326</v>
      </c>
      <c r="B579" t="s">
        <v>1327</v>
      </c>
      <c r="E579" t="b">
        <v>1</v>
      </c>
    </row>
    <row r="580" spans="1:5" x14ac:dyDescent="0.45">
      <c r="A580" t="s">
        <v>1328</v>
      </c>
      <c r="B580" t="s">
        <v>1329</v>
      </c>
      <c r="E580" t="b">
        <v>1</v>
      </c>
    </row>
    <row r="581" spans="1:5" x14ac:dyDescent="0.45">
      <c r="A581" t="s">
        <v>1330</v>
      </c>
      <c r="B581" t="s">
        <v>1331</v>
      </c>
      <c r="E581" t="b">
        <v>1</v>
      </c>
    </row>
    <row r="582" spans="1:5" x14ac:dyDescent="0.45">
      <c r="A582" t="s">
        <v>1332</v>
      </c>
      <c r="B582" t="s">
        <v>1333</v>
      </c>
      <c r="E582" t="b">
        <v>1</v>
      </c>
    </row>
    <row r="583" spans="1:5" x14ac:dyDescent="0.45">
      <c r="A583" t="s">
        <v>1334</v>
      </c>
      <c r="B583" t="s">
        <v>1335</v>
      </c>
      <c r="E583" t="b">
        <v>1</v>
      </c>
    </row>
    <row r="584" spans="1:5" x14ac:dyDescent="0.45">
      <c r="A584" t="s">
        <v>1336</v>
      </c>
      <c r="B584" t="s">
        <v>1337</v>
      </c>
      <c r="E584" t="b">
        <v>1</v>
      </c>
    </row>
    <row r="585" spans="1:5" x14ac:dyDescent="0.45">
      <c r="A585" t="s">
        <v>1338</v>
      </c>
      <c r="B585" t="s">
        <v>1339</v>
      </c>
      <c r="E585" t="b">
        <v>1</v>
      </c>
    </row>
    <row r="586" spans="1:5" x14ac:dyDescent="0.45">
      <c r="A586" t="s">
        <v>1340</v>
      </c>
      <c r="B586" t="s">
        <v>1341</v>
      </c>
      <c r="E586" t="b">
        <v>1</v>
      </c>
    </row>
    <row r="587" spans="1:5" x14ac:dyDescent="0.45">
      <c r="A587" t="s">
        <v>1342</v>
      </c>
      <c r="B587" t="s">
        <v>1343</v>
      </c>
      <c r="E587" t="b">
        <v>1</v>
      </c>
    </row>
    <row r="588" spans="1:5" x14ac:dyDescent="0.45">
      <c r="A588" t="s">
        <v>1344</v>
      </c>
      <c r="B588" t="s">
        <v>1345</v>
      </c>
      <c r="E588" t="b">
        <v>1</v>
      </c>
    </row>
    <row r="589" spans="1:5" x14ac:dyDescent="0.45">
      <c r="A589" t="s">
        <v>1346</v>
      </c>
      <c r="B589" t="s">
        <v>1347</v>
      </c>
      <c r="E589" t="b">
        <v>1</v>
      </c>
    </row>
    <row r="590" spans="1:5" x14ac:dyDescent="0.45">
      <c r="A590" t="s">
        <v>1348</v>
      </c>
      <c r="B590" t="s">
        <v>1349</v>
      </c>
      <c r="E590" t="b">
        <v>1</v>
      </c>
    </row>
    <row r="591" spans="1:5" x14ac:dyDescent="0.45">
      <c r="A591" t="s">
        <v>1350</v>
      </c>
      <c r="B591" t="s">
        <v>1351</v>
      </c>
      <c r="E591" t="b">
        <v>1</v>
      </c>
    </row>
    <row r="592" spans="1:5" x14ac:dyDescent="0.45">
      <c r="A592" t="s">
        <v>1352</v>
      </c>
      <c r="B592" t="s">
        <v>1353</v>
      </c>
      <c r="E592" t="b">
        <v>1</v>
      </c>
    </row>
    <row r="593" spans="1:5" x14ac:dyDescent="0.45">
      <c r="A593" t="s">
        <v>1354</v>
      </c>
      <c r="B593" t="s">
        <v>1355</v>
      </c>
      <c r="E593" t="b">
        <v>1</v>
      </c>
    </row>
    <row r="594" spans="1:5" x14ac:dyDescent="0.45">
      <c r="A594" t="s">
        <v>1356</v>
      </c>
      <c r="B594" t="s">
        <v>1357</v>
      </c>
      <c r="E594" t="b">
        <v>1</v>
      </c>
    </row>
    <row r="595" spans="1:5" x14ac:dyDescent="0.45">
      <c r="A595" t="s">
        <v>1358</v>
      </c>
      <c r="B595" t="s">
        <v>1359</v>
      </c>
      <c r="E595" t="b">
        <v>1</v>
      </c>
    </row>
    <row r="596" spans="1:5" x14ac:dyDescent="0.45">
      <c r="A596" t="s">
        <v>1360</v>
      </c>
      <c r="B596" t="s">
        <v>1361</v>
      </c>
      <c r="E596" t="b">
        <v>1</v>
      </c>
    </row>
    <row r="597" spans="1:5" x14ac:dyDescent="0.45">
      <c r="A597" t="s">
        <v>1362</v>
      </c>
      <c r="B597" t="s">
        <v>1363</v>
      </c>
      <c r="E597" t="b">
        <v>1</v>
      </c>
    </row>
    <row r="598" spans="1:5" x14ac:dyDescent="0.45">
      <c r="A598" t="s">
        <v>1364</v>
      </c>
      <c r="B598" t="s">
        <v>1365</v>
      </c>
      <c r="E598" t="b">
        <v>1</v>
      </c>
    </row>
    <row r="599" spans="1:5" x14ac:dyDescent="0.45">
      <c r="A599" t="s">
        <v>1366</v>
      </c>
      <c r="B599" t="s">
        <v>1367</v>
      </c>
      <c r="E599" t="b">
        <v>1</v>
      </c>
    </row>
    <row r="600" spans="1:5" x14ac:dyDescent="0.45">
      <c r="A600" t="s">
        <v>1368</v>
      </c>
      <c r="B600" t="s">
        <v>1369</v>
      </c>
      <c r="E600" t="b">
        <v>1</v>
      </c>
    </row>
    <row r="601" spans="1:5" x14ac:dyDescent="0.45">
      <c r="A601" t="s">
        <v>1370</v>
      </c>
      <c r="B601" t="s">
        <v>1371</v>
      </c>
      <c r="E601" t="b">
        <v>1</v>
      </c>
    </row>
    <row r="602" spans="1:5" x14ac:dyDescent="0.45">
      <c r="A602" t="s">
        <v>1372</v>
      </c>
      <c r="B602" t="s">
        <v>1373</v>
      </c>
      <c r="E602" t="b">
        <v>1</v>
      </c>
    </row>
    <row r="603" spans="1:5" x14ac:dyDescent="0.45">
      <c r="A603" t="s">
        <v>1374</v>
      </c>
      <c r="B603" t="s">
        <v>1375</v>
      </c>
      <c r="E603" t="b">
        <v>1</v>
      </c>
    </row>
    <row r="604" spans="1:5" x14ac:dyDescent="0.45">
      <c r="A604" t="s">
        <v>1376</v>
      </c>
      <c r="B604" t="s">
        <v>1377</v>
      </c>
      <c r="E604" t="b">
        <v>1</v>
      </c>
    </row>
    <row r="605" spans="1:5" x14ac:dyDescent="0.45">
      <c r="A605" t="s">
        <v>1378</v>
      </c>
      <c r="B605" t="s">
        <v>1379</v>
      </c>
      <c r="E605" t="b">
        <v>1</v>
      </c>
    </row>
    <row r="606" spans="1:5" x14ac:dyDescent="0.45">
      <c r="A606" t="s">
        <v>1380</v>
      </c>
      <c r="B606" t="s">
        <v>1381</v>
      </c>
      <c r="E606" t="b">
        <v>1</v>
      </c>
    </row>
    <row r="607" spans="1:5" x14ac:dyDescent="0.45">
      <c r="A607" t="s">
        <v>1382</v>
      </c>
      <c r="B607" t="s">
        <v>1383</v>
      </c>
      <c r="E607" t="b">
        <v>1</v>
      </c>
    </row>
    <row r="608" spans="1:5" x14ac:dyDescent="0.45">
      <c r="A608" t="s">
        <v>1384</v>
      </c>
      <c r="B608" t="s">
        <v>1385</v>
      </c>
      <c r="E608" t="b">
        <v>1</v>
      </c>
    </row>
    <row r="609" spans="1:5" x14ac:dyDescent="0.45">
      <c r="A609" t="s">
        <v>1386</v>
      </c>
      <c r="B609" t="s">
        <v>1387</v>
      </c>
      <c r="E609" t="b">
        <v>1</v>
      </c>
    </row>
    <row r="610" spans="1:5" x14ac:dyDescent="0.45">
      <c r="A610" t="s">
        <v>1388</v>
      </c>
      <c r="B610" t="s">
        <v>1389</v>
      </c>
      <c r="E610" t="b">
        <v>1</v>
      </c>
    </row>
    <row r="611" spans="1:5" x14ac:dyDescent="0.45">
      <c r="A611" t="s">
        <v>1390</v>
      </c>
      <c r="B611" t="s">
        <v>1391</v>
      </c>
      <c r="E611" t="b">
        <v>1</v>
      </c>
    </row>
    <row r="612" spans="1:5" x14ac:dyDescent="0.45">
      <c r="A612" t="s">
        <v>1392</v>
      </c>
      <c r="B612" t="s">
        <v>1393</v>
      </c>
      <c r="E612" t="b">
        <v>1</v>
      </c>
    </row>
    <row r="613" spans="1:5" x14ac:dyDescent="0.45">
      <c r="A613" t="s">
        <v>1394</v>
      </c>
      <c r="B613" t="s">
        <v>1395</v>
      </c>
      <c r="E613" t="b">
        <v>1</v>
      </c>
    </row>
    <row r="614" spans="1:5" x14ac:dyDescent="0.45">
      <c r="A614" t="s">
        <v>1396</v>
      </c>
      <c r="B614" t="s">
        <v>1397</v>
      </c>
      <c r="E614" t="b">
        <v>1</v>
      </c>
    </row>
    <row r="615" spans="1:5" x14ac:dyDescent="0.45">
      <c r="A615" t="s">
        <v>1398</v>
      </c>
      <c r="B615" t="s">
        <v>1399</v>
      </c>
      <c r="E615" t="b">
        <v>1</v>
      </c>
    </row>
    <row r="616" spans="1:5" x14ac:dyDescent="0.45">
      <c r="A616" t="s">
        <v>1400</v>
      </c>
      <c r="B616" t="s">
        <v>1401</v>
      </c>
      <c r="E616" t="b">
        <v>1</v>
      </c>
    </row>
    <row r="617" spans="1:5" x14ac:dyDescent="0.45">
      <c r="A617" t="s">
        <v>1402</v>
      </c>
      <c r="B617" t="s">
        <v>1403</v>
      </c>
      <c r="E617" t="b">
        <v>1</v>
      </c>
    </row>
    <row r="618" spans="1:5" x14ac:dyDescent="0.45">
      <c r="A618" t="s">
        <v>1404</v>
      </c>
      <c r="B618" t="s">
        <v>1405</v>
      </c>
      <c r="E618" t="b">
        <v>1</v>
      </c>
    </row>
    <row r="619" spans="1:5" x14ac:dyDescent="0.45">
      <c r="A619" t="s">
        <v>1406</v>
      </c>
      <c r="B619" t="s">
        <v>1407</v>
      </c>
      <c r="E619" t="b">
        <v>1</v>
      </c>
    </row>
    <row r="620" spans="1:5" x14ac:dyDescent="0.45">
      <c r="A620" t="s">
        <v>1408</v>
      </c>
      <c r="B620" t="s">
        <v>1409</v>
      </c>
      <c r="E620" t="b">
        <v>1</v>
      </c>
    </row>
    <row r="621" spans="1:5" x14ac:dyDescent="0.45">
      <c r="A621" t="s">
        <v>1410</v>
      </c>
      <c r="B621" t="s">
        <v>1411</v>
      </c>
      <c r="E621" t="b">
        <v>1</v>
      </c>
    </row>
    <row r="622" spans="1:5" x14ac:dyDescent="0.45">
      <c r="A622" t="s">
        <v>1412</v>
      </c>
      <c r="B622" t="s">
        <v>1413</v>
      </c>
      <c r="E622" t="b">
        <v>1</v>
      </c>
    </row>
    <row r="623" spans="1:5" x14ac:dyDescent="0.45">
      <c r="A623" t="s">
        <v>1414</v>
      </c>
      <c r="B623" t="s">
        <v>1415</v>
      </c>
      <c r="E623" t="b">
        <v>1</v>
      </c>
    </row>
    <row r="624" spans="1:5" x14ac:dyDescent="0.45">
      <c r="A624" t="s">
        <v>1416</v>
      </c>
      <c r="B624" t="s">
        <v>1417</v>
      </c>
      <c r="E624" t="b">
        <v>1</v>
      </c>
    </row>
    <row r="625" spans="1:5" x14ac:dyDescent="0.45">
      <c r="A625" t="s">
        <v>1418</v>
      </c>
      <c r="B625" t="s">
        <v>1419</v>
      </c>
      <c r="E625" t="b">
        <v>1</v>
      </c>
    </row>
    <row r="626" spans="1:5" x14ac:dyDescent="0.45">
      <c r="A626" t="s">
        <v>1420</v>
      </c>
      <c r="B626" t="s">
        <v>1421</v>
      </c>
      <c r="E626" t="b">
        <v>1</v>
      </c>
    </row>
    <row r="627" spans="1:5" x14ac:dyDescent="0.45">
      <c r="A627" t="s">
        <v>1422</v>
      </c>
      <c r="B627" t="s">
        <v>1423</v>
      </c>
      <c r="E627" t="b">
        <v>1</v>
      </c>
    </row>
    <row r="628" spans="1:5" x14ac:dyDescent="0.45">
      <c r="A628" t="s">
        <v>1424</v>
      </c>
      <c r="B628" t="s">
        <v>1425</v>
      </c>
      <c r="E628" t="b">
        <v>1</v>
      </c>
    </row>
    <row r="629" spans="1:5" x14ac:dyDescent="0.45">
      <c r="A629" t="s">
        <v>1426</v>
      </c>
      <c r="B629" t="s">
        <v>1427</v>
      </c>
      <c r="E629" t="b">
        <v>1</v>
      </c>
    </row>
    <row r="630" spans="1:5" x14ac:dyDescent="0.45">
      <c r="A630" t="s">
        <v>1428</v>
      </c>
      <c r="B630" t="s">
        <v>1429</v>
      </c>
      <c r="E630" t="b">
        <v>1</v>
      </c>
    </row>
    <row r="631" spans="1:5" x14ac:dyDescent="0.45">
      <c r="A631" t="s">
        <v>1430</v>
      </c>
      <c r="B631" t="s">
        <v>1431</v>
      </c>
      <c r="E631" t="b">
        <v>1</v>
      </c>
    </row>
    <row r="632" spans="1:5" x14ac:dyDescent="0.45">
      <c r="A632" t="s">
        <v>1432</v>
      </c>
      <c r="B632" t="s">
        <v>1433</v>
      </c>
      <c r="E632" t="b">
        <v>1</v>
      </c>
    </row>
    <row r="633" spans="1:5" x14ac:dyDescent="0.45">
      <c r="A633" t="s">
        <v>1434</v>
      </c>
      <c r="B633" t="s">
        <v>1435</v>
      </c>
      <c r="E633" t="b">
        <v>1</v>
      </c>
    </row>
    <row r="634" spans="1:5" x14ac:dyDescent="0.45">
      <c r="A634" t="s">
        <v>1436</v>
      </c>
      <c r="B634" t="s">
        <v>1437</v>
      </c>
      <c r="E634" t="b">
        <v>1</v>
      </c>
    </row>
    <row r="635" spans="1:5" x14ac:dyDescent="0.45">
      <c r="A635" t="s">
        <v>1438</v>
      </c>
      <c r="B635" t="s">
        <v>1439</v>
      </c>
      <c r="E635" t="b">
        <v>1</v>
      </c>
    </row>
    <row r="636" spans="1:5" x14ac:dyDescent="0.45">
      <c r="A636" t="s">
        <v>1440</v>
      </c>
      <c r="B636" t="s">
        <v>1441</v>
      </c>
      <c r="E636" t="b">
        <v>1</v>
      </c>
    </row>
    <row r="637" spans="1:5" x14ac:dyDescent="0.45">
      <c r="A637" t="s">
        <v>1442</v>
      </c>
      <c r="B637" t="s">
        <v>1443</v>
      </c>
      <c r="E637" t="b">
        <v>1</v>
      </c>
    </row>
    <row r="638" spans="1:5" x14ac:dyDescent="0.45">
      <c r="A638" t="s">
        <v>1444</v>
      </c>
      <c r="B638" t="s">
        <v>1445</v>
      </c>
      <c r="E638" t="b">
        <v>1</v>
      </c>
    </row>
    <row r="639" spans="1:5" x14ac:dyDescent="0.45">
      <c r="A639" t="s">
        <v>1446</v>
      </c>
      <c r="B639" t="s">
        <v>1447</v>
      </c>
      <c r="E639" t="b">
        <v>1</v>
      </c>
    </row>
    <row r="640" spans="1:5" x14ac:dyDescent="0.45">
      <c r="A640" t="s">
        <v>1448</v>
      </c>
      <c r="B640" t="s">
        <v>1449</v>
      </c>
      <c r="E640" t="b">
        <v>1</v>
      </c>
    </row>
    <row r="641" spans="1:5" x14ac:dyDescent="0.45">
      <c r="A641" t="s">
        <v>1450</v>
      </c>
      <c r="B641" t="s">
        <v>1451</v>
      </c>
      <c r="E641" t="b">
        <v>1</v>
      </c>
    </row>
    <row r="642" spans="1:5" x14ac:dyDescent="0.45">
      <c r="A642" t="s">
        <v>1452</v>
      </c>
      <c r="B642" t="s">
        <v>1453</v>
      </c>
      <c r="E642" t="b">
        <v>1</v>
      </c>
    </row>
    <row r="643" spans="1:5" x14ac:dyDescent="0.45">
      <c r="A643" t="s">
        <v>1454</v>
      </c>
      <c r="B643" t="s">
        <v>1455</v>
      </c>
      <c r="E643" t="b">
        <v>1</v>
      </c>
    </row>
    <row r="644" spans="1:5" x14ac:dyDescent="0.45">
      <c r="A644" t="s">
        <v>1456</v>
      </c>
      <c r="B644" t="s">
        <v>1457</v>
      </c>
      <c r="E644" t="b">
        <v>1</v>
      </c>
    </row>
    <row r="645" spans="1:5" x14ac:dyDescent="0.45">
      <c r="A645" t="s">
        <v>1458</v>
      </c>
      <c r="B645" t="s">
        <v>1459</v>
      </c>
      <c r="E645" t="b">
        <v>1</v>
      </c>
    </row>
    <row r="646" spans="1:5" x14ac:dyDescent="0.45">
      <c r="A646" t="s">
        <v>1460</v>
      </c>
      <c r="B646" t="s">
        <v>1461</v>
      </c>
      <c r="E646" t="b">
        <v>1</v>
      </c>
    </row>
    <row r="647" spans="1:5" x14ac:dyDescent="0.45">
      <c r="A647" t="s">
        <v>1462</v>
      </c>
      <c r="B647" t="s">
        <v>1463</v>
      </c>
      <c r="E647" t="b">
        <v>1</v>
      </c>
    </row>
    <row r="648" spans="1:5" x14ac:dyDescent="0.45">
      <c r="A648" t="s">
        <v>1464</v>
      </c>
      <c r="B648" t="s">
        <v>1465</v>
      </c>
      <c r="E648" t="b">
        <v>1</v>
      </c>
    </row>
    <row r="649" spans="1:5" x14ac:dyDescent="0.45">
      <c r="A649" t="s">
        <v>1466</v>
      </c>
      <c r="B649" t="s">
        <v>1467</v>
      </c>
      <c r="E649" t="b">
        <v>1</v>
      </c>
    </row>
    <row r="650" spans="1:5" x14ac:dyDescent="0.45">
      <c r="A650" t="s">
        <v>1468</v>
      </c>
      <c r="B650" t="s">
        <v>1469</v>
      </c>
      <c r="E650" t="b">
        <v>1</v>
      </c>
    </row>
    <row r="651" spans="1:5" x14ac:dyDescent="0.45">
      <c r="A651" t="s">
        <v>1470</v>
      </c>
      <c r="B651" t="s">
        <v>1471</v>
      </c>
      <c r="E651" t="b">
        <v>1</v>
      </c>
    </row>
    <row r="652" spans="1:5" x14ac:dyDescent="0.45">
      <c r="A652" t="s">
        <v>1472</v>
      </c>
      <c r="B652" t="s">
        <v>1473</v>
      </c>
      <c r="E652" t="b">
        <v>1</v>
      </c>
    </row>
    <row r="653" spans="1:5" x14ac:dyDescent="0.45">
      <c r="A653" t="s">
        <v>1474</v>
      </c>
      <c r="B653" t="s">
        <v>1475</v>
      </c>
      <c r="E653" t="b">
        <v>1</v>
      </c>
    </row>
    <row r="654" spans="1:5" x14ac:dyDescent="0.45">
      <c r="A654" t="s">
        <v>1476</v>
      </c>
      <c r="B654" t="s">
        <v>1477</v>
      </c>
      <c r="E654" t="b">
        <v>1</v>
      </c>
    </row>
    <row r="655" spans="1:5" x14ac:dyDescent="0.45">
      <c r="A655" t="s">
        <v>1478</v>
      </c>
      <c r="B655" t="s">
        <v>1479</v>
      </c>
      <c r="E655" t="b">
        <v>1</v>
      </c>
    </row>
    <row r="656" spans="1:5" x14ac:dyDescent="0.45">
      <c r="A656" t="s">
        <v>1480</v>
      </c>
      <c r="B656" t="s">
        <v>1481</v>
      </c>
      <c r="E656" t="b">
        <v>1</v>
      </c>
    </row>
    <row r="657" spans="1:5" x14ac:dyDescent="0.45">
      <c r="A657" t="s">
        <v>1482</v>
      </c>
      <c r="B657" t="s">
        <v>1483</v>
      </c>
      <c r="E657" t="b">
        <v>1</v>
      </c>
    </row>
    <row r="658" spans="1:5" x14ac:dyDescent="0.45">
      <c r="A658" t="s">
        <v>1484</v>
      </c>
      <c r="B658" t="s">
        <v>1485</v>
      </c>
      <c r="E658" t="b">
        <v>1</v>
      </c>
    </row>
    <row r="659" spans="1:5" x14ac:dyDescent="0.45">
      <c r="A659" t="s">
        <v>1486</v>
      </c>
      <c r="B659" t="s">
        <v>1487</v>
      </c>
      <c r="E659" t="b">
        <v>1</v>
      </c>
    </row>
    <row r="660" spans="1:5" x14ac:dyDescent="0.45">
      <c r="A660" t="s">
        <v>1488</v>
      </c>
      <c r="B660" t="s">
        <v>1489</v>
      </c>
      <c r="E660" t="b">
        <v>1</v>
      </c>
    </row>
    <row r="661" spans="1:5" x14ac:dyDescent="0.45">
      <c r="A661" t="s">
        <v>1490</v>
      </c>
      <c r="B661" t="s">
        <v>1491</v>
      </c>
      <c r="E661" t="b">
        <v>1</v>
      </c>
    </row>
    <row r="662" spans="1:5" x14ac:dyDescent="0.45">
      <c r="A662" t="s">
        <v>1492</v>
      </c>
      <c r="B662" t="s">
        <v>1493</v>
      </c>
      <c r="E662" t="b">
        <v>1</v>
      </c>
    </row>
    <row r="663" spans="1:5" x14ac:dyDescent="0.45">
      <c r="A663" t="s">
        <v>1494</v>
      </c>
      <c r="B663" t="s">
        <v>1495</v>
      </c>
      <c r="E663" t="b">
        <v>1</v>
      </c>
    </row>
    <row r="664" spans="1:5" x14ac:dyDescent="0.45">
      <c r="A664" t="s">
        <v>1496</v>
      </c>
      <c r="B664" t="s">
        <v>1497</v>
      </c>
      <c r="E664" t="b">
        <v>1</v>
      </c>
    </row>
    <row r="665" spans="1:5" x14ac:dyDescent="0.45">
      <c r="A665" t="s">
        <v>1498</v>
      </c>
      <c r="B665" t="s">
        <v>1499</v>
      </c>
      <c r="E665" t="b">
        <v>1</v>
      </c>
    </row>
    <row r="666" spans="1:5" x14ac:dyDescent="0.45">
      <c r="A666" t="s">
        <v>1500</v>
      </c>
      <c r="B666" t="s">
        <v>1501</v>
      </c>
      <c r="E666" t="b">
        <v>1</v>
      </c>
    </row>
    <row r="667" spans="1:5" x14ac:dyDescent="0.45">
      <c r="A667" t="s">
        <v>1502</v>
      </c>
      <c r="B667" t="s">
        <v>1503</v>
      </c>
      <c r="E667" t="b">
        <v>1</v>
      </c>
    </row>
    <row r="668" spans="1:5" x14ac:dyDescent="0.45">
      <c r="A668" t="s">
        <v>1504</v>
      </c>
      <c r="B668" t="s">
        <v>1505</v>
      </c>
      <c r="E668" t="b">
        <v>1</v>
      </c>
    </row>
    <row r="669" spans="1:5" x14ac:dyDescent="0.45">
      <c r="A669" t="s">
        <v>1506</v>
      </c>
      <c r="B669" t="s">
        <v>1507</v>
      </c>
      <c r="E669" t="b">
        <v>1</v>
      </c>
    </row>
    <row r="670" spans="1:5" x14ac:dyDescent="0.45">
      <c r="A670" t="s">
        <v>1508</v>
      </c>
      <c r="B670" t="s">
        <v>1509</v>
      </c>
      <c r="E670" t="b">
        <v>1</v>
      </c>
    </row>
    <row r="671" spans="1:5" x14ac:dyDescent="0.45">
      <c r="A671" t="s">
        <v>1510</v>
      </c>
      <c r="B671" t="s">
        <v>1511</v>
      </c>
      <c r="E671" t="b">
        <v>1</v>
      </c>
    </row>
    <row r="672" spans="1:5" x14ac:dyDescent="0.45">
      <c r="A672" t="s">
        <v>1512</v>
      </c>
      <c r="B672" t="s">
        <v>1513</v>
      </c>
      <c r="E672" t="b">
        <v>1</v>
      </c>
    </row>
    <row r="673" spans="1:5" x14ac:dyDescent="0.45">
      <c r="A673" t="s">
        <v>1514</v>
      </c>
      <c r="B673" t="s">
        <v>1515</v>
      </c>
      <c r="E673" t="b">
        <v>1</v>
      </c>
    </row>
    <row r="674" spans="1:5" x14ac:dyDescent="0.45">
      <c r="A674" t="s">
        <v>1516</v>
      </c>
      <c r="B674" t="s">
        <v>1517</v>
      </c>
      <c r="E674" t="b">
        <v>1</v>
      </c>
    </row>
    <row r="675" spans="1:5" x14ac:dyDescent="0.45">
      <c r="A675" t="s">
        <v>1518</v>
      </c>
      <c r="B675" t="s">
        <v>1519</v>
      </c>
      <c r="E675" t="b">
        <v>1</v>
      </c>
    </row>
    <row r="676" spans="1:5" x14ac:dyDescent="0.45">
      <c r="A676" t="s">
        <v>1520</v>
      </c>
      <c r="B676" t="s">
        <v>1521</v>
      </c>
      <c r="E676" t="b">
        <v>1</v>
      </c>
    </row>
    <row r="677" spans="1:5" x14ac:dyDescent="0.45">
      <c r="A677" t="s">
        <v>1522</v>
      </c>
      <c r="B677" t="s">
        <v>1523</v>
      </c>
      <c r="E677" t="b">
        <v>1</v>
      </c>
    </row>
    <row r="678" spans="1:5" x14ac:dyDescent="0.45">
      <c r="A678" t="s">
        <v>1524</v>
      </c>
      <c r="B678" t="s">
        <v>1525</v>
      </c>
      <c r="E678" t="b">
        <v>1</v>
      </c>
    </row>
    <row r="679" spans="1:5" x14ac:dyDescent="0.45">
      <c r="A679" t="s">
        <v>1526</v>
      </c>
      <c r="B679" t="s">
        <v>1527</v>
      </c>
      <c r="E679" t="b">
        <v>1</v>
      </c>
    </row>
    <row r="680" spans="1:5" x14ac:dyDescent="0.45">
      <c r="A680" t="s">
        <v>1528</v>
      </c>
      <c r="B680" t="s">
        <v>1529</v>
      </c>
      <c r="E680" t="b">
        <v>1</v>
      </c>
    </row>
    <row r="681" spans="1:5" x14ac:dyDescent="0.45">
      <c r="A681" t="s">
        <v>1530</v>
      </c>
      <c r="B681" t="s">
        <v>1531</v>
      </c>
      <c r="E681" t="b">
        <v>1</v>
      </c>
    </row>
    <row r="682" spans="1:5" x14ac:dyDescent="0.45">
      <c r="A682" t="s">
        <v>1532</v>
      </c>
      <c r="B682" t="s">
        <v>1533</v>
      </c>
      <c r="E682" t="b">
        <v>1</v>
      </c>
    </row>
    <row r="683" spans="1:5" x14ac:dyDescent="0.45">
      <c r="A683" t="s">
        <v>1534</v>
      </c>
      <c r="B683" t="s">
        <v>1535</v>
      </c>
      <c r="E683" t="b">
        <v>1</v>
      </c>
    </row>
    <row r="684" spans="1:5" x14ac:dyDescent="0.45">
      <c r="A684" t="s">
        <v>1536</v>
      </c>
      <c r="B684" t="s">
        <v>1537</v>
      </c>
      <c r="E684" t="b">
        <v>1</v>
      </c>
    </row>
    <row r="685" spans="1:5" x14ac:dyDescent="0.45">
      <c r="A685" t="s">
        <v>1538</v>
      </c>
      <c r="B685" t="s">
        <v>1539</v>
      </c>
      <c r="E685" t="b">
        <v>1</v>
      </c>
    </row>
    <row r="686" spans="1:5" x14ac:dyDescent="0.45">
      <c r="A686" t="s">
        <v>1540</v>
      </c>
      <c r="B686" t="s">
        <v>1541</v>
      </c>
      <c r="E686" t="b">
        <v>1</v>
      </c>
    </row>
    <row r="687" spans="1:5" x14ac:dyDescent="0.45">
      <c r="A687" t="s">
        <v>1542</v>
      </c>
      <c r="B687" t="s">
        <v>1543</v>
      </c>
      <c r="E687" t="b">
        <v>1</v>
      </c>
    </row>
    <row r="688" spans="1:5" x14ac:dyDescent="0.45">
      <c r="A688" t="s">
        <v>1544</v>
      </c>
      <c r="B688" t="s">
        <v>1545</v>
      </c>
      <c r="E688" t="b">
        <v>1</v>
      </c>
    </row>
    <row r="689" spans="1:5" x14ac:dyDescent="0.45">
      <c r="A689" t="s">
        <v>1546</v>
      </c>
      <c r="B689" t="s">
        <v>1547</v>
      </c>
      <c r="E689" t="b">
        <v>1</v>
      </c>
    </row>
    <row r="690" spans="1:5" x14ac:dyDescent="0.45">
      <c r="A690" t="s">
        <v>1548</v>
      </c>
      <c r="B690" t="s">
        <v>1549</v>
      </c>
      <c r="E690" t="b">
        <v>1</v>
      </c>
    </row>
    <row r="691" spans="1:5" x14ac:dyDescent="0.45">
      <c r="A691" t="s">
        <v>1550</v>
      </c>
      <c r="B691" t="s">
        <v>1551</v>
      </c>
      <c r="E691" t="b">
        <v>1</v>
      </c>
    </row>
    <row r="692" spans="1:5" x14ac:dyDescent="0.45">
      <c r="A692" t="s">
        <v>1552</v>
      </c>
      <c r="B692" t="s">
        <v>1553</v>
      </c>
      <c r="E692" t="b">
        <v>1</v>
      </c>
    </row>
    <row r="693" spans="1:5" x14ac:dyDescent="0.45">
      <c r="A693" t="s">
        <v>1554</v>
      </c>
      <c r="B693" t="s">
        <v>1555</v>
      </c>
      <c r="E693" t="b">
        <v>1</v>
      </c>
    </row>
    <row r="694" spans="1:5" x14ac:dyDescent="0.45">
      <c r="A694" t="s">
        <v>1556</v>
      </c>
      <c r="B694" t="s">
        <v>1557</v>
      </c>
      <c r="E694" t="b">
        <v>1</v>
      </c>
    </row>
    <row r="695" spans="1:5" x14ac:dyDescent="0.45">
      <c r="A695" t="s">
        <v>1558</v>
      </c>
      <c r="B695" t="s">
        <v>1559</v>
      </c>
      <c r="E695" t="b">
        <v>1</v>
      </c>
    </row>
    <row r="696" spans="1:5" x14ac:dyDescent="0.45">
      <c r="A696" t="s">
        <v>1560</v>
      </c>
      <c r="B696" t="s">
        <v>1561</v>
      </c>
      <c r="E696" t="b">
        <v>1</v>
      </c>
    </row>
    <row r="697" spans="1:5" x14ac:dyDescent="0.45">
      <c r="A697" t="s">
        <v>1562</v>
      </c>
      <c r="B697" t="s">
        <v>1563</v>
      </c>
      <c r="E697" t="b">
        <v>1</v>
      </c>
    </row>
    <row r="698" spans="1:5" x14ac:dyDescent="0.45">
      <c r="A698" t="s">
        <v>1564</v>
      </c>
      <c r="B698" t="s">
        <v>1565</v>
      </c>
      <c r="E698" t="b">
        <v>1</v>
      </c>
    </row>
    <row r="699" spans="1:5" x14ac:dyDescent="0.45">
      <c r="A699" t="s">
        <v>1566</v>
      </c>
      <c r="B699" t="s">
        <v>1567</v>
      </c>
      <c r="E699" t="b">
        <v>1</v>
      </c>
    </row>
    <row r="700" spans="1:5" x14ac:dyDescent="0.45">
      <c r="A700" t="s">
        <v>1568</v>
      </c>
      <c r="B700" t="s">
        <v>1569</v>
      </c>
      <c r="E700" t="b">
        <v>1</v>
      </c>
    </row>
    <row r="701" spans="1:5" x14ac:dyDescent="0.45">
      <c r="A701" t="s">
        <v>1570</v>
      </c>
      <c r="B701" t="s">
        <v>1571</v>
      </c>
      <c r="E701" t="b">
        <v>1</v>
      </c>
    </row>
    <row r="702" spans="1:5" x14ac:dyDescent="0.45">
      <c r="A702" t="s">
        <v>1572</v>
      </c>
      <c r="B702" t="s">
        <v>1573</v>
      </c>
      <c r="E702" t="b">
        <v>1</v>
      </c>
    </row>
    <row r="703" spans="1:5" x14ac:dyDescent="0.45">
      <c r="A703" t="s">
        <v>1574</v>
      </c>
      <c r="B703" t="s">
        <v>1575</v>
      </c>
      <c r="E703" t="b">
        <v>1</v>
      </c>
    </row>
    <row r="704" spans="1:5" x14ac:dyDescent="0.45">
      <c r="A704" t="s">
        <v>1576</v>
      </c>
      <c r="B704" t="s">
        <v>1577</v>
      </c>
      <c r="E704" t="b">
        <v>1</v>
      </c>
    </row>
    <row r="705" spans="1:5" x14ac:dyDescent="0.45">
      <c r="A705" t="s">
        <v>1578</v>
      </c>
      <c r="B705" t="s">
        <v>1579</v>
      </c>
      <c r="E705" t="b">
        <v>1</v>
      </c>
    </row>
    <row r="706" spans="1:5" x14ac:dyDescent="0.45">
      <c r="A706" t="s">
        <v>1580</v>
      </c>
      <c r="B706" t="s">
        <v>1581</v>
      </c>
      <c r="E706" t="b">
        <v>1</v>
      </c>
    </row>
    <row r="707" spans="1:5" x14ac:dyDescent="0.45">
      <c r="A707" t="s">
        <v>1582</v>
      </c>
      <c r="B707" t="s">
        <v>1583</v>
      </c>
      <c r="E707" t="b">
        <v>1</v>
      </c>
    </row>
    <row r="708" spans="1:5" x14ac:dyDescent="0.45">
      <c r="A708" t="s">
        <v>1584</v>
      </c>
      <c r="B708" t="s">
        <v>1585</v>
      </c>
      <c r="E708" t="b">
        <v>1</v>
      </c>
    </row>
    <row r="709" spans="1:5" x14ac:dyDescent="0.45">
      <c r="A709" t="s">
        <v>1586</v>
      </c>
      <c r="B709" t="s">
        <v>1587</v>
      </c>
      <c r="E709" t="b">
        <v>1</v>
      </c>
    </row>
    <row r="710" spans="1:5" x14ac:dyDescent="0.45">
      <c r="A710" t="s">
        <v>1588</v>
      </c>
      <c r="B710" t="s">
        <v>1589</v>
      </c>
      <c r="E710" t="b">
        <v>1</v>
      </c>
    </row>
    <row r="711" spans="1:5" x14ac:dyDescent="0.45">
      <c r="A711" t="s">
        <v>1590</v>
      </c>
      <c r="B711" t="s">
        <v>1591</v>
      </c>
      <c r="E711" t="b">
        <v>1</v>
      </c>
    </row>
    <row r="712" spans="1:5" x14ac:dyDescent="0.45">
      <c r="A712" t="s">
        <v>1592</v>
      </c>
      <c r="B712" t="s">
        <v>1593</v>
      </c>
      <c r="E712" t="b">
        <v>1</v>
      </c>
    </row>
    <row r="713" spans="1:5" x14ac:dyDescent="0.45">
      <c r="A713" t="s">
        <v>1594</v>
      </c>
      <c r="B713" t="s">
        <v>1595</v>
      </c>
      <c r="E713" t="b">
        <v>1</v>
      </c>
    </row>
    <row r="714" spans="1:5" x14ac:dyDescent="0.45">
      <c r="A714" t="s">
        <v>1596</v>
      </c>
      <c r="B714" t="s">
        <v>1597</v>
      </c>
      <c r="E714" t="b">
        <v>1</v>
      </c>
    </row>
    <row r="715" spans="1:5" x14ac:dyDescent="0.45">
      <c r="A715" t="s">
        <v>1598</v>
      </c>
      <c r="B715" t="s">
        <v>1599</v>
      </c>
      <c r="E715" t="b">
        <v>1</v>
      </c>
    </row>
    <row r="716" spans="1:5" x14ac:dyDescent="0.45">
      <c r="A716" t="s">
        <v>1600</v>
      </c>
      <c r="B716" t="s">
        <v>1601</v>
      </c>
      <c r="E716" t="b">
        <v>1</v>
      </c>
    </row>
    <row r="717" spans="1:5" x14ac:dyDescent="0.45">
      <c r="A717" t="s">
        <v>1602</v>
      </c>
      <c r="B717" t="s">
        <v>1603</v>
      </c>
      <c r="E717" t="b">
        <v>1</v>
      </c>
    </row>
    <row r="718" spans="1:5" x14ac:dyDescent="0.45">
      <c r="A718" t="s">
        <v>1604</v>
      </c>
      <c r="B718" t="s">
        <v>1605</v>
      </c>
      <c r="E718" t="b">
        <v>1</v>
      </c>
    </row>
    <row r="719" spans="1:5" x14ac:dyDescent="0.45">
      <c r="A719" t="s">
        <v>1606</v>
      </c>
      <c r="B719" t="s">
        <v>1607</v>
      </c>
      <c r="E719" t="b">
        <v>1</v>
      </c>
    </row>
    <row r="720" spans="1:5" x14ac:dyDescent="0.45">
      <c r="A720" t="s">
        <v>1608</v>
      </c>
      <c r="B720" t="s">
        <v>1609</v>
      </c>
      <c r="E720" t="b">
        <v>1</v>
      </c>
    </row>
    <row r="721" spans="1:5" x14ac:dyDescent="0.45">
      <c r="A721" t="s">
        <v>1610</v>
      </c>
      <c r="B721" t="s">
        <v>1611</v>
      </c>
      <c r="E721" t="b">
        <v>1</v>
      </c>
    </row>
    <row r="722" spans="1:5" x14ac:dyDescent="0.45">
      <c r="A722" t="s">
        <v>1612</v>
      </c>
      <c r="B722" t="s">
        <v>1613</v>
      </c>
      <c r="E722" t="b">
        <v>1</v>
      </c>
    </row>
    <row r="723" spans="1:5" x14ac:dyDescent="0.45">
      <c r="A723" t="s">
        <v>1614</v>
      </c>
      <c r="B723" t="s">
        <v>1615</v>
      </c>
      <c r="E723" t="b">
        <v>1</v>
      </c>
    </row>
    <row r="724" spans="1:5" x14ac:dyDescent="0.45">
      <c r="A724" t="s">
        <v>1616</v>
      </c>
      <c r="B724" t="s">
        <v>1617</v>
      </c>
      <c r="E724" t="b">
        <v>1</v>
      </c>
    </row>
    <row r="725" spans="1:5" x14ac:dyDescent="0.45">
      <c r="A725" t="s">
        <v>1618</v>
      </c>
      <c r="B725" t="s">
        <v>1619</v>
      </c>
      <c r="E725" t="b">
        <v>1</v>
      </c>
    </row>
    <row r="726" spans="1:5" x14ac:dyDescent="0.45">
      <c r="A726" t="s">
        <v>1620</v>
      </c>
      <c r="B726" t="s">
        <v>1621</v>
      </c>
      <c r="E726" t="b">
        <v>1</v>
      </c>
    </row>
    <row r="727" spans="1:5" x14ac:dyDescent="0.45">
      <c r="A727" t="s">
        <v>1622</v>
      </c>
      <c r="B727" t="s">
        <v>1623</v>
      </c>
      <c r="E727" t="b">
        <v>1</v>
      </c>
    </row>
    <row r="728" spans="1:5" x14ac:dyDescent="0.45">
      <c r="A728" t="s">
        <v>1624</v>
      </c>
      <c r="B728" t="s">
        <v>1625</v>
      </c>
      <c r="E728" t="b">
        <v>1</v>
      </c>
    </row>
    <row r="729" spans="1:5" x14ac:dyDescent="0.45">
      <c r="A729" t="s">
        <v>1626</v>
      </c>
      <c r="B729" t="s">
        <v>1627</v>
      </c>
      <c r="E729" t="b">
        <v>1</v>
      </c>
    </row>
    <row r="730" spans="1:5" x14ac:dyDescent="0.45">
      <c r="A730" t="s">
        <v>1628</v>
      </c>
      <c r="B730" t="s">
        <v>1629</v>
      </c>
      <c r="E730" t="b">
        <v>1</v>
      </c>
    </row>
    <row r="731" spans="1:5" x14ac:dyDescent="0.45">
      <c r="A731" t="s">
        <v>1630</v>
      </c>
      <c r="B731" t="s">
        <v>1631</v>
      </c>
      <c r="E731" t="b">
        <v>1</v>
      </c>
    </row>
    <row r="732" spans="1:5" x14ac:dyDescent="0.45">
      <c r="A732" t="s">
        <v>1632</v>
      </c>
      <c r="B732" t="s">
        <v>1633</v>
      </c>
      <c r="E732" t="b">
        <v>1</v>
      </c>
    </row>
    <row r="733" spans="1:5" x14ac:dyDescent="0.45">
      <c r="A733" t="s">
        <v>1634</v>
      </c>
      <c r="B733" t="s">
        <v>1635</v>
      </c>
      <c r="E733" t="b">
        <v>1</v>
      </c>
    </row>
    <row r="734" spans="1:5" x14ac:dyDescent="0.45">
      <c r="A734" t="s">
        <v>1636</v>
      </c>
      <c r="B734" t="s">
        <v>1637</v>
      </c>
      <c r="E734" t="b">
        <v>1</v>
      </c>
    </row>
    <row r="735" spans="1:5" x14ac:dyDescent="0.45">
      <c r="A735" t="s">
        <v>1638</v>
      </c>
      <c r="B735" t="s">
        <v>1639</v>
      </c>
      <c r="E735" t="b">
        <v>1</v>
      </c>
    </row>
    <row r="736" spans="1:5" x14ac:dyDescent="0.45">
      <c r="A736" t="s">
        <v>1640</v>
      </c>
      <c r="B736" t="s">
        <v>1641</v>
      </c>
      <c r="E736" t="b">
        <v>1</v>
      </c>
    </row>
    <row r="737" spans="1:5" x14ac:dyDescent="0.45">
      <c r="A737" t="s">
        <v>1642</v>
      </c>
      <c r="B737" t="s">
        <v>1643</v>
      </c>
      <c r="E737" t="b">
        <v>1</v>
      </c>
    </row>
    <row r="738" spans="1:5" x14ac:dyDescent="0.45">
      <c r="A738" t="s">
        <v>1644</v>
      </c>
      <c r="B738" t="s">
        <v>1645</v>
      </c>
      <c r="E738" t="b">
        <v>1</v>
      </c>
    </row>
    <row r="739" spans="1:5" x14ac:dyDescent="0.45">
      <c r="A739" t="s">
        <v>1646</v>
      </c>
      <c r="B739" t="s">
        <v>1647</v>
      </c>
      <c r="E739" t="b">
        <v>1</v>
      </c>
    </row>
    <row r="740" spans="1:5" x14ac:dyDescent="0.45">
      <c r="A740" t="s">
        <v>1648</v>
      </c>
      <c r="B740" t="s">
        <v>1649</v>
      </c>
      <c r="E740" t="b">
        <v>1</v>
      </c>
    </row>
    <row r="741" spans="1:5" x14ac:dyDescent="0.45">
      <c r="A741" t="s">
        <v>1650</v>
      </c>
      <c r="B741" t="s">
        <v>1651</v>
      </c>
      <c r="E741" t="b">
        <v>1</v>
      </c>
    </row>
    <row r="742" spans="1:5" x14ac:dyDescent="0.45">
      <c r="A742" t="s">
        <v>1652</v>
      </c>
      <c r="B742" t="s">
        <v>1653</v>
      </c>
      <c r="E742" t="b">
        <v>1</v>
      </c>
    </row>
    <row r="743" spans="1:5" x14ac:dyDescent="0.45">
      <c r="A743" t="s">
        <v>1654</v>
      </c>
      <c r="B743" t="s">
        <v>1655</v>
      </c>
      <c r="E743" t="b">
        <v>1</v>
      </c>
    </row>
    <row r="744" spans="1:5" x14ac:dyDescent="0.45">
      <c r="A744" t="s">
        <v>1656</v>
      </c>
      <c r="B744" t="s">
        <v>1657</v>
      </c>
      <c r="E744" t="b">
        <v>1</v>
      </c>
    </row>
    <row r="745" spans="1:5" x14ac:dyDescent="0.45">
      <c r="A745" t="s">
        <v>1658</v>
      </c>
      <c r="B745" t="s">
        <v>1659</v>
      </c>
      <c r="E745" t="b">
        <v>1</v>
      </c>
    </row>
    <row r="746" spans="1:5" x14ac:dyDescent="0.45">
      <c r="A746" t="s">
        <v>1660</v>
      </c>
      <c r="B746" t="s">
        <v>1661</v>
      </c>
      <c r="E746" t="b">
        <v>1</v>
      </c>
    </row>
    <row r="747" spans="1:5" x14ac:dyDescent="0.45">
      <c r="A747" t="s">
        <v>1662</v>
      </c>
      <c r="B747" t="s">
        <v>1663</v>
      </c>
      <c r="E747" t="b">
        <v>1</v>
      </c>
    </row>
    <row r="748" spans="1:5" x14ac:dyDescent="0.45">
      <c r="A748" t="s">
        <v>1664</v>
      </c>
      <c r="B748" t="s">
        <v>1665</v>
      </c>
      <c r="E748" t="b">
        <v>1</v>
      </c>
    </row>
    <row r="749" spans="1:5" x14ac:dyDescent="0.45">
      <c r="A749" t="s">
        <v>1666</v>
      </c>
      <c r="B749" t="s">
        <v>1667</v>
      </c>
      <c r="E749" t="b">
        <v>1</v>
      </c>
    </row>
    <row r="750" spans="1:5" x14ac:dyDescent="0.45">
      <c r="A750" t="s">
        <v>1668</v>
      </c>
      <c r="B750" t="s">
        <v>1669</v>
      </c>
      <c r="E750" t="b">
        <v>1</v>
      </c>
    </row>
    <row r="751" spans="1:5" x14ac:dyDescent="0.45">
      <c r="A751" t="s">
        <v>1670</v>
      </c>
      <c r="B751" t="s">
        <v>1671</v>
      </c>
      <c r="E751" t="b">
        <v>1</v>
      </c>
    </row>
    <row r="752" spans="1:5" x14ac:dyDescent="0.45">
      <c r="A752" t="s">
        <v>1672</v>
      </c>
      <c r="B752" t="s">
        <v>1673</v>
      </c>
      <c r="E752" t="b">
        <v>1</v>
      </c>
    </row>
    <row r="753" spans="1:5" x14ac:dyDescent="0.45">
      <c r="A753" t="s">
        <v>1674</v>
      </c>
      <c r="B753" t="s">
        <v>1675</v>
      </c>
      <c r="E753" t="b">
        <v>1</v>
      </c>
    </row>
    <row r="754" spans="1:5" x14ac:dyDescent="0.45">
      <c r="A754" t="s">
        <v>1676</v>
      </c>
      <c r="B754" t="s">
        <v>1677</v>
      </c>
      <c r="E754" t="b">
        <v>1</v>
      </c>
    </row>
    <row r="755" spans="1:5" x14ac:dyDescent="0.45">
      <c r="A755" t="s">
        <v>1678</v>
      </c>
      <c r="B755" t="s">
        <v>1679</v>
      </c>
      <c r="E755" t="b">
        <v>1</v>
      </c>
    </row>
    <row r="756" spans="1:5" x14ac:dyDescent="0.45">
      <c r="A756" t="s">
        <v>1680</v>
      </c>
      <c r="B756" t="s">
        <v>1681</v>
      </c>
      <c r="E756" t="b">
        <v>1</v>
      </c>
    </row>
    <row r="757" spans="1:5" x14ac:dyDescent="0.45">
      <c r="A757" t="s">
        <v>1682</v>
      </c>
      <c r="B757" t="s">
        <v>1683</v>
      </c>
      <c r="E757" t="b">
        <v>1</v>
      </c>
    </row>
    <row r="758" spans="1:5" x14ac:dyDescent="0.45">
      <c r="A758" t="s">
        <v>1684</v>
      </c>
      <c r="B758" t="s">
        <v>1685</v>
      </c>
      <c r="E758" t="b">
        <v>1</v>
      </c>
    </row>
    <row r="759" spans="1:5" x14ac:dyDescent="0.45">
      <c r="A759" t="s">
        <v>1686</v>
      </c>
      <c r="B759" t="s">
        <v>1687</v>
      </c>
      <c r="E759" t="b">
        <v>1</v>
      </c>
    </row>
    <row r="760" spans="1:5" x14ac:dyDescent="0.45">
      <c r="A760" t="s">
        <v>1688</v>
      </c>
      <c r="B760" t="s">
        <v>1689</v>
      </c>
      <c r="E760" t="b">
        <v>1</v>
      </c>
    </row>
    <row r="761" spans="1:5" x14ac:dyDescent="0.45">
      <c r="A761" t="s">
        <v>1690</v>
      </c>
      <c r="B761" t="s">
        <v>1691</v>
      </c>
      <c r="E761" t="b">
        <v>1</v>
      </c>
    </row>
    <row r="762" spans="1:5" x14ac:dyDescent="0.45">
      <c r="A762" t="s">
        <v>1692</v>
      </c>
      <c r="B762" t="s">
        <v>1693</v>
      </c>
      <c r="E762" t="b">
        <v>1</v>
      </c>
    </row>
    <row r="763" spans="1:5" x14ac:dyDescent="0.45">
      <c r="A763" t="s">
        <v>1694</v>
      </c>
      <c r="B763" t="s">
        <v>1695</v>
      </c>
      <c r="E763" t="b">
        <v>1</v>
      </c>
    </row>
    <row r="764" spans="1:5" x14ac:dyDescent="0.45">
      <c r="A764" t="s">
        <v>1696</v>
      </c>
      <c r="B764" t="s">
        <v>1697</v>
      </c>
      <c r="E764" t="b">
        <v>1</v>
      </c>
    </row>
    <row r="765" spans="1:5" x14ac:dyDescent="0.45">
      <c r="A765" t="s">
        <v>1698</v>
      </c>
      <c r="B765" t="s">
        <v>1699</v>
      </c>
      <c r="E765" t="b">
        <v>1</v>
      </c>
    </row>
    <row r="766" spans="1:5" x14ac:dyDescent="0.45">
      <c r="A766" t="s">
        <v>1700</v>
      </c>
      <c r="B766" t="s">
        <v>1701</v>
      </c>
      <c r="E766" t="b">
        <v>1</v>
      </c>
    </row>
    <row r="767" spans="1:5" x14ac:dyDescent="0.45">
      <c r="A767" t="s">
        <v>1702</v>
      </c>
      <c r="B767" t="s">
        <v>1703</v>
      </c>
      <c r="E767" t="b">
        <v>1</v>
      </c>
    </row>
    <row r="768" spans="1:5" x14ac:dyDescent="0.45">
      <c r="A768" t="s">
        <v>1704</v>
      </c>
      <c r="B768" t="s">
        <v>1705</v>
      </c>
      <c r="E768" t="b">
        <v>1</v>
      </c>
    </row>
    <row r="769" spans="1:5" x14ac:dyDescent="0.45">
      <c r="A769" t="s">
        <v>1706</v>
      </c>
      <c r="B769" t="s">
        <v>1707</v>
      </c>
      <c r="E769" t="b">
        <v>1</v>
      </c>
    </row>
    <row r="770" spans="1:5" x14ac:dyDescent="0.45">
      <c r="A770" t="s">
        <v>1708</v>
      </c>
      <c r="B770" t="s">
        <v>1709</v>
      </c>
      <c r="E770" t="b">
        <v>1</v>
      </c>
    </row>
    <row r="771" spans="1:5" x14ac:dyDescent="0.45">
      <c r="A771" t="s">
        <v>1710</v>
      </c>
      <c r="B771" t="s">
        <v>1711</v>
      </c>
      <c r="E771" t="b">
        <v>1</v>
      </c>
    </row>
    <row r="772" spans="1:5" x14ac:dyDescent="0.45">
      <c r="A772" t="s">
        <v>1712</v>
      </c>
      <c r="B772" t="s">
        <v>1713</v>
      </c>
      <c r="E772" t="b">
        <v>1</v>
      </c>
    </row>
    <row r="773" spans="1:5" x14ac:dyDescent="0.45">
      <c r="A773" t="s">
        <v>1714</v>
      </c>
      <c r="B773" t="s">
        <v>1715</v>
      </c>
      <c r="E773" t="b">
        <v>1</v>
      </c>
    </row>
    <row r="774" spans="1:5" x14ac:dyDescent="0.45">
      <c r="A774" t="s">
        <v>1716</v>
      </c>
      <c r="B774" t="s">
        <v>1717</v>
      </c>
      <c r="E774" t="b">
        <v>1</v>
      </c>
    </row>
    <row r="775" spans="1:5" x14ac:dyDescent="0.45">
      <c r="A775" t="s">
        <v>1718</v>
      </c>
      <c r="B775" t="s">
        <v>1719</v>
      </c>
      <c r="E775" t="b">
        <v>1</v>
      </c>
    </row>
    <row r="776" spans="1:5" x14ac:dyDescent="0.45">
      <c r="A776" t="s">
        <v>1720</v>
      </c>
      <c r="B776" t="s">
        <v>1721</v>
      </c>
      <c r="E776" t="b">
        <v>1</v>
      </c>
    </row>
    <row r="777" spans="1:5" x14ac:dyDescent="0.45">
      <c r="A777" t="s">
        <v>1722</v>
      </c>
      <c r="B777" t="s">
        <v>1723</v>
      </c>
      <c r="E777" t="b">
        <v>1</v>
      </c>
    </row>
    <row r="778" spans="1:5" x14ac:dyDescent="0.45">
      <c r="A778" t="s">
        <v>1724</v>
      </c>
      <c r="B778" t="s">
        <v>1725</v>
      </c>
      <c r="E778" t="b">
        <v>1</v>
      </c>
    </row>
    <row r="779" spans="1:5" x14ac:dyDescent="0.45">
      <c r="A779" t="s">
        <v>1726</v>
      </c>
      <c r="B779" t="s">
        <v>1727</v>
      </c>
      <c r="E779" t="b">
        <v>1</v>
      </c>
    </row>
    <row r="780" spans="1:5" x14ac:dyDescent="0.45">
      <c r="A780" t="s">
        <v>1728</v>
      </c>
      <c r="B780" t="s">
        <v>1729</v>
      </c>
      <c r="E780" t="b">
        <v>1</v>
      </c>
    </row>
    <row r="781" spans="1:5" x14ac:dyDescent="0.45">
      <c r="A781" t="s">
        <v>1730</v>
      </c>
      <c r="B781" t="s">
        <v>1731</v>
      </c>
      <c r="E781" t="b">
        <v>1</v>
      </c>
    </row>
    <row r="782" spans="1:5" x14ac:dyDescent="0.45">
      <c r="A782" t="s">
        <v>1732</v>
      </c>
      <c r="B782" t="s">
        <v>1733</v>
      </c>
      <c r="E782" t="b">
        <v>1</v>
      </c>
    </row>
    <row r="783" spans="1:5" x14ac:dyDescent="0.45">
      <c r="A783" t="s">
        <v>1734</v>
      </c>
      <c r="B783" t="s">
        <v>1735</v>
      </c>
      <c r="E783" t="b">
        <v>1</v>
      </c>
    </row>
    <row r="784" spans="1:5" x14ac:dyDescent="0.45">
      <c r="A784" t="s">
        <v>1736</v>
      </c>
      <c r="B784" t="s">
        <v>1737</v>
      </c>
      <c r="E784" t="b">
        <v>1</v>
      </c>
    </row>
    <row r="785" spans="1:5" x14ac:dyDescent="0.45">
      <c r="A785" t="s">
        <v>1738</v>
      </c>
      <c r="B785" t="s">
        <v>1739</v>
      </c>
      <c r="E785" t="b">
        <v>1</v>
      </c>
    </row>
    <row r="786" spans="1:5" x14ac:dyDescent="0.45">
      <c r="A786" t="s">
        <v>1740</v>
      </c>
      <c r="B786" t="s">
        <v>1741</v>
      </c>
      <c r="E786" t="b">
        <v>1</v>
      </c>
    </row>
    <row r="787" spans="1:5" x14ac:dyDescent="0.45">
      <c r="A787" t="s">
        <v>1742</v>
      </c>
      <c r="B787" t="s">
        <v>1743</v>
      </c>
      <c r="E787" t="b">
        <v>1</v>
      </c>
    </row>
    <row r="788" spans="1:5" x14ac:dyDescent="0.45">
      <c r="A788" t="s">
        <v>1744</v>
      </c>
      <c r="B788" t="s">
        <v>1745</v>
      </c>
      <c r="E788" t="b">
        <v>1</v>
      </c>
    </row>
    <row r="789" spans="1:5" x14ac:dyDescent="0.45">
      <c r="A789" t="s">
        <v>1746</v>
      </c>
      <c r="B789" t="s">
        <v>1747</v>
      </c>
      <c r="E789" t="b">
        <v>1</v>
      </c>
    </row>
    <row r="790" spans="1:5" x14ac:dyDescent="0.45">
      <c r="A790" t="s">
        <v>1748</v>
      </c>
      <c r="B790" t="s">
        <v>1749</v>
      </c>
      <c r="E790" t="b">
        <v>1</v>
      </c>
    </row>
    <row r="791" spans="1:5" x14ac:dyDescent="0.45">
      <c r="A791" t="s">
        <v>1750</v>
      </c>
      <c r="B791" t="s">
        <v>1751</v>
      </c>
      <c r="E791" t="b">
        <v>1</v>
      </c>
    </row>
    <row r="792" spans="1:5" x14ac:dyDescent="0.45">
      <c r="A792" t="s">
        <v>1752</v>
      </c>
      <c r="B792" t="s">
        <v>1753</v>
      </c>
      <c r="E792" t="b">
        <v>1</v>
      </c>
    </row>
    <row r="793" spans="1:5" x14ac:dyDescent="0.45">
      <c r="A793" t="s">
        <v>1754</v>
      </c>
      <c r="B793" t="s">
        <v>1755</v>
      </c>
      <c r="E793" t="b">
        <v>1</v>
      </c>
    </row>
    <row r="794" spans="1:5" x14ac:dyDescent="0.45">
      <c r="A794" t="s">
        <v>1756</v>
      </c>
      <c r="B794" t="s">
        <v>1757</v>
      </c>
      <c r="E794" t="b">
        <v>1</v>
      </c>
    </row>
    <row r="795" spans="1:5" x14ac:dyDescent="0.45">
      <c r="A795" t="s">
        <v>1758</v>
      </c>
      <c r="B795" t="s">
        <v>1759</v>
      </c>
      <c r="E795" t="b">
        <v>1</v>
      </c>
    </row>
    <row r="796" spans="1:5" x14ac:dyDescent="0.45">
      <c r="A796" t="s">
        <v>1760</v>
      </c>
      <c r="B796" t="s">
        <v>1761</v>
      </c>
      <c r="E796" t="b">
        <v>1</v>
      </c>
    </row>
    <row r="797" spans="1:5" x14ac:dyDescent="0.45">
      <c r="A797" t="s">
        <v>1762</v>
      </c>
      <c r="B797" t="s">
        <v>1763</v>
      </c>
      <c r="E797" t="b">
        <v>1</v>
      </c>
    </row>
    <row r="798" spans="1:5" x14ac:dyDescent="0.45">
      <c r="A798" t="s">
        <v>1764</v>
      </c>
      <c r="B798" t="s">
        <v>1765</v>
      </c>
      <c r="E798" t="b">
        <v>1</v>
      </c>
    </row>
    <row r="799" spans="1:5" x14ac:dyDescent="0.45">
      <c r="A799" t="s">
        <v>1766</v>
      </c>
      <c r="B799" t="s">
        <v>1767</v>
      </c>
      <c r="E799" t="b">
        <v>1</v>
      </c>
    </row>
    <row r="800" spans="1:5" x14ac:dyDescent="0.45">
      <c r="A800" t="s">
        <v>1768</v>
      </c>
      <c r="B800" t="s">
        <v>1769</v>
      </c>
      <c r="E800" t="b">
        <v>1</v>
      </c>
    </row>
    <row r="801" spans="1:5" x14ac:dyDescent="0.45">
      <c r="A801" t="s">
        <v>1770</v>
      </c>
      <c r="B801" t="s">
        <v>1771</v>
      </c>
      <c r="E801" t="b">
        <v>1</v>
      </c>
    </row>
    <row r="802" spans="1:5" x14ac:dyDescent="0.45">
      <c r="A802" t="s">
        <v>1772</v>
      </c>
      <c r="B802" t="s">
        <v>1773</v>
      </c>
      <c r="E802" t="b">
        <v>1</v>
      </c>
    </row>
    <row r="803" spans="1:5" x14ac:dyDescent="0.45">
      <c r="A803" t="s">
        <v>1774</v>
      </c>
      <c r="B803" t="s">
        <v>1775</v>
      </c>
      <c r="E803" t="b">
        <v>1</v>
      </c>
    </row>
    <row r="804" spans="1:5" x14ac:dyDescent="0.45">
      <c r="A804" t="s">
        <v>1776</v>
      </c>
      <c r="B804" t="s">
        <v>1777</v>
      </c>
      <c r="E804" t="b">
        <v>1</v>
      </c>
    </row>
    <row r="805" spans="1:5" x14ac:dyDescent="0.45">
      <c r="A805" t="s">
        <v>1778</v>
      </c>
      <c r="B805" t="s">
        <v>1779</v>
      </c>
      <c r="E805" t="b">
        <v>1</v>
      </c>
    </row>
    <row r="806" spans="1:5" x14ac:dyDescent="0.45">
      <c r="A806" t="s">
        <v>1780</v>
      </c>
      <c r="B806" t="s">
        <v>1781</v>
      </c>
      <c r="E806" t="b">
        <v>1</v>
      </c>
    </row>
    <row r="807" spans="1:5" x14ac:dyDescent="0.45">
      <c r="A807" t="s">
        <v>1782</v>
      </c>
      <c r="B807" t="s">
        <v>1783</v>
      </c>
      <c r="E807" t="b">
        <v>1</v>
      </c>
    </row>
    <row r="808" spans="1:5" x14ac:dyDescent="0.45">
      <c r="A808" t="s">
        <v>1784</v>
      </c>
      <c r="B808" t="s">
        <v>1785</v>
      </c>
      <c r="E808" t="b">
        <v>1</v>
      </c>
    </row>
    <row r="809" spans="1:5" x14ac:dyDescent="0.45">
      <c r="A809" t="s">
        <v>1786</v>
      </c>
      <c r="B809" t="s">
        <v>1787</v>
      </c>
      <c r="E809" t="b">
        <v>1</v>
      </c>
    </row>
    <row r="810" spans="1:5" x14ac:dyDescent="0.45">
      <c r="A810" t="s">
        <v>1788</v>
      </c>
      <c r="B810" t="s">
        <v>1789</v>
      </c>
      <c r="E810" t="b">
        <v>1</v>
      </c>
    </row>
    <row r="811" spans="1:5" x14ac:dyDescent="0.45">
      <c r="A811" t="s">
        <v>1790</v>
      </c>
      <c r="B811" t="s">
        <v>1791</v>
      </c>
      <c r="E811" t="b">
        <v>1</v>
      </c>
    </row>
    <row r="812" spans="1:5" x14ac:dyDescent="0.45">
      <c r="A812" t="s">
        <v>1792</v>
      </c>
      <c r="B812" t="s">
        <v>1793</v>
      </c>
      <c r="E812" t="b">
        <v>1</v>
      </c>
    </row>
    <row r="813" spans="1:5" x14ac:dyDescent="0.45">
      <c r="A813" t="s">
        <v>1794</v>
      </c>
      <c r="B813" t="s">
        <v>1795</v>
      </c>
      <c r="E813" t="b">
        <v>1</v>
      </c>
    </row>
    <row r="814" spans="1:5" x14ac:dyDescent="0.45">
      <c r="A814" t="s">
        <v>1796</v>
      </c>
      <c r="B814" t="s">
        <v>1797</v>
      </c>
      <c r="E814" t="b">
        <v>1</v>
      </c>
    </row>
    <row r="815" spans="1:5" x14ac:dyDescent="0.45">
      <c r="A815" t="s">
        <v>1798</v>
      </c>
      <c r="B815" t="s">
        <v>1799</v>
      </c>
      <c r="E815" t="b">
        <v>1</v>
      </c>
    </row>
    <row r="816" spans="1:5" x14ac:dyDescent="0.45">
      <c r="A816" t="s">
        <v>1800</v>
      </c>
      <c r="B816" t="s">
        <v>1801</v>
      </c>
      <c r="E816" t="b">
        <v>1</v>
      </c>
    </row>
    <row r="817" spans="1:5" x14ac:dyDescent="0.45">
      <c r="A817" t="s">
        <v>1802</v>
      </c>
      <c r="B817" t="s">
        <v>1803</v>
      </c>
      <c r="E817" t="b">
        <v>1</v>
      </c>
    </row>
    <row r="818" spans="1:5" x14ac:dyDescent="0.45">
      <c r="A818" t="s">
        <v>1804</v>
      </c>
      <c r="B818" t="s">
        <v>1805</v>
      </c>
      <c r="E818" t="b">
        <v>1</v>
      </c>
    </row>
    <row r="819" spans="1:5" x14ac:dyDescent="0.45">
      <c r="A819" t="s">
        <v>1806</v>
      </c>
      <c r="B819" t="s">
        <v>1807</v>
      </c>
      <c r="E819" t="b">
        <v>1</v>
      </c>
    </row>
    <row r="820" spans="1:5" x14ac:dyDescent="0.45">
      <c r="A820" t="s">
        <v>1808</v>
      </c>
      <c r="B820" t="s">
        <v>1809</v>
      </c>
      <c r="E820" t="b">
        <v>1</v>
      </c>
    </row>
    <row r="821" spans="1:5" x14ac:dyDescent="0.45">
      <c r="A821" t="s">
        <v>1810</v>
      </c>
      <c r="B821" t="s">
        <v>1811</v>
      </c>
      <c r="E821" t="b">
        <v>1</v>
      </c>
    </row>
    <row r="822" spans="1:5" x14ac:dyDescent="0.45">
      <c r="A822" t="s">
        <v>1812</v>
      </c>
      <c r="B822" t="s">
        <v>1813</v>
      </c>
      <c r="E822" t="b">
        <v>1</v>
      </c>
    </row>
    <row r="823" spans="1:5" x14ac:dyDescent="0.45">
      <c r="A823" t="s">
        <v>1814</v>
      </c>
      <c r="B823" t="s">
        <v>1815</v>
      </c>
      <c r="E823" t="b">
        <v>1</v>
      </c>
    </row>
    <row r="824" spans="1:5" x14ac:dyDescent="0.45">
      <c r="A824" t="s">
        <v>1816</v>
      </c>
      <c r="B824" t="s">
        <v>1817</v>
      </c>
      <c r="E824" t="b">
        <v>1</v>
      </c>
    </row>
    <row r="825" spans="1:5" x14ac:dyDescent="0.45">
      <c r="A825" t="s">
        <v>1818</v>
      </c>
      <c r="B825" t="s">
        <v>1819</v>
      </c>
      <c r="E825" t="b">
        <v>1</v>
      </c>
    </row>
    <row r="826" spans="1:5" x14ac:dyDescent="0.45">
      <c r="A826" t="s">
        <v>1820</v>
      </c>
      <c r="B826" t="s">
        <v>1821</v>
      </c>
      <c r="E826" t="b">
        <v>1</v>
      </c>
    </row>
    <row r="827" spans="1:5" x14ac:dyDescent="0.45">
      <c r="A827" t="s">
        <v>1822</v>
      </c>
      <c r="B827" t="s">
        <v>1823</v>
      </c>
      <c r="E827" t="b">
        <v>1</v>
      </c>
    </row>
    <row r="828" spans="1:5" x14ac:dyDescent="0.45">
      <c r="A828" t="s">
        <v>1824</v>
      </c>
      <c r="B828" t="s">
        <v>1825</v>
      </c>
      <c r="E828" t="b">
        <v>1</v>
      </c>
    </row>
    <row r="829" spans="1:5" x14ac:dyDescent="0.45">
      <c r="A829" t="s">
        <v>1826</v>
      </c>
      <c r="B829" t="s">
        <v>1827</v>
      </c>
      <c r="E829" t="b">
        <v>1</v>
      </c>
    </row>
    <row r="830" spans="1:5" x14ac:dyDescent="0.45">
      <c r="A830" t="s">
        <v>1828</v>
      </c>
      <c r="B830" t="s">
        <v>1829</v>
      </c>
      <c r="E830" t="b">
        <v>1</v>
      </c>
    </row>
    <row r="831" spans="1:5" x14ac:dyDescent="0.45">
      <c r="A831" t="s">
        <v>1830</v>
      </c>
      <c r="B831" t="s">
        <v>1831</v>
      </c>
      <c r="E831" t="b">
        <v>1</v>
      </c>
    </row>
    <row r="832" spans="1:5" x14ac:dyDescent="0.45">
      <c r="A832" t="s">
        <v>1832</v>
      </c>
      <c r="B832" t="s">
        <v>1833</v>
      </c>
      <c r="E832" t="b">
        <v>1</v>
      </c>
    </row>
    <row r="833" spans="1:5" x14ac:dyDescent="0.45">
      <c r="A833" t="s">
        <v>1834</v>
      </c>
      <c r="B833" t="s">
        <v>1835</v>
      </c>
      <c r="E833" t="b">
        <v>1</v>
      </c>
    </row>
    <row r="834" spans="1:5" x14ac:dyDescent="0.45">
      <c r="A834" t="s">
        <v>1836</v>
      </c>
      <c r="B834" t="s">
        <v>1837</v>
      </c>
      <c r="E834" t="b">
        <v>1</v>
      </c>
    </row>
    <row r="835" spans="1:5" x14ac:dyDescent="0.45">
      <c r="A835" t="s">
        <v>1838</v>
      </c>
      <c r="B835" t="s">
        <v>1839</v>
      </c>
      <c r="E835" t="b">
        <v>1</v>
      </c>
    </row>
    <row r="836" spans="1:5" x14ac:dyDescent="0.45">
      <c r="A836" t="s">
        <v>1840</v>
      </c>
      <c r="B836" t="s">
        <v>1841</v>
      </c>
      <c r="E836" t="b">
        <v>1</v>
      </c>
    </row>
    <row r="837" spans="1:5" x14ac:dyDescent="0.45">
      <c r="A837" t="s">
        <v>1842</v>
      </c>
      <c r="B837" t="s">
        <v>1843</v>
      </c>
      <c r="E837" t="b">
        <v>1</v>
      </c>
    </row>
    <row r="838" spans="1:5" x14ac:dyDescent="0.45">
      <c r="A838" t="s">
        <v>1844</v>
      </c>
      <c r="B838" t="s">
        <v>1845</v>
      </c>
      <c r="E838" t="b">
        <v>1</v>
      </c>
    </row>
    <row r="839" spans="1:5" x14ac:dyDescent="0.45">
      <c r="A839" t="s">
        <v>1846</v>
      </c>
      <c r="B839" t="s">
        <v>1847</v>
      </c>
      <c r="E839" t="b">
        <v>1</v>
      </c>
    </row>
    <row r="840" spans="1:5" x14ac:dyDescent="0.45">
      <c r="A840" t="s">
        <v>1848</v>
      </c>
      <c r="B840" t="s">
        <v>1849</v>
      </c>
      <c r="E840" t="b">
        <v>1</v>
      </c>
    </row>
    <row r="841" spans="1:5" x14ac:dyDescent="0.45">
      <c r="A841" t="s">
        <v>1850</v>
      </c>
      <c r="B841" t="s">
        <v>1851</v>
      </c>
      <c r="E841" t="b">
        <v>1</v>
      </c>
    </row>
    <row r="842" spans="1:5" x14ac:dyDescent="0.45">
      <c r="A842" t="s">
        <v>1852</v>
      </c>
      <c r="B842" t="s">
        <v>1853</v>
      </c>
      <c r="E842" t="b">
        <v>1</v>
      </c>
    </row>
    <row r="843" spans="1:5" x14ac:dyDescent="0.45">
      <c r="A843" t="s">
        <v>1854</v>
      </c>
      <c r="B843" t="s">
        <v>1855</v>
      </c>
      <c r="E843" t="b">
        <v>1</v>
      </c>
    </row>
    <row r="844" spans="1:5" x14ac:dyDescent="0.45">
      <c r="A844" t="s">
        <v>1856</v>
      </c>
      <c r="B844" t="s">
        <v>1857</v>
      </c>
      <c r="E844" t="b">
        <v>1</v>
      </c>
    </row>
    <row r="845" spans="1:5" x14ac:dyDescent="0.45">
      <c r="A845" t="s">
        <v>1858</v>
      </c>
      <c r="B845" t="s">
        <v>1859</v>
      </c>
      <c r="E845" t="b">
        <v>1</v>
      </c>
    </row>
    <row r="846" spans="1:5" x14ac:dyDescent="0.45">
      <c r="A846" t="s">
        <v>1860</v>
      </c>
      <c r="B846" t="s">
        <v>1861</v>
      </c>
      <c r="E846" t="b">
        <v>1</v>
      </c>
    </row>
    <row r="847" spans="1:5" x14ac:dyDescent="0.45">
      <c r="A847" t="s">
        <v>1862</v>
      </c>
      <c r="B847" t="s">
        <v>1863</v>
      </c>
      <c r="E847" t="b">
        <v>1</v>
      </c>
    </row>
    <row r="848" spans="1:5" x14ac:dyDescent="0.45">
      <c r="A848" t="s">
        <v>1864</v>
      </c>
      <c r="B848" t="s">
        <v>1865</v>
      </c>
      <c r="E848" t="b">
        <v>1</v>
      </c>
    </row>
    <row r="849" spans="1:5" x14ac:dyDescent="0.45">
      <c r="A849" t="s">
        <v>1866</v>
      </c>
      <c r="B849" t="s">
        <v>1867</v>
      </c>
      <c r="E849" t="b">
        <v>1</v>
      </c>
    </row>
    <row r="850" spans="1:5" x14ac:dyDescent="0.45">
      <c r="A850" t="s">
        <v>1868</v>
      </c>
      <c r="B850" t="s">
        <v>1869</v>
      </c>
      <c r="E850" t="b">
        <v>1</v>
      </c>
    </row>
    <row r="851" spans="1:5" x14ac:dyDescent="0.45">
      <c r="A851" t="s">
        <v>1870</v>
      </c>
      <c r="B851" t="s">
        <v>1871</v>
      </c>
      <c r="E851" t="b">
        <v>1</v>
      </c>
    </row>
    <row r="852" spans="1:5" x14ac:dyDescent="0.45">
      <c r="A852" t="s">
        <v>1872</v>
      </c>
      <c r="B852" t="s">
        <v>1873</v>
      </c>
      <c r="E852" t="b">
        <v>1</v>
      </c>
    </row>
    <row r="853" spans="1:5" x14ac:dyDescent="0.45">
      <c r="A853" t="s">
        <v>1874</v>
      </c>
      <c r="B853" t="s">
        <v>1875</v>
      </c>
      <c r="E853" t="b">
        <v>1</v>
      </c>
    </row>
    <row r="854" spans="1:5" x14ac:dyDescent="0.45">
      <c r="A854" t="s">
        <v>1876</v>
      </c>
      <c r="B854" t="s">
        <v>1877</v>
      </c>
      <c r="E854" t="b">
        <v>1</v>
      </c>
    </row>
    <row r="855" spans="1:5" x14ac:dyDescent="0.45">
      <c r="A855" t="s">
        <v>1878</v>
      </c>
      <c r="B855" t="s">
        <v>1879</v>
      </c>
      <c r="E855" t="b">
        <v>1</v>
      </c>
    </row>
    <row r="856" spans="1:5" x14ac:dyDescent="0.45">
      <c r="A856" t="s">
        <v>1880</v>
      </c>
      <c r="B856" t="s">
        <v>1881</v>
      </c>
      <c r="E856" t="b">
        <v>1</v>
      </c>
    </row>
    <row r="857" spans="1:5" x14ac:dyDescent="0.45">
      <c r="A857" t="s">
        <v>1882</v>
      </c>
      <c r="B857" t="s">
        <v>1883</v>
      </c>
      <c r="E857" t="b">
        <v>1</v>
      </c>
    </row>
    <row r="858" spans="1:5" x14ac:dyDescent="0.45">
      <c r="A858" t="s">
        <v>1884</v>
      </c>
      <c r="B858" t="s">
        <v>1885</v>
      </c>
      <c r="E858" t="b">
        <v>1</v>
      </c>
    </row>
    <row r="859" spans="1:5" x14ac:dyDescent="0.45">
      <c r="A859" t="s">
        <v>1886</v>
      </c>
      <c r="B859" t="s">
        <v>1887</v>
      </c>
      <c r="E859" t="b">
        <v>1</v>
      </c>
    </row>
    <row r="860" spans="1:5" x14ac:dyDescent="0.45">
      <c r="A860" t="s">
        <v>1888</v>
      </c>
      <c r="B860" t="s">
        <v>1889</v>
      </c>
      <c r="E860" t="b">
        <v>1</v>
      </c>
    </row>
    <row r="861" spans="1:5" x14ac:dyDescent="0.45">
      <c r="A861" t="s">
        <v>1890</v>
      </c>
      <c r="B861" t="s">
        <v>1891</v>
      </c>
      <c r="E861" t="b">
        <v>1</v>
      </c>
    </row>
    <row r="862" spans="1:5" x14ac:dyDescent="0.45">
      <c r="A862" t="s">
        <v>1892</v>
      </c>
      <c r="B862" t="s">
        <v>1893</v>
      </c>
      <c r="E862" t="b">
        <v>1</v>
      </c>
    </row>
    <row r="863" spans="1:5" x14ac:dyDescent="0.45">
      <c r="A863" t="s">
        <v>1894</v>
      </c>
      <c r="B863" t="s">
        <v>1895</v>
      </c>
      <c r="E863" t="b">
        <v>1</v>
      </c>
    </row>
    <row r="864" spans="1:5" x14ac:dyDescent="0.45">
      <c r="A864" t="s">
        <v>1896</v>
      </c>
      <c r="B864" t="s">
        <v>1897</v>
      </c>
      <c r="E864" t="b">
        <v>1</v>
      </c>
    </row>
    <row r="865" spans="1:5" x14ac:dyDescent="0.45">
      <c r="A865" t="s">
        <v>1898</v>
      </c>
      <c r="B865" t="s">
        <v>1899</v>
      </c>
      <c r="E865" t="b">
        <v>1</v>
      </c>
    </row>
    <row r="866" spans="1:5" x14ac:dyDescent="0.45">
      <c r="A866" t="s">
        <v>1900</v>
      </c>
      <c r="B866" t="s">
        <v>1901</v>
      </c>
      <c r="E866" t="b">
        <v>1</v>
      </c>
    </row>
    <row r="867" spans="1:5" x14ac:dyDescent="0.45">
      <c r="A867" t="s">
        <v>1902</v>
      </c>
      <c r="B867" t="s">
        <v>1903</v>
      </c>
      <c r="E867" t="b">
        <v>1</v>
      </c>
    </row>
    <row r="868" spans="1:5" x14ac:dyDescent="0.45">
      <c r="A868" t="s">
        <v>1904</v>
      </c>
      <c r="B868" t="s">
        <v>1905</v>
      </c>
      <c r="E868" t="b">
        <v>1</v>
      </c>
    </row>
    <row r="869" spans="1:5" x14ac:dyDescent="0.45">
      <c r="A869" t="s">
        <v>1906</v>
      </c>
      <c r="B869" t="s">
        <v>1907</v>
      </c>
      <c r="E869" t="b">
        <v>1</v>
      </c>
    </row>
    <row r="870" spans="1:5" x14ac:dyDescent="0.45">
      <c r="A870" t="s">
        <v>1908</v>
      </c>
      <c r="B870" t="s">
        <v>1909</v>
      </c>
      <c r="E870" t="b">
        <v>1</v>
      </c>
    </row>
    <row r="871" spans="1:5" x14ac:dyDescent="0.45">
      <c r="A871" t="s">
        <v>1910</v>
      </c>
      <c r="B871" t="s">
        <v>1911</v>
      </c>
      <c r="E871" t="b">
        <v>1</v>
      </c>
    </row>
    <row r="872" spans="1:5" x14ac:dyDescent="0.45">
      <c r="A872" t="s">
        <v>1912</v>
      </c>
      <c r="B872" t="s">
        <v>1913</v>
      </c>
      <c r="E872" t="b">
        <v>1</v>
      </c>
    </row>
    <row r="873" spans="1:5" x14ac:dyDescent="0.45">
      <c r="A873" t="s">
        <v>1914</v>
      </c>
      <c r="B873" t="s">
        <v>1915</v>
      </c>
      <c r="E873" t="b">
        <v>1</v>
      </c>
    </row>
    <row r="874" spans="1:5" x14ac:dyDescent="0.45">
      <c r="A874" t="s">
        <v>1916</v>
      </c>
      <c r="B874" t="s">
        <v>1917</v>
      </c>
      <c r="E874" t="b">
        <v>1</v>
      </c>
    </row>
    <row r="875" spans="1:5" x14ac:dyDescent="0.45">
      <c r="A875" t="s">
        <v>1918</v>
      </c>
      <c r="B875" t="s">
        <v>1919</v>
      </c>
      <c r="E875" t="b">
        <v>1</v>
      </c>
    </row>
    <row r="876" spans="1:5" x14ac:dyDescent="0.45">
      <c r="A876" t="s">
        <v>1920</v>
      </c>
      <c r="B876" t="s">
        <v>1921</v>
      </c>
      <c r="E876" t="b">
        <v>1</v>
      </c>
    </row>
    <row r="877" spans="1:5" x14ac:dyDescent="0.45">
      <c r="A877" t="s">
        <v>1922</v>
      </c>
      <c r="B877" t="s">
        <v>1923</v>
      </c>
      <c r="E877" t="b">
        <v>1</v>
      </c>
    </row>
    <row r="878" spans="1:5" x14ac:dyDescent="0.45">
      <c r="A878" t="s">
        <v>1924</v>
      </c>
      <c r="B878" t="s">
        <v>1925</v>
      </c>
      <c r="E878" t="b">
        <v>1</v>
      </c>
    </row>
    <row r="879" spans="1:5" x14ac:dyDescent="0.45">
      <c r="A879" t="s">
        <v>1926</v>
      </c>
      <c r="B879" t="s">
        <v>1927</v>
      </c>
      <c r="E879" t="b">
        <v>1</v>
      </c>
    </row>
    <row r="880" spans="1:5" x14ac:dyDescent="0.45">
      <c r="A880" t="s">
        <v>1928</v>
      </c>
      <c r="B880" t="s">
        <v>1929</v>
      </c>
      <c r="E880" t="b">
        <v>1</v>
      </c>
    </row>
    <row r="881" spans="1:5" x14ac:dyDescent="0.45">
      <c r="A881" t="s">
        <v>1930</v>
      </c>
      <c r="B881" t="s">
        <v>1931</v>
      </c>
      <c r="E881" t="b">
        <v>1</v>
      </c>
    </row>
    <row r="882" spans="1:5" x14ac:dyDescent="0.45">
      <c r="A882" t="s">
        <v>1932</v>
      </c>
      <c r="B882" t="s">
        <v>1933</v>
      </c>
      <c r="E882" t="b">
        <v>1</v>
      </c>
    </row>
    <row r="883" spans="1:5" x14ac:dyDescent="0.45">
      <c r="A883" t="s">
        <v>1934</v>
      </c>
      <c r="B883" t="s">
        <v>1935</v>
      </c>
      <c r="E883" t="b">
        <v>1</v>
      </c>
    </row>
    <row r="884" spans="1:5" x14ac:dyDescent="0.45">
      <c r="A884" t="s">
        <v>1936</v>
      </c>
      <c r="B884" t="s">
        <v>1937</v>
      </c>
      <c r="E884" t="b">
        <v>1</v>
      </c>
    </row>
    <row r="885" spans="1:5" x14ac:dyDescent="0.45">
      <c r="A885" t="s">
        <v>1938</v>
      </c>
      <c r="B885" t="s">
        <v>1939</v>
      </c>
      <c r="E885" t="b">
        <v>1</v>
      </c>
    </row>
    <row r="886" spans="1:5" x14ac:dyDescent="0.45">
      <c r="A886" t="s">
        <v>1940</v>
      </c>
      <c r="B886" t="s">
        <v>1941</v>
      </c>
      <c r="E886" t="b">
        <v>1</v>
      </c>
    </row>
    <row r="887" spans="1:5" x14ac:dyDescent="0.45">
      <c r="A887" t="s">
        <v>1942</v>
      </c>
      <c r="B887" t="s">
        <v>1943</v>
      </c>
      <c r="E887" t="b">
        <v>1</v>
      </c>
    </row>
    <row r="888" spans="1:5" x14ac:dyDescent="0.45">
      <c r="A888" t="s">
        <v>1944</v>
      </c>
      <c r="B888" t="s">
        <v>1945</v>
      </c>
      <c r="E888" t="b">
        <v>1</v>
      </c>
    </row>
    <row r="889" spans="1:5" x14ac:dyDescent="0.45">
      <c r="A889" t="s">
        <v>1946</v>
      </c>
      <c r="B889" t="s">
        <v>1947</v>
      </c>
      <c r="E889" t="b">
        <v>1</v>
      </c>
    </row>
    <row r="890" spans="1:5" x14ac:dyDescent="0.45">
      <c r="A890" t="s">
        <v>1948</v>
      </c>
      <c r="B890" t="s">
        <v>1949</v>
      </c>
      <c r="E890" t="b">
        <v>1</v>
      </c>
    </row>
    <row r="891" spans="1:5" x14ac:dyDescent="0.45">
      <c r="A891" t="s">
        <v>1950</v>
      </c>
      <c r="B891" t="s">
        <v>1951</v>
      </c>
      <c r="E891" t="b">
        <v>1</v>
      </c>
    </row>
    <row r="892" spans="1:5" x14ac:dyDescent="0.45">
      <c r="A892" t="s">
        <v>1952</v>
      </c>
      <c r="B892" t="s">
        <v>1953</v>
      </c>
      <c r="E892" t="b">
        <v>1</v>
      </c>
    </row>
    <row r="893" spans="1:5" x14ac:dyDescent="0.45">
      <c r="A893" t="s">
        <v>1954</v>
      </c>
      <c r="B893" t="s">
        <v>1955</v>
      </c>
      <c r="E893" t="b">
        <v>1</v>
      </c>
    </row>
    <row r="894" spans="1:5" x14ac:dyDescent="0.45">
      <c r="A894" t="s">
        <v>1956</v>
      </c>
      <c r="B894" t="s">
        <v>1957</v>
      </c>
      <c r="E894" t="b">
        <v>1</v>
      </c>
    </row>
    <row r="895" spans="1:5" x14ac:dyDescent="0.45">
      <c r="A895" t="s">
        <v>1958</v>
      </c>
      <c r="B895" t="s">
        <v>1959</v>
      </c>
      <c r="E895" t="b">
        <v>1</v>
      </c>
    </row>
    <row r="896" spans="1:5" x14ac:dyDescent="0.45">
      <c r="A896" t="s">
        <v>1960</v>
      </c>
      <c r="B896" t="s">
        <v>1961</v>
      </c>
      <c r="E896" t="b">
        <v>1</v>
      </c>
    </row>
    <row r="897" spans="1:5" x14ac:dyDescent="0.45">
      <c r="A897" t="s">
        <v>1962</v>
      </c>
      <c r="B897" t="s">
        <v>1963</v>
      </c>
      <c r="E897" t="b">
        <v>1</v>
      </c>
    </row>
    <row r="898" spans="1:5" x14ac:dyDescent="0.45">
      <c r="A898" t="s">
        <v>1964</v>
      </c>
      <c r="B898" t="s">
        <v>1965</v>
      </c>
      <c r="E898" t="b">
        <v>1</v>
      </c>
    </row>
    <row r="899" spans="1:5" x14ac:dyDescent="0.45">
      <c r="A899" t="s">
        <v>1966</v>
      </c>
      <c r="B899" t="s">
        <v>1967</v>
      </c>
      <c r="E899" t="b">
        <v>1</v>
      </c>
    </row>
    <row r="900" spans="1:5" x14ac:dyDescent="0.45">
      <c r="A900" t="s">
        <v>1968</v>
      </c>
      <c r="B900" t="s">
        <v>1969</v>
      </c>
      <c r="E900" t="b">
        <v>1</v>
      </c>
    </row>
    <row r="901" spans="1:5" x14ac:dyDescent="0.45">
      <c r="A901" t="s">
        <v>1970</v>
      </c>
      <c r="B901" t="s">
        <v>1971</v>
      </c>
      <c r="E901" t="b">
        <v>1</v>
      </c>
    </row>
    <row r="902" spans="1:5" x14ac:dyDescent="0.45">
      <c r="A902" t="s">
        <v>1972</v>
      </c>
      <c r="B902" t="s">
        <v>1973</v>
      </c>
      <c r="E902" t="b">
        <v>1</v>
      </c>
    </row>
    <row r="903" spans="1:5" x14ac:dyDescent="0.45">
      <c r="A903" t="s">
        <v>1974</v>
      </c>
      <c r="B903" t="s">
        <v>1975</v>
      </c>
      <c r="E903" t="b">
        <v>1</v>
      </c>
    </row>
    <row r="904" spans="1:5" x14ac:dyDescent="0.45">
      <c r="A904" t="s">
        <v>1976</v>
      </c>
      <c r="B904" t="s">
        <v>1977</v>
      </c>
      <c r="E904" t="b">
        <v>1</v>
      </c>
    </row>
    <row r="905" spans="1:5" x14ac:dyDescent="0.45">
      <c r="A905" t="s">
        <v>1978</v>
      </c>
      <c r="B905" t="s">
        <v>1979</v>
      </c>
      <c r="E905" t="b">
        <v>1</v>
      </c>
    </row>
    <row r="906" spans="1:5" x14ac:dyDescent="0.45">
      <c r="A906" t="s">
        <v>1980</v>
      </c>
      <c r="B906" t="s">
        <v>1981</v>
      </c>
      <c r="E906" t="b">
        <v>1</v>
      </c>
    </row>
    <row r="907" spans="1:5" x14ac:dyDescent="0.45">
      <c r="A907" t="s">
        <v>1982</v>
      </c>
      <c r="B907" t="s">
        <v>1983</v>
      </c>
      <c r="E907" t="b">
        <v>1</v>
      </c>
    </row>
    <row r="908" spans="1:5" x14ac:dyDescent="0.45">
      <c r="A908" t="s">
        <v>1984</v>
      </c>
      <c r="B908" t="s">
        <v>1985</v>
      </c>
      <c r="E908" t="b">
        <v>1</v>
      </c>
    </row>
    <row r="909" spans="1:5" x14ac:dyDescent="0.45">
      <c r="A909" t="s">
        <v>1986</v>
      </c>
      <c r="B909" t="s">
        <v>1987</v>
      </c>
      <c r="E909" t="b">
        <v>1</v>
      </c>
    </row>
    <row r="910" spans="1:5" x14ac:dyDescent="0.45">
      <c r="A910" t="s">
        <v>1988</v>
      </c>
      <c r="B910" t="s">
        <v>1989</v>
      </c>
      <c r="E910" t="b">
        <v>1</v>
      </c>
    </row>
    <row r="911" spans="1:5" x14ac:dyDescent="0.45">
      <c r="A911" t="s">
        <v>1990</v>
      </c>
      <c r="B911" t="s">
        <v>1991</v>
      </c>
      <c r="E911" t="b">
        <v>1</v>
      </c>
    </row>
    <row r="912" spans="1:5" x14ac:dyDescent="0.45">
      <c r="A912" t="s">
        <v>1992</v>
      </c>
      <c r="B912" t="s">
        <v>1993</v>
      </c>
      <c r="E912" t="b">
        <v>1</v>
      </c>
    </row>
    <row r="913" spans="1:5" x14ac:dyDescent="0.45">
      <c r="A913" t="s">
        <v>1994</v>
      </c>
      <c r="B913" t="s">
        <v>1995</v>
      </c>
      <c r="E913" t="b">
        <v>1</v>
      </c>
    </row>
    <row r="914" spans="1:5" x14ac:dyDescent="0.45">
      <c r="A914" t="s">
        <v>1996</v>
      </c>
      <c r="B914" t="s">
        <v>1997</v>
      </c>
      <c r="E914" t="b">
        <v>1</v>
      </c>
    </row>
    <row r="915" spans="1:5" x14ac:dyDescent="0.45">
      <c r="A915" t="s">
        <v>1998</v>
      </c>
      <c r="B915" t="s">
        <v>1999</v>
      </c>
      <c r="E915" t="b">
        <v>1</v>
      </c>
    </row>
    <row r="916" spans="1:5" x14ac:dyDescent="0.45">
      <c r="A916" t="s">
        <v>2000</v>
      </c>
      <c r="B916" t="s">
        <v>2001</v>
      </c>
      <c r="E916" t="b">
        <v>1</v>
      </c>
    </row>
    <row r="917" spans="1:5" x14ac:dyDescent="0.45">
      <c r="A917" t="s">
        <v>2002</v>
      </c>
      <c r="B917" t="s">
        <v>2003</v>
      </c>
      <c r="E917" t="b">
        <v>1</v>
      </c>
    </row>
    <row r="918" spans="1:5" x14ac:dyDescent="0.45">
      <c r="A918" t="s">
        <v>2004</v>
      </c>
      <c r="B918" t="s">
        <v>2005</v>
      </c>
      <c r="E918" t="b">
        <v>1</v>
      </c>
    </row>
    <row r="919" spans="1:5" x14ac:dyDescent="0.45">
      <c r="A919" t="s">
        <v>2006</v>
      </c>
      <c r="B919" t="s">
        <v>2007</v>
      </c>
      <c r="E919" t="b">
        <v>1</v>
      </c>
    </row>
    <row r="920" spans="1:5" x14ac:dyDescent="0.45">
      <c r="A920" t="s">
        <v>2008</v>
      </c>
      <c r="B920" t="s">
        <v>2009</v>
      </c>
      <c r="E920" t="b">
        <v>1</v>
      </c>
    </row>
    <row r="921" spans="1:5" x14ac:dyDescent="0.45">
      <c r="A921" t="s">
        <v>2010</v>
      </c>
      <c r="B921" t="s">
        <v>2011</v>
      </c>
      <c r="E921" t="b">
        <v>1</v>
      </c>
    </row>
    <row r="922" spans="1:5" x14ac:dyDescent="0.45">
      <c r="A922" t="s">
        <v>2012</v>
      </c>
      <c r="B922" t="s">
        <v>2013</v>
      </c>
      <c r="E922" t="b">
        <v>1</v>
      </c>
    </row>
    <row r="923" spans="1:5" x14ac:dyDescent="0.45">
      <c r="A923" t="s">
        <v>2014</v>
      </c>
      <c r="B923" t="s">
        <v>2015</v>
      </c>
      <c r="E923" t="b">
        <v>1</v>
      </c>
    </row>
    <row r="924" spans="1:5" x14ac:dyDescent="0.45">
      <c r="A924" t="s">
        <v>2016</v>
      </c>
      <c r="B924" t="s">
        <v>2017</v>
      </c>
      <c r="E924" t="b">
        <v>1</v>
      </c>
    </row>
    <row r="925" spans="1:5" x14ac:dyDescent="0.45">
      <c r="A925" t="s">
        <v>2018</v>
      </c>
      <c r="B925" t="s">
        <v>2019</v>
      </c>
      <c r="E925" t="b">
        <v>1</v>
      </c>
    </row>
    <row r="926" spans="1:5" x14ac:dyDescent="0.45">
      <c r="A926" t="s">
        <v>2020</v>
      </c>
      <c r="B926" t="s">
        <v>2021</v>
      </c>
      <c r="E926" t="b">
        <v>1</v>
      </c>
    </row>
    <row r="927" spans="1:5" x14ac:dyDescent="0.45">
      <c r="A927" t="s">
        <v>2022</v>
      </c>
      <c r="B927" t="s">
        <v>2023</v>
      </c>
      <c r="E927" t="b">
        <v>1</v>
      </c>
    </row>
    <row r="928" spans="1:5" x14ac:dyDescent="0.45">
      <c r="A928" t="s">
        <v>2024</v>
      </c>
      <c r="B928" t="s">
        <v>2025</v>
      </c>
      <c r="E928" t="b">
        <v>1</v>
      </c>
    </row>
    <row r="929" spans="1:5" x14ac:dyDescent="0.45">
      <c r="A929" t="s">
        <v>2026</v>
      </c>
      <c r="B929" t="s">
        <v>2027</v>
      </c>
      <c r="E929" t="b">
        <v>1</v>
      </c>
    </row>
    <row r="930" spans="1:5" x14ac:dyDescent="0.45">
      <c r="A930" t="s">
        <v>2028</v>
      </c>
      <c r="B930" t="s">
        <v>2029</v>
      </c>
      <c r="E930" t="b">
        <v>1</v>
      </c>
    </row>
    <row r="931" spans="1:5" x14ac:dyDescent="0.45">
      <c r="A931" t="s">
        <v>2030</v>
      </c>
      <c r="B931" t="s">
        <v>2031</v>
      </c>
      <c r="E931" t="b">
        <v>1</v>
      </c>
    </row>
    <row r="932" spans="1:5" x14ac:dyDescent="0.45">
      <c r="A932" t="s">
        <v>2032</v>
      </c>
      <c r="B932" t="s">
        <v>2033</v>
      </c>
      <c r="E932" t="b">
        <v>1</v>
      </c>
    </row>
    <row r="933" spans="1:5" x14ac:dyDescent="0.45">
      <c r="A933" t="s">
        <v>2034</v>
      </c>
      <c r="B933" t="s">
        <v>2035</v>
      </c>
      <c r="E933" t="b">
        <v>1</v>
      </c>
    </row>
    <row r="934" spans="1:5" x14ac:dyDescent="0.45">
      <c r="A934" t="s">
        <v>2036</v>
      </c>
      <c r="B934" t="s">
        <v>2037</v>
      </c>
      <c r="E934" t="b">
        <v>1</v>
      </c>
    </row>
    <row r="935" spans="1:5" x14ac:dyDescent="0.45">
      <c r="A935" t="s">
        <v>2038</v>
      </c>
      <c r="B935" t="s">
        <v>2039</v>
      </c>
      <c r="E935" t="b">
        <v>1</v>
      </c>
    </row>
    <row r="936" spans="1:5" x14ac:dyDescent="0.45">
      <c r="A936" t="s">
        <v>2040</v>
      </c>
      <c r="B936" t="s">
        <v>2041</v>
      </c>
      <c r="E936" t="b">
        <v>1</v>
      </c>
    </row>
    <row r="937" spans="1:5" x14ac:dyDescent="0.45">
      <c r="A937" t="s">
        <v>2042</v>
      </c>
      <c r="B937" t="s">
        <v>2043</v>
      </c>
      <c r="E937" t="b">
        <v>1</v>
      </c>
    </row>
    <row r="938" spans="1:5" x14ac:dyDescent="0.45">
      <c r="A938" t="s">
        <v>2044</v>
      </c>
      <c r="B938" t="s">
        <v>2045</v>
      </c>
      <c r="E938" t="b">
        <v>1</v>
      </c>
    </row>
    <row r="939" spans="1:5" x14ac:dyDescent="0.45">
      <c r="A939" t="s">
        <v>2046</v>
      </c>
      <c r="B939" t="s">
        <v>2047</v>
      </c>
      <c r="E939" t="b">
        <v>1</v>
      </c>
    </row>
    <row r="940" spans="1:5" x14ac:dyDescent="0.45">
      <c r="A940" t="s">
        <v>2048</v>
      </c>
      <c r="B940" t="s">
        <v>2049</v>
      </c>
      <c r="E940" t="b">
        <v>1</v>
      </c>
    </row>
    <row r="941" spans="1:5" x14ac:dyDescent="0.45">
      <c r="A941" t="s">
        <v>2050</v>
      </c>
      <c r="B941" t="s">
        <v>2051</v>
      </c>
      <c r="E941" t="b">
        <v>1</v>
      </c>
    </row>
    <row r="942" spans="1:5" x14ac:dyDescent="0.45">
      <c r="A942" t="s">
        <v>2052</v>
      </c>
      <c r="B942" t="s">
        <v>2053</v>
      </c>
      <c r="E942" t="b">
        <v>1</v>
      </c>
    </row>
    <row r="943" spans="1:5" x14ac:dyDescent="0.45">
      <c r="A943" t="s">
        <v>2054</v>
      </c>
      <c r="B943" t="s">
        <v>2055</v>
      </c>
      <c r="E943" t="b">
        <v>1</v>
      </c>
    </row>
    <row r="944" spans="1:5" x14ac:dyDescent="0.45">
      <c r="A944" t="s">
        <v>2056</v>
      </c>
      <c r="B944" t="s">
        <v>2057</v>
      </c>
      <c r="E944" t="b">
        <v>1</v>
      </c>
    </row>
    <row r="945" spans="1:5" x14ac:dyDescent="0.45">
      <c r="A945" t="s">
        <v>2058</v>
      </c>
      <c r="B945" t="s">
        <v>2059</v>
      </c>
      <c r="E945" t="b">
        <v>1</v>
      </c>
    </row>
    <row r="946" spans="1:5" x14ac:dyDescent="0.45">
      <c r="A946" t="s">
        <v>2060</v>
      </c>
      <c r="B946" t="s">
        <v>2061</v>
      </c>
      <c r="E946" t="b">
        <v>1</v>
      </c>
    </row>
    <row r="947" spans="1:5" x14ac:dyDescent="0.45">
      <c r="A947" t="s">
        <v>2062</v>
      </c>
      <c r="B947" t="s">
        <v>2063</v>
      </c>
      <c r="E947" t="b">
        <v>1</v>
      </c>
    </row>
    <row r="948" spans="1:5" x14ac:dyDescent="0.45">
      <c r="A948" t="s">
        <v>2064</v>
      </c>
      <c r="B948" t="s">
        <v>2065</v>
      </c>
      <c r="E948" t="b">
        <v>1</v>
      </c>
    </row>
    <row r="949" spans="1:5" x14ac:dyDescent="0.45">
      <c r="A949" t="s">
        <v>2066</v>
      </c>
      <c r="B949" t="s">
        <v>2067</v>
      </c>
      <c r="E949" t="b">
        <v>1</v>
      </c>
    </row>
    <row r="950" spans="1:5" x14ac:dyDescent="0.45">
      <c r="A950" t="s">
        <v>2068</v>
      </c>
      <c r="B950" t="s">
        <v>2069</v>
      </c>
      <c r="E950" t="b">
        <v>1</v>
      </c>
    </row>
    <row r="951" spans="1:5" x14ac:dyDescent="0.45">
      <c r="A951" t="s">
        <v>2070</v>
      </c>
      <c r="B951" t="s">
        <v>2071</v>
      </c>
      <c r="E951" t="b">
        <v>1</v>
      </c>
    </row>
    <row r="952" spans="1:5" x14ac:dyDescent="0.45">
      <c r="A952" t="s">
        <v>2072</v>
      </c>
      <c r="B952" t="s">
        <v>2073</v>
      </c>
      <c r="E952" t="b">
        <v>1</v>
      </c>
    </row>
    <row r="953" spans="1:5" x14ac:dyDescent="0.45">
      <c r="A953" t="s">
        <v>2074</v>
      </c>
      <c r="B953" t="s">
        <v>2075</v>
      </c>
      <c r="E953" t="b">
        <v>1</v>
      </c>
    </row>
    <row r="954" spans="1:5" x14ac:dyDescent="0.45">
      <c r="A954" t="s">
        <v>2076</v>
      </c>
      <c r="B954" t="s">
        <v>2077</v>
      </c>
      <c r="E954" t="b">
        <v>1</v>
      </c>
    </row>
    <row r="955" spans="1:5" x14ac:dyDescent="0.45">
      <c r="A955" t="s">
        <v>2078</v>
      </c>
      <c r="B955" t="s">
        <v>2079</v>
      </c>
      <c r="E955" t="b">
        <v>1</v>
      </c>
    </row>
    <row r="956" spans="1:5" x14ac:dyDescent="0.45">
      <c r="A956" t="s">
        <v>2080</v>
      </c>
      <c r="B956" t="s">
        <v>2081</v>
      </c>
      <c r="E956" t="b">
        <v>1</v>
      </c>
    </row>
    <row r="957" spans="1:5" x14ac:dyDescent="0.45">
      <c r="A957" t="s">
        <v>2082</v>
      </c>
      <c r="B957" t="s">
        <v>2083</v>
      </c>
      <c r="E957" t="b">
        <v>1</v>
      </c>
    </row>
    <row r="958" spans="1:5" x14ac:dyDescent="0.45">
      <c r="A958" t="s">
        <v>2084</v>
      </c>
      <c r="B958" t="s">
        <v>2085</v>
      </c>
      <c r="E958" t="b">
        <v>1</v>
      </c>
    </row>
    <row r="959" spans="1:5" x14ac:dyDescent="0.45">
      <c r="A959" t="s">
        <v>2086</v>
      </c>
      <c r="B959" t="s">
        <v>2087</v>
      </c>
      <c r="E959" t="b">
        <v>1</v>
      </c>
    </row>
    <row r="960" spans="1:5" x14ac:dyDescent="0.45">
      <c r="A960" t="s">
        <v>2088</v>
      </c>
      <c r="B960" t="s">
        <v>2089</v>
      </c>
      <c r="E960" t="b">
        <v>1</v>
      </c>
    </row>
    <row r="961" spans="1:5" x14ac:dyDescent="0.45">
      <c r="A961" t="s">
        <v>2090</v>
      </c>
      <c r="B961" t="s">
        <v>2091</v>
      </c>
      <c r="E961" t="b">
        <v>1</v>
      </c>
    </row>
    <row r="962" spans="1:5" x14ac:dyDescent="0.45">
      <c r="A962" t="s">
        <v>2092</v>
      </c>
      <c r="B962" t="s">
        <v>2093</v>
      </c>
      <c r="E962" t="b">
        <v>1</v>
      </c>
    </row>
    <row r="963" spans="1:5" x14ac:dyDescent="0.45">
      <c r="A963" t="s">
        <v>2094</v>
      </c>
      <c r="B963" t="s">
        <v>2095</v>
      </c>
      <c r="E963" t="b">
        <v>1</v>
      </c>
    </row>
    <row r="964" spans="1:5" x14ac:dyDescent="0.45">
      <c r="A964" t="s">
        <v>2096</v>
      </c>
      <c r="B964" t="s">
        <v>2097</v>
      </c>
      <c r="E964" t="b">
        <v>1</v>
      </c>
    </row>
    <row r="965" spans="1:5" x14ac:dyDescent="0.45">
      <c r="A965" t="s">
        <v>2098</v>
      </c>
      <c r="B965" t="s">
        <v>2099</v>
      </c>
      <c r="E965" t="b">
        <v>1</v>
      </c>
    </row>
    <row r="966" spans="1:5" x14ac:dyDescent="0.45">
      <c r="A966" t="s">
        <v>2100</v>
      </c>
      <c r="B966" t="s">
        <v>2101</v>
      </c>
      <c r="E966" t="b">
        <v>1</v>
      </c>
    </row>
    <row r="967" spans="1:5" x14ac:dyDescent="0.45">
      <c r="A967" t="s">
        <v>2102</v>
      </c>
      <c r="B967" t="s">
        <v>2103</v>
      </c>
      <c r="E967" t="b">
        <v>1</v>
      </c>
    </row>
    <row r="968" spans="1:5" x14ac:dyDescent="0.45">
      <c r="A968" t="s">
        <v>2104</v>
      </c>
      <c r="B968" t="s">
        <v>2105</v>
      </c>
      <c r="E968" t="b">
        <v>1</v>
      </c>
    </row>
    <row r="969" spans="1:5" x14ac:dyDescent="0.45">
      <c r="A969" t="s">
        <v>2106</v>
      </c>
      <c r="B969" t="s">
        <v>2107</v>
      </c>
      <c r="E969" t="b">
        <v>1</v>
      </c>
    </row>
    <row r="970" spans="1:5" x14ac:dyDescent="0.45">
      <c r="A970" t="s">
        <v>2108</v>
      </c>
      <c r="B970" t="s">
        <v>2109</v>
      </c>
      <c r="E970" t="b">
        <v>1</v>
      </c>
    </row>
    <row r="971" spans="1:5" x14ac:dyDescent="0.45">
      <c r="A971" t="s">
        <v>2110</v>
      </c>
      <c r="B971" t="s">
        <v>2111</v>
      </c>
      <c r="E971" t="b">
        <v>1</v>
      </c>
    </row>
    <row r="972" spans="1:5" x14ac:dyDescent="0.45">
      <c r="A972" t="s">
        <v>2112</v>
      </c>
      <c r="B972" t="s">
        <v>2113</v>
      </c>
      <c r="E972" t="b">
        <v>1</v>
      </c>
    </row>
    <row r="973" spans="1:5" x14ac:dyDescent="0.45">
      <c r="A973" t="s">
        <v>2114</v>
      </c>
      <c r="B973" t="s">
        <v>2115</v>
      </c>
      <c r="E973" t="b">
        <v>1</v>
      </c>
    </row>
    <row r="974" spans="1:5" x14ac:dyDescent="0.45">
      <c r="A974" t="s">
        <v>2116</v>
      </c>
      <c r="B974" t="s">
        <v>2117</v>
      </c>
      <c r="E974" t="b">
        <v>1</v>
      </c>
    </row>
    <row r="975" spans="1:5" x14ac:dyDescent="0.45">
      <c r="A975" t="s">
        <v>2118</v>
      </c>
      <c r="B975" t="s">
        <v>2119</v>
      </c>
      <c r="E975" t="b">
        <v>1</v>
      </c>
    </row>
    <row r="976" spans="1:5" x14ac:dyDescent="0.45">
      <c r="A976" t="s">
        <v>2120</v>
      </c>
      <c r="B976" t="s">
        <v>2121</v>
      </c>
      <c r="E976" t="b">
        <v>1</v>
      </c>
    </row>
    <row r="977" spans="1:5" x14ac:dyDescent="0.45">
      <c r="A977" t="s">
        <v>2122</v>
      </c>
      <c r="B977" t="s">
        <v>2123</v>
      </c>
      <c r="E977" t="b">
        <v>1</v>
      </c>
    </row>
    <row r="978" spans="1:5" x14ac:dyDescent="0.45">
      <c r="A978" t="s">
        <v>2124</v>
      </c>
      <c r="B978" t="s">
        <v>2125</v>
      </c>
      <c r="E978" t="b">
        <v>1</v>
      </c>
    </row>
    <row r="979" spans="1:5" x14ac:dyDescent="0.45">
      <c r="A979" t="s">
        <v>2126</v>
      </c>
      <c r="B979" t="s">
        <v>2127</v>
      </c>
      <c r="E979" t="b">
        <v>1</v>
      </c>
    </row>
    <row r="980" spans="1:5" x14ac:dyDescent="0.45">
      <c r="A980" t="s">
        <v>2128</v>
      </c>
      <c r="B980" t="s">
        <v>2129</v>
      </c>
      <c r="E980" t="b">
        <v>1</v>
      </c>
    </row>
    <row r="981" spans="1:5" x14ac:dyDescent="0.45">
      <c r="A981" t="s">
        <v>2130</v>
      </c>
      <c r="B981" t="s">
        <v>2131</v>
      </c>
      <c r="E981" t="b">
        <v>1</v>
      </c>
    </row>
    <row r="982" spans="1:5" x14ac:dyDescent="0.45">
      <c r="A982" t="s">
        <v>2132</v>
      </c>
      <c r="B982" t="s">
        <v>2133</v>
      </c>
      <c r="E982" t="b">
        <v>1</v>
      </c>
    </row>
    <row r="983" spans="1:5" x14ac:dyDescent="0.45">
      <c r="A983" t="s">
        <v>2134</v>
      </c>
      <c r="B983" t="s">
        <v>2135</v>
      </c>
      <c r="E983" t="b">
        <v>1</v>
      </c>
    </row>
    <row r="984" spans="1:5" x14ac:dyDescent="0.45">
      <c r="A984" t="s">
        <v>2136</v>
      </c>
      <c r="B984" t="s">
        <v>2137</v>
      </c>
      <c r="E984" t="b">
        <v>1</v>
      </c>
    </row>
    <row r="985" spans="1:5" x14ac:dyDescent="0.45">
      <c r="A985" t="s">
        <v>2138</v>
      </c>
      <c r="B985" t="s">
        <v>2139</v>
      </c>
      <c r="E985" t="b">
        <v>1</v>
      </c>
    </row>
    <row r="986" spans="1:5" x14ac:dyDescent="0.45">
      <c r="A986" t="s">
        <v>2140</v>
      </c>
      <c r="B986" t="s">
        <v>2141</v>
      </c>
      <c r="E986" t="b">
        <v>1</v>
      </c>
    </row>
    <row r="987" spans="1:5" x14ac:dyDescent="0.45">
      <c r="A987" t="s">
        <v>2142</v>
      </c>
      <c r="B987" t="s">
        <v>2143</v>
      </c>
      <c r="E987" t="b">
        <v>1</v>
      </c>
    </row>
    <row r="988" spans="1:5" x14ac:dyDescent="0.45">
      <c r="A988" t="s">
        <v>2144</v>
      </c>
      <c r="B988" t="s">
        <v>2145</v>
      </c>
      <c r="E988" t="b">
        <v>1</v>
      </c>
    </row>
    <row r="989" spans="1:5" x14ac:dyDescent="0.45">
      <c r="A989" t="s">
        <v>2146</v>
      </c>
      <c r="B989" t="s">
        <v>2147</v>
      </c>
      <c r="E989" t="b">
        <v>1</v>
      </c>
    </row>
    <row r="990" spans="1:5" x14ac:dyDescent="0.45">
      <c r="A990" t="s">
        <v>2148</v>
      </c>
      <c r="B990" t="s">
        <v>2149</v>
      </c>
      <c r="E990" t="b">
        <v>1</v>
      </c>
    </row>
    <row r="991" spans="1:5" x14ac:dyDescent="0.45">
      <c r="A991" t="s">
        <v>2150</v>
      </c>
      <c r="B991" t="s">
        <v>2151</v>
      </c>
      <c r="E991" t="b">
        <v>1</v>
      </c>
    </row>
    <row r="992" spans="1:5" x14ac:dyDescent="0.45">
      <c r="A992" t="s">
        <v>2152</v>
      </c>
      <c r="B992" t="s">
        <v>2153</v>
      </c>
      <c r="E992" t="b">
        <v>1</v>
      </c>
    </row>
    <row r="993" spans="1:5" x14ac:dyDescent="0.45">
      <c r="A993" t="s">
        <v>2154</v>
      </c>
      <c r="B993" t="s">
        <v>2155</v>
      </c>
      <c r="E993" t="b">
        <v>1</v>
      </c>
    </row>
    <row r="994" spans="1:5" x14ac:dyDescent="0.45">
      <c r="A994" t="s">
        <v>2156</v>
      </c>
      <c r="B994" t="s">
        <v>2157</v>
      </c>
      <c r="E994" t="b">
        <v>1</v>
      </c>
    </row>
    <row r="995" spans="1:5" x14ac:dyDescent="0.45">
      <c r="A995" t="s">
        <v>2158</v>
      </c>
      <c r="B995" t="s">
        <v>2159</v>
      </c>
      <c r="E995" t="b">
        <v>1</v>
      </c>
    </row>
    <row r="996" spans="1:5" x14ac:dyDescent="0.45">
      <c r="A996" t="s">
        <v>2160</v>
      </c>
      <c r="B996" t="s">
        <v>2161</v>
      </c>
      <c r="E996" t="b">
        <v>1</v>
      </c>
    </row>
    <row r="997" spans="1:5" x14ac:dyDescent="0.45">
      <c r="A997" t="s">
        <v>2162</v>
      </c>
      <c r="B997" t="s">
        <v>2163</v>
      </c>
      <c r="E997" t="b">
        <v>1</v>
      </c>
    </row>
    <row r="998" spans="1:5" x14ac:dyDescent="0.45">
      <c r="A998" t="s">
        <v>2164</v>
      </c>
      <c r="B998" t="s">
        <v>2165</v>
      </c>
      <c r="E998" t="b">
        <v>1</v>
      </c>
    </row>
    <row r="999" spans="1:5" x14ac:dyDescent="0.45">
      <c r="A999" t="s">
        <v>2166</v>
      </c>
      <c r="B999" t="s">
        <v>2167</v>
      </c>
      <c r="E999" t="b">
        <v>1</v>
      </c>
    </row>
    <row r="1000" spans="1:5" x14ac:dyDescent="0.45">
      <c r="A1000" t="s">
        <v>2168</v>
      </c>
      <c r="B1000" t="s">
        <v>2169</v>
      </c>
      <c r="E1000" t="b">
        <v>1</v>
      </c>
    </row>
    <row r="1001" spans="1:5" x14ac:dyDescent="0.45">
      <c r="A1001" t="s">
        <v>2170</v>
      </c>
      <c r="B1001" t="s">
        <v>2171</v>
      </c>
      <c r="E1001" t="b">
        <v>1</v>
      </c>
    </row>
    <row r="1002" spans="1:5" x14ac:dyDescent="0.45">
      <c r="A1002" t="s">
        <v>2172</v>
      </c>
      <c r="B1002" t="s">
        <v>2173</v>
      </c>
      <c r="E1002" t="b">
        <v>1</v>
      </c>
    </row>
    <row r="1003" spans="1:5" x14ac:dyDescent="0.45">
      <c r="A1003" t="s">
        <v>2174</v>
      </c>
      <c r="B1003" t="s">
        <v>2175</v>
      </c>
      <c r="E1003" t="b">
        <v>1</v>
      </c>
    </row>
    <row r="1004" spans="1:5" x14ac:dyDescent="0.45">
      <c r="A1004" t="s">
        <v>2176</v>
      </c>
      <c r="B1004" t="s">
        <v>2177</v>
      </c>
      <c r="E1004" t="b">
        <v>1</v>
      </c>
    </row>
    <row r="1005" spans="1:5" x14ac:dyDescent="0.45">
      <c r="A1005" t="s">
        <v>2178</v>
      </c>
      <c r="B1005" t="s">
        <v>2179</v>
      </c>
      <c r="E1005" t="b">
        <v>1</v>
      </c>
    </row>
    <row r="1006" spans="1:5" x14ac:dyDescent="0.45">
      <c r="A1006" t="s">
        <v>2180</v>
      </c>
      <c r="B1006" t="s">
        <v>2181</v>
      </c>
      <c r="E1006" t="b">
        <v>1</v>
      </c>
    </row>
    <row r="1007" spans="1:5" x14ac:dyDescent="0.45">
      <c r="A1007" t="s">
        <v>2182</v>
      </c>
      <c r="B1007" t="s">
        <v>2183</v>
      </c>
      <c r="E1007" t="b">
        <v>1</v>
      </c>
    </row>
    <row r="1008" spans="1:5" x14ac:dyDescent="0.45">
      <c r="A1008" t="s">
        <v>2184</v>
      </c>
      <c r="B1008" t="s">
        <v>2185</v>
      </c>
      <c r="E1008" t="b">
        <v>1</v>
      </c>
    </row>
    <row r="1009" spans="1:5" x14ac:dyDescent="0.45">
      <c r="A1009" t="s">
        <v>2186</v>
      </c>
      <c r="B1009" t="s">
        <v>2187</v>
      </c>
      <c r="E1009" t="b">
        <v>1</v>
      </c>
    </row>
    <row r="1010" spans="1:5" x14ac:dyDescent="0.45">
      <c r="A1010" t="s">
        <v>2188</v>
      </c>
      <c r="B1010" t="s">
        <v>2189</v>
      </c>
      <c r="E1010" t="b">
        <v>1</v>
      </c>
    </row>
    <row r="1011" spans="1:5" x14ac:dyDescent="0.45">
      <c r="A1011" t="s">
        <v>2190</v>
      </c>
      <c r="B1011" t="s">
        <v>2191</v>
      </c>
      <c r="E1011" t="b">
        <v>1</v>
      </c>
    </row>
    <row r="1012" spans="1:5" x14ac:dyDescent="0.45">
      <c r="A1012" t="s">
        <v>2192</v>
      </c>
      <c r="B1012" t="s">
        <v>2193</v>
      </c>
      <c r="E1012" t="b">
        <v>1</v>
      </c>
    </row>
    <row r="1013" spans="1:5" x14ac:dyDescent="0.45">
      <c r="A1013" t="s">
        <v>2194</v>
      </c>
      <c r="B1013" t="s">
        <v>2195</v>
      </c>
      <c r="E1013" t="b">
        <v>1</v>
      </c>
    </row>
    <row r="1014" spans="1:5" x14ac:dyDescent="0.45">
      <c r="A1014" t="s">
        <v>2196</v>
      </c>
      <c r="B1014" t="s">
        <v>2197</v>
      </c>
      <c r="E1014" t="b">
        <v>1</v>
      </c>
    </row>
    <row r="1015" spans="1:5" x14ac:dyDescent="0.45">
      <c r="A1015" t="s">
        <v>2198</v>
      </c>
      <c r="B1015" t="s">
        <v>2199</v>
      </c>
      <c r="E1015" t="b">
        <v>1</v>
      </c>
    </row>
    <row r="1016" spans="1:5" x14ac:dyDescent="0.45">
      <c r="A1016" t="s">
        <v>2200</v>
      </c>
      <c r="B1016" t="s">
        <v>2201</v>
      </c>
      <c r="E1016" t="b">
        <v>1</v>
      </c>
    </row>
    <row r="1017" spans="1:5" x14ac:dyDescent="0.45">
      <c r="A1017" t="s">
        <v>2202</v>
      </c>
      <c r="B1017" t="s">
        <v>2203</v>
      </c>
      <c r="E1017" t="b">
        <v>1</v>
      </c>
    </row>
    <row r="1018" spans="1:5" x14ac:dyDescent="0.45">
      <c r="A1018" t="s">
        <v>2204</v>
      </c>
      <c r="B1018" t="s">
        <v>2205</v>
      </c>
      <c r="E1018" t="b">
        <v>1</v>
      </c>
    </row>
    <row r="1019" spans="1:5" x14ac:dyDescent="0.45">
      <c r="A1019" t="s">
        <v>2206</v>
      </c>
      <c r="B1019" t="s">
        <v>2207</v>
      </c>
      <c r="E1019" t="b">
        <v>1</v>
      </c>
    </row>
    <row r="1020" spans="1:5" x14ac:dyDescent="0.45">
      <c r="A1020" t="s">
        <v>2208</v>
      </c>
      <c r="B1020" t="s">
        <v>2209</v>
      </c>
      <c r="E1020" t="b">
        <v>1</v>
      </c>
    </row>
    <row r="1021" spans="1:5" x14ac:dyDescent="0.45">
      <c r="A1021" t="s">
        <v>2210</v>
      </c>
      <c r="B1021" t="s">
        <v>2211</v>
      </c>
      <c r="E1021" t="b">
        <v>1</v>
      </c>
    </row>
    <row r="1022" spans="1:5" x14ac:dyDescent="0.45">
      <c r="A1022" t="s">
        <v>2212</v>
      </c>
      <c r="B1022" t="s">
        <v>2213</v>
      </c>
      <c r="E1022" t="b">
        <v>1</v>
      </c>
    </row>
    <row r="1023" spans="1:5" x14ac:dyDescent="0.45">
      <c r="A1023" t="s">
        <v>2214</v>
      </c>
      <c r="B1023" t="s">
        <v>2215</v>
      </c>
      <c r="E1023" t="b">
        <v>1</v>
      </c>
    </row>
    <row r="1024" spans="1:5" x14ac:dyDescent="0.45">
      <c r="A1024" t="s">
        <v>2216</v>
      </c>
      <c r="B1024" t="s">
        <v>2217</v>
      </c>
      <c r="E1024" t="b">
        <v>1</v>
      </c>
    </row>
    <row r="1025" spans="1:5" x14ac:dyDescent="0.45">
      <c r="A1025" t="s">
        <v>2218</v>
      </c>
      <c r="B1025" t="s">
        <v>2219</v>
      </c>
      <c r="E1025" t="b">
        <v>1</v>
      </c>
    </row>
    <row r="1026" spans="1:5" x14ac:dyDescent="0.45">
      <c r="A1026" t="s">
        <v>2220</v>
      </c>
      <c r="B1026" t="s">
        <v>2221</v>
      </c>
      <c r="E1026" t="b">
        <v>1</v>
      </c>
    </row>
    <row r="1027" spans="1:5" x14ac:dyDescent="0.45">
      <c r="A1027" t="s">
        <v>2222</v>
      </c>
      <c r="B1027" t="s">
        <v>2223</v>
      </c>
      <c r="E1027" t="b">
        <v>1</v>
      </c>
    </row>
    <row r="1028" spans="1:5" x14ac:dyDescent="0.45">
      <c r="A1028" t="s">
        <v>2224</v>
      </c>
      <c r="B1028" t="s">
        <v>2225</v>
      </c>
      <c r="E1028" t="b">
        <v>1</v>
      </c>
    </row>
    <row r="1029" spans="1:5" x14ac:dyDescent="0.45">
      <c r="A1029" t="s">
        <v>2226</v>
      </c>
      <c r="B1029" t="s">
        <v>2227</v>
      </c>
      <c r="E1029" t="b">
        <v>1</v>
      </c>
    </row>
    <row r="1030" spans="1:5" x14ac:dyDescent="0.45">
      <c r="A1030" t="s">
        <v>2228</v>
      </c>
      <c r="B1030" t="s">
        <v>2229</v>
      </c>
      <c r="E1030" t="b">
        <v>1</v>
      </c>
    </row>
    <row r="1031" spans="1:5" x14ac:dyDescent="0.45">
      <c r="A1031" t="s">
        <v>2230</v>
      </c>
      <c r="B1031" t="s">
        <v>2231</v>
      </c>
      <c r="E1031" t="b">
        <v>1</v>
      </c>
    </row>
    <row r="1032" spans="1:5" x14ac:dyDescent="0.45">
      <c r="A1032" t="s">
        <v>2232</v>
      </c>
      <c r="B1032" t="s">
        <v>2233</v>
      </c>
      <c r="E1032" t="b">
        <v>1</v>
      </c>
    </row>
    <row r="1033" spans="1:5" x14ac:dyDescent="0.45">
      <c r="A1033" t="s">
        <v>2234</v>
      </c>
      <c r="B1033" t="s">
        <v>2235</v>
      </c>
      <c r="E1033" t="b">
        <v>1</v>
      </c>
    </row>
    <row r="1034" spans="1:5" x14ac:dyDescent="0.45">
      <c r="A1034" t="s">
        <v>2236</v>
      </c>
      <c r="B1034" t="s">
        <v>2237</v>
      </c>
      <c r="E1034" t="b">
        <v>1</v>
      </c>
    </row>
    <row r="1035" spans="1:5" x14ac:dyDescent="0.45">
      <c r="A1035" t="s">
        <v>2238</v>
      </c>
      <c r="B1035" t="s">
        <v>2239</v>
      </c>
      <c r="E1035" t="b">
        <v>1</v>
      </c>
    </row>
    <row r="1036" spans="1:5" x14ac:dyDescent="0.45">
      <c r="A1036" t="s">
        <v>2240</v>
      </c>
      <c r="B1036" t="s">
        <v>2241</v>
      </c>
      <c r="E1036" t="b">
        <v>1</v>
      </c>
    </row>
    <row r="1037" spans="1:5" x14ac:dyDescent="0.45">
      <c r="A1037" t="s">
        <v>2242</v>
      </c>
      <c r="B1037" t="s">
        <v>2243</v>
      </c>
      <c r="E1037" t="b">
        <v>1</v>
      </c>
    </row>
    <row r="1038" spans="1:5" x14ac:dyDescent="0.45">
      <c r="A1038" t="s">
        <v>2244</v>
      </c>
      <c r="B1038" t="s">
        <v>2245</v>
      </c>
      <c r="E1038" t="b">
        <v>1</v>
      </c>
    </row>
    <row r="1039" spans="1:5" x14ac:dyDescent="0.45">
      <c r="A1039" t="s">
        <v>2246</v>
      </c>
      <c r="B1039" t="s">
        <v>2247</v>
      </c>
      <c r="E1039" t="b">
        <v>1</v>
      </c>
    </row>
    <row r="1040" spans="1:5" x14ac:dyDescent="0.45">
      <c r="A1040" t="s">
        <v>2248</v>
      </c>
      <c r="B1040" t="s">
        <v>2249</v>
      </c>
      <c r="E1040" t="b">
        <v>1</v>
      </c>
    </row>
    <row r="1041" spans="1:5" x14ac:dyDescent="0.45">
      <c r="A1041" t="s">
        <v>2250</v>
      </c>
      <c r="B1041" t="s">
        <v>2251</v>
      </c>
      <c r="E1041" t="b">
        <v>1</v>
      </c>
    </row>
    <row r="1042" spans="1:5" x14ac:dyDescent="0.45">
      <c r="A1042" t="s">
        <v>2252</v>
      </c>
      <c r="B1042" t="s">
        <v>2253</v>
      </c>
      <c r="E1042" t="b">
        <v>1</v>
      </c>
    </row>
    <row r="1043" spans="1:5" x14ac:dyDescent="0.45">
      <c r="A1043" t="s">
        <v>2254</v>
      </c>
      <c r="B1043" t="s">
        <v>2255</v>
      </c>
      <c r="E1043" t="b">
        <v>1</v>
      </c>
    </row>
    <row r="1044" spans="1:5" x14ac:dyDescent="0.45">
      <c r="A1044" t="s">
        <v>2256</v>
      </c>
      <c r="B1044" t="s">
        <v>2257</v>
      </c>
      <c r="E1044" t="b">
        <v>1</v>
      </c>
    </row>
    <row r="1045" spans="1:5" x14ac:dyDescent="0.45">
      <c r="A1045" t="s">
        <v>2258</v>
      </c>
      <c r="B1045" t="s">
        <v>2259</v>
      </c>
      <c r="E1045" t="b">
        <v>1</v>
      </c>
    </row>
    <row r="1046" spans="1:5" x14ac:dyDescent="0.45">
      <c r="A1046" t="s">
        <v>2260</v>
      </c>
      <c r="B1046" t="s">
        <v>2261</v>
      </c>
      <c r="E1046" t="b">
        <v>1</v>
      </c>
    </row>
    <row r="1047" spans="1:5" x14ac:dyDescent="0.45">
      <c r="A1047" t="s">
        <v>2262</v>
      </c>
      <c r="B1047" t="s">
        <v>2263</v>
      </c>
      <c r="E1047" t="b">
        <v>1</v>
      </c>
    </row>
    <row r="1048" spans="1:5" x14ac:dyDescent="0.45">
      <c r="A1048" t="s">
        <v>2264</v>
      </c>
      <c r="B1048" t="s">
        <v>2265</v>
      </c>
      <c r="E1048" t="b">
        <v>1</v>
      </c>
    </row>
    <row r="1049" spans="1:5" x14ac:dyDescent="0.45">
      <c r="A1049" t="s">
        <v>2266</v>
      </c>
      <c r="B1049" t="s">
        <v>2267</v>
      </c>
      <c r="E1049" t="b">
        <v>1</v>
      </c>
    </row>
    <row r="1050" spans="1:5" x14ac:dyDescent="0.45">
      <c r="A1050" t="s">
        <v>2268</v>
      </c>
      <c r="B1050" t="s">
        <v>2269</v>
      </c>
      <c r="E1050" t="b">
        <v>1</v>
      </c>
    </row>
    <row r="1051" spans="1:5" x14ac:dyDescent="0.45">
      <c r="A1051" t="s">
        <v>2270</v>
      </c>
      <c r="B1051" t="s">
        <v>2271</v>
      </c>
      <c r="E1051" t="b">
        <v>1</v>
      </c>
    </row>
    <row r="1052" spans="1:5" x14ac:dyDescent="0.45">
      <c r="A1052" t="s">
        <v>2272</v>
      </c>
      <c r="B1052" t="s">
        <v>2273</v>
      </c>
      <c r="E1052" t="b">
        <v>1</v>
      </c>
    </row>
    <row r="1053" spans="1:5" x14ac:dyDescent="0.45">
      <c r="A1053" t="s">
        <v>2274</v>
      </c>
      <c r="B1053" t="s">
        <v>2275</v>
      </c>
      <c r="E1053" t="b">
        <v>1</v>
      </c>
    </row>
    <row r="1054" spans="1:5" x14ac:dyDescent="0.45">
      <c r="A1054" t="s">
        <v>2276</v>
      </c>
      <c r="B1054" t="s">
        <v>2277</v>
      </c>
      <c r="E1054" t="b">
        <v>1</v>
      </c>
    </row>
    <row r="1055" spans="1:5" x14ac:dyDescent="0.45">
      <c r="A1055" t="s">
        <v>2278</v>
      </c>
      <c r="B1055" t="s">
        <v>2279</v>
      </c>
      <c r="E1055" t="b">
        <v>1</v>
      </c>
    </row>
    <row r="1056" spans="1:5" x14ac:dyDescent="0.45">
      <c r="A1056" t="s">
        <v>2280</v>
      </c>
      <c r="B1056" t="s">
        <v>2281</v>
      </c>
      <c r="E1056" t="b">
        <v>1</v>
      </c>
    </row>
    <row r="1057" spans="1:5" x14ac:dyDescent="0.45">
      <c r="A1057" t="s">
        <v>2282</v>
      </c>
      <c r="B1057" t="s">
        <v>2283</v>
      </c>
      <c r="E1057" t="b">
        <v>1</v>
      </c>
    </row>
    <row r="1058" spans="1:5" x14ac:dyDescent="0.45">
      <c r="A1058" t="s">
        <v>2284</v>
      </c>
      <c r="B1058" t="s">
        <v>2285</v>
      </c>
      <c r="E1058" t="b">
        <v>1</v>
      </c>
    </row>
    <row r="1059" spans="1:5" x14ac:dyDescent="0.45">
      <c r="A1059" t="s">
        <v>2286</v>
      </c>
      <c r="B1059" t="s">
        <v>2287</v>
      </c>
      <c r="E1059" t="b">
        <v>1</v>
      </c>
    </row>
    <row r="1060" spans="1:5" x14ac:dyDescent="0.45">
      <c r="A1060" t="s">
        <v>2288</v>
      </c>
      <c r="B1060" t="s">
        <v>2289</v>
      </c>
      <c r="E1060" t="b">
        <v>1</v>
      </c>
    </row>
    <row r="1061" spans="1:5" x14ac:dyDescent="0.45">
      <c r="A1061" t="s">
        <v>2290</v>
      </c>
      <c r="B1061" t="s">
        <v>2291</v>
      </c>
      <c r="E1061" t="b">
        <v>1</v>
      </c>
    </row>
    <row r="1062" spans="1:5" x14ac:dyDescent="0.45">
      <c r="A1062" t="s">
        <v>2292</v>
      </c>
      <c r="B1062" t="s">
        <v>2293</v>
      </c>
      <c r="E1062" t="b">
        <v>1</v>
      </c>
    </row>
    <row r="1063" spans="1:5" x14ac:dyDescent="0.45">
      <c r="A1063" t="s">
        <v>2294</v>
      </c>
      <c r="B1063" t="s">
        <v>2295</v>
      </c>
      <c r="E1063" t="b">
        <v>1</v>
      </c>
    </row>
    <row r="1064" spans="1:5" x14ac:dyDescent="0.45">
      <c r="A1064" t="s">
        <v>2296</v>
      </c>
      <c r="B1064" t="s">
        <v>2297</v>
      </c>
      <c r="E1064" t="b">
        <v>1</v>
      </c>
    </row>
    <row r="1065" spans="1:5" x14ac:dyDescent="0.45">
      <c r="A1065" t="s">
        <v>2298</v>
      </c>
      <c r="B1065" t="s">
        <v>2299</v>
      </c>
      <c r="E1065" t="b">
        <v>1</v>
      </c>
    </row>
    <row r="1066" spans="1:5" x14ac:dyDescent="0.45">
      <c r="A1066" t="s">
        <v>2300</v>
      </c>
      <c r="B1066" t="s">
        <v>2301</v>
      </c>
      <c r="E1066" t="b">
        <v>1</v>
      </c>
    </row>
    <row r="1067" spans="1:5" x14ac:dyDescent="0.45">
      <c r="A1067" t="s">
        <v>2302</v>
      </c>
      <c r="B1067" t="s">
        <v>2303</v>
      </c>
      <c r="E1067" t="b">
        <v>1</v>
      </c>
    </row>
    <row r="1068" spans="1:5" x14ac:dyDescent="0.45">
      <c r="A1068" t="s">
        <v>2304</v>
      </c>
      <c r="B1068" t="s">
        <v>2305</v>
      </c>
      <c r="E1068" t="b">
        <v>1</v>
      </c>
    </row>
    <row r="1069" spans="1:5" x14ac:dyDescent="0.45">
      <c r="A1069" t="s">
        <v>2306</v>
      </c>
      <c r="B1069" t="s">
        <v>2307</v>
      </c>
      <c r="E1069" t="b">
        <v>1</v>
      </c>
    </row>
    <row r="1070" spans="1:5" x14ac:dyDescent="0.45">
      <c r="A1070" t="s">
        <v>2308</v>
      </c>
      <c r="B1070" t="s">
        <v>2309</v>
      </c>
      <c r="E1070" t="b">
        <v>1</v>
      </c>
    </row>
    <row r="1071" spans="1:5" x14ac:dyDescent="0.45">
      <c r="A1071" t="s">
        <v>2310</v>
      </c>
      <c r="B1071" t="s">
        <v>2311</v>
      </c>
      <c r="E1071" t="b">
        <v>1</v>
      </c>
    </row>
    <row r="1072" spans="1:5" x14ac:dyDescent="0.45">
      <c r="A1072" t="s">
        <v>2312</v>
      </c>
      <c r="B1072" t="s">
        <v>2313</v>
      </c>
      <c r="E1072" t="b">
        <v>1</v>
      </c>
    </row>
    <row r="1073" spans="1:5" x14ac:dyDescent="0.45">
      <c r="A1073" t="s">
        <v>2314</v>
      </c>
      <c r="B1073" t="s">
        <v>2315</v>
      </c>
      <c r="E1073" t="b">
        <v>1</v>
      </c>
    </row>
    <row r="1074" spans="1:5" x14ac:dyDescent="0.45">
      <c r="A1074" t="s">
        <v>2316</v>
      </c>
      <c r="B1074" t="s">
        <v>2317</v>
      </c>
      <c r="E1074" t="b">
        <v>1</v>
      </c>
    </row>
    <row r="1075" spans="1:5" x14ac:dyDescent="0.45">
      <c r="A1075" t="s">
        <v>2318</v>
      </c>
      <c r="B1075" t="s">
        <v>2319</v>
      </c>
      <c r="E1075" t="b">
        <v>1</v>
      </c>
    </row>
    <row r="1076" spans="1:5" x14ac:dyDescent="0.45">
      <c r="A1076" t="s">
        <v>2320</v>
      </c>
      <c r="B1076" t="s">
        <v>2321</v>
      </c>
      <c r="E1076" t="b">
        <v>1</v>
      </c>
    </row>
    <row r="1077" spans="1:5" x14ac:dyDescent="0.45">
      <c r="A1077" t="s">
        <v>2322</v>
      </c>
      <c r="B1077" t="s">
        <v>2323</v>
      </c>
      <c r="E1077" t="b">
        <v>1</v>
      </c>
    </row>
    <row r="1078" spans="1:5" x14ac:dyDescent="0.45">
      <c r="A1078" t="s">
        <v>2324</v>
      </c>
      <c r="B1078" t="s">
        <v>2325</v>
      </c>
      <c r="E1078" t="b">
        <v>1</v>
      </c>
    </row>
    <row r="1079" spans="1:5" x14ac:dyDescent="0.45">
      <c r="A1079" t="s">
        <v>2326</v>
      </c>
      <c r="B1079" t="s">
        <v>2327</v>
      </c>
      <c r="E1079" t="b">
        <v>1</v>
      </c>
    </row>
    <row r="1080" spans="1:5" x14ac:dyDescent="0.45">
      <c r="A1080" t="s">
        <v>2328</v>
      </c>
      <c r="B1080" t="s">
        <v>2329</v>
      </c>
      <c r="E1080" t="b">
        <v>1</v>
      </c>
    </row>
    <row r="1081" spans="1:5" x14ac:dyDescent="0.45">
      <c r="A1081" t="s">
        <v>2330</v>
      </c>
      <c r="B1081" t="s">
        <v>2331</v>
      </c>
      <c r="E1081" t="b">
        <v>1</v>
      </c>
    </row>
    <row r="1082" spans="1:5" x14ac:dyDescent="0.45">
      <c r="A1082" t="s">
        <v>2332</v>
      </c>
      <c r="B1082" t="s">
        <v>2333</v>
      </c>
      <c r="E1082" t="b">
        <v>1</v>
      </c>
    </row>
    <row r="1083" spans="1:5" x14ac:dyDescent="0.45">
      <c r="A1083" t="s">
        <v>2334</v>
      </c>
      <c r="B1083" t="s">
        <v>2335</v>
      </c>
      <c r="E1083" t="b">
        <v>1</v>
      </c>
    </row>
    <row r="1084" spans="1:5" x14ac:dyDescent="0.45">
      <c r="A1084" t="s">
        <v>2336</v>
      </c>
      <c r="B1084" t="s">
        <v>2337</v>
      </c>
      <c r="E1084" t="b">
        <v>1</v>
      </c>
    </row>
    <row r="1085" spans="1:5" x14ac:dyDescent="0.45">
      <c r="A1085" t="s">
        <v>2338</v>
      </c>
      <c r="B1085" t="s">
        <v>2339</v>
      </c>
      <c r="E1085" t="b">
        <v>1</v>
      </c>
    </row>
    <row r="1086" spans="1:5" x14ac:dyDescent="0.45">
      <c r="A1086" t="s">
        <v>2340</v>
      </c>
      <c r="B1086" t="s">
        <v>2341</v>
      </c>
      <c r="E1086" t="b">
        <v>1</v>
      </c>
    </row>
    <row r="1087" spans="1:5" x14ac:dyDescent="0.45">
      <c r="A1087" t="s">
        <v>2342</v>
      </c>
      <c r="B1087" t="s">
        <v>2343</v>
      </c>
      <c r="E1087" t="b">
        <v>1</v>
      </c>
    </row>
    <row r="1088" spans="1:5" x14ac:dyDescent="0.45">
      <c r="A1088" t="s">
        <v>2344</v>
      </c>
      <c r="B1088" t="s">
        <v>2345</v>
      </c>
      <c r="E1088" t="b">
        <v>1</v>
      </c>
    </row>
    <row r="1089" spans="1:5" x14ac:dyDescent="0.45">
      <c r="A1089" t="s">
        <v>2346</v>
      </c>
      <c r="B1089" t="s">
        <v>2347</v>
      </c>
      <c r="E1089" t="b">
        <v>1</v>
      </c>
    </row>
    <row r="1090" spans="1:5" x14ac:dyDescent="0.45">
      <c r="A1090" t="s">
        <v>2348</v>
      </c>
      <c r="B1090" t="s">
        <v>2349</v>
      </c>
      <c r="E1090" t="b">
        <v>1</v>
      </c>
    </row>
    <row r="1091" spans="1:5" x14ac:dyDescent="0.45">
      <c r="A1091" t="s">
        <v>2350</v>
      </c>
      <c r="B1091" t="s">
        <v>2351</v>
      </c>
      <c r="E1091" t="b">
        <v>1</v>
      </c>
    </row>
    <row r="1092" spans="1:5" x14ac:dyDescent="0.45">
      <c r="A1092" t="s">
        <v>2352</v>
      </c>
      <c r="B1092" t="s">
        <v>2353</v>
      </c>
      <c r="E1092" t="b">
        <v>1</v>
      </c>
    </row>
    <row r="1093" spans="1:5" x14ac:dyDescent="0.45">
      <c r="A1093" t="s">
        <v>2354</v>
      </c>
      <c r="B1093" t="s">
        <v>2355</v>
      </c>
      <c r="E1093" t="b">
        <v>1</v>
      </c>
    </row>
    <row r="1094" spans="1:5" x14ac:dyDescent="0.45">
      <c r="A1094" t="s">
        <v>2356</v>
      </c>
      <c r="B1094" t="s">
        <v>2357</v>
      </c>
      <c r="E1094" t="b">
        <v>1</v>
      </c>
    </row>
    <row r="1095" spans="1:5" x14ac:dyDescent="0.45">
      <c r="A1095" t="s">
        <v>2358</v>
      </c>
      <c r="B1095" t="s">
        <v>2359</v>
      </c>
      <c r="E1095" t="b">
        <v>1</v>
      </c>
    </row>
    <row r="1096" spans="1:5" x14ac:dyDescent="0.45">
      <c r="A1096" t="s">
        <v>2360</v>
      </c>
      <c r="B1096" t="s">
        <v>2361</v>
      </c>
      <c r="E1096" t="b">
        <v>1</v>
      </c>
    </row>
    <row r="1097" spans="1:5" x14ac:dyDescent="0.45">
      <c r="A1097" t="s">
        <v>2362</v>
      </c>
      <c r="B1097" t="s">
        <v>2363</v>
      </c>
      <c r="E1097" t="b">
        <v>1</v>
      </c>
    </row>
    <row r="1098" spans="1:5" x14ac:dyDescent="0.45">
      <c r="A1098" t="s">
        <v>2364</v>
      </c>
      <c r="B1098" t="s">
        <v>2365</v>
      </c>
      <c r="E1098" t="b">
        <v>1</v>
      </c>
    </row>
    <row r="1099" spans="1:5" x14ac:dyDescent="0.45">
      <c r="A1099" t="s">
        <v>2366</v>
      </c>
      <c r="B1099" t="s">
        <v>2367</v>
      </c>
      <c r="E1099" t="b">
        <v>1</v>
      </c>
    </row>
    <row r="1100" spans="1:5" x14ac:dyDescent="0.45">
      <c r="A1100" t="s">
        <v>2368</v>
      </c>
      <c r="B1100" t="s">
        <v>2369</v>
      </c>
      <c r="E1100" t="b">
        <v>1</v>
      </c>
    </row>
    <row r="1101" spans="1:5" x14ac:dyDescent="0.45">
      <c r="A1101" t="s">
        <v>2370</v>
      </c>
      <c r="B1101" t="s">
        <v>2371</v>
      </c>
      <c r="E1101" t="b">
        <v>1</v>
      </c>
    </row>
    <row r="1102" spans="1:5" x14ac:dyDescent="0.45">
      <c r="A1102" t="s">
        <v>2372</v>
      </c>
      <c r="B1102" t="s">
        <v>2373</v>
      </c>
      <c r="E1102" t="b">
        <v>1</v>
      </c>
    </row>
    <row r="1103" spans="1:5" x14ac:dyDescent="0.45">
      <c r="A1103" t="s">
        <v>2374</v>
      </c>
      <c r="B1103" t="s">
        <v>2375</v>
      </c>
      <c r="E1103" t="b">
        <v>1</v>
      </c>
    </row>
    <row r="1104" spans="1:5" x14ac:dyDescent="0.45">
      <c r="A1104" t="s">
        <v>2376</v>
      </c>
      <c r="B1104" t="s">
        <v>2377</v>
      </c>
      <c r="E1104" t="b">
        <v>1</v>
      </c>
    </row>
    <row r="1105" spans="1:5" x14ac:dyDescent="0.45">
      <c r="A1105" t="s">
        <v>2378</v>
      </c>
      <c r="B1105" t="s">
        <v>2379</v>
      </c>
      <c r="E1105" t="b">
        <v>1</v>
      </c>
    </row>
    <row r="1106" spans="1:5" x14ac:dyDescent="0.45">
      <c r="A1106" t="s">
        <v>2380</v>
      </c>
      <c r="B1106" t="s">
        <v>2381</v>
      </c>
      <c r="E1106" t="b">
        <v>1</v>
      </c>
    </row>
    <row r="1107" spans="1:5" x14ac:dyDescent="0.45">
      <c r="A1107" t="s">
        <v>2382</v>
      </c>
      <c r="B1107" t="s">
        <v>2383</v>
      </c>
      <c r="E1107" t="b">
        <v>1</v>
      </c>
    </row>
    <row r="1108" spans="1:5" x14ac:dyDescent="0.45">
      <c r="A1108" t="s">
        <v>2384</v>
      </c>
      <c r="B1108" t="s">
        <v>2385</v>
      </c>
      <c r="E1108" t="b">
        <v>1</v>
      </c>
    </row>
    <row r="1109" spans="1:5" x14ac:dyDescent="0.45">
      <c r="A1109" t="s">
        <v>2386</v>
      </c>
      <c r="B1109" t="s">
        <v>2387</v>
      </c>
      <c r="E1109" t="b">
        <v>1</v>
      </c>
    </row>
    <row r="1110" spans="1:5" x14ac:dyDescent="0.45">
      <c r="A1110" t="s">
        <v>2388</v>
      </c>
      <c r="B1110" t="s">
        <v>2389</v>
      </c>
      <c r="E1110" t="b">
        <v>1</v>
      </c>
    </row>
    <row r="1111" spans="1:5" x14ac:dyDescent="0.45">
      <c r="A1111" t="s">
        <v>2390</v>
      </c>
      <c r="B1111" t="s">
        <v>2391</v>
      </c>
      <c r="E1111" t="b">
        <v>1</v>
      </c>
    </row>
    <row r="1112" spans="1:5" x14ac:dyDescent="0.45">
      <c r="A1112" t="s">
        <v>2392</v>
      </c>
      <c r="B1112" t="s">
        <v>2393</v>
      </c>
      <c r="E1112" t="b">
        <v>1</v>
      </c>
    </row>
    <row r="1113" spans="1:5" x14ac:dyDescent="0.45">
      <c r="A1113" t="s">
        <v>2394</v>
      </c>
      <c r="B1113" t="s">
        <v>2395</v>
      </c>
      <c r="E1113" t="b">
        <v>1</v>
      </c>
    </row>
    <row r="1114" spans="1:5" x14ac:dyDescent="0.45">
      <c r="A1114" t="s">
        <v>2396</v>
      </c>
      <c r="B1114" t="s">
        <v>2397</v>
      </c>
      <c r="E1114" t="b">
        <v>1</v>
      </c>
    </row>
    <row r="1115" spans="1:5" x14ac:dyDescent="0.45">
      <c r="A1115" t="s">
        <v>2398</v>
      </c>
      <c r="B1115" t="s">
        <v>2399</v>
      </c>
      <c r="E1115" t="b">
        <v>1</v>
      </c>
    </row>
    <row r="1116" spans="1:5" x14ac:dyDescent="0.45">
      <c r="A1116" t="s">
        <v>2400</v>
      </c>
      <c r="B1116" t="s">
        <v>2401</v>
      </c>
      <c r="E1116" t="b">
        <v>1</v>
      </c>
    </row>
    <row r="1117" spans="1:5" x14ac:dyDescent="0.45">
      <c r="A1117" t="s">
        <v>2402</v>
      </c>
      <c r="B1117" t="s">
        <v>2403</v>
      </c>
      <c r="E1117" t="b">
        <v>1</v>
      </c>
    </row>
    <row r="1118" spans="1:5" x14ac:dyDescent="0.45">
      <c r="A1118" t="s">
        <v>2404</v>
      </c>
      <c r="B1118" t="s">
        <v>2405</v>
      </c>
      <c r="E1118" t="b">
        <v>1</v>
      </c>
    </row>
    <row r="1119" spans="1:5" x14ac:dyDescent="0.45">
      <c r="A1119" t="s">
        <v>2406</v>
      </c>
      <c r="B1119" t="s">
        <v>2407</v>
      </c>
      <c r="E1119" t="b">
        <v>1</v>
      </c>
    </row>
    <row r="1120" spans="1:5" x14ac:dyDescent="0.45">
      <c r="A1120" t="s">
        <v>2408</v>
      </c>
      <c r="B1120" t="s">
        <v>2409</v>
      </c>
      <c r="E1120" t="b">
        <v>1</v>
      </c>
    </row>
    <row r="1121" spans="1:5" x14ac:dyDescent="0.45">
      <c r="A1121" t="s">
        <v>2410</v>
      </c>
      <c r="B1121" t="s">
        <v>2411</v>
      </c>
      <c r="E1121" t="b">
        <v>1</v>
      </c>
    </row>
    <row r="1122" spans="1:5" x14ac:dyDescent="0.45">
      <c r="A1122" t="s">
        <v>2412</v>
      </c>
      <c r="B1122" t="s">
        <v>2413</v>
      </c>
      <c r="E1122" t="b">
        <v>1</v>
      </c>
    </row>
    <row r="1123" spans="1:5" x14ac:dyDescent="0.45">
      <c r="A1123" t="s">
        <v>2414</v>
      </c>
      <c r="B1123" t="s">
        <v>2415</v>
      </c>
      <c r="E1123" t="b">
        <v>1</v>
      </c>
    </row>
    <row r="1124" spans="1:5" x14ac:dyDescent="0.45">
      <c r="A1124" t="s">
        <v>2416</v>
      </c>
      <c r="B1124" t="s">
        <v>2417</v>
      </c>
      <c r="E1124" t="b">
        <v>1</v>
      </c>
    </row>
    <row r="1125" spans="1:5" x14ac:dyDescent="0.45">
      <c r="A1125" t="s">
        <v>2418</v>
      </c>
      <c r="B1125" t="s">
        <v>2419</v>
      </c>
      <c r="E1125" t="b">
        <v>1</v>
      </c>
    </row>
    <row r="1126" spans="1:5" x14ac:dyDescent="0.45">
      <c r="A1126" t="s">
        <v>2420</v>
      </c>
      <c r="B1126" t="s">
        <v>2421</v>
      </c>
      <c r="E1126" t="b">
        <v>1</v>
      </c>
    </row>
    <row r="1127" spans="1:5" x14ac:dyDescent="0.45">
      <c r="A1127" t="s">
        <v>2422</v>
      </c>
      <c r="B1127" t="s">
        <v>2423</v>
      </c>
      <c r="E1127" t="b">
        <v>1</v>
      </c>
    </row>
    <row r="1128" spans="1:5" x14ac:dyDescent="0.45">
      <c r="A1128" t="s">
        <v>2424</v>
      </c>
      <c r="B1128" t="s">
        <v>2425</v>
      </c>
      <c r="E1128" t="b">
        <v>1</v>
      </c>
    </row>
    <row r="1129" spans="1:5" x14ac:dyDescent="0.45">
      <c r="A1129" t="s">
        <v>2426</v>
      </c>
      <c r="B1129" t="s">
        <v>2427</v>
      </c>
      <c r="E1129" t="b">
        <v>1</v>
      </c>
    </row>
    <row r="1130" spans="1:5" x14ac:dyDescent="0.45">
      <c r="A1130" t="s">
        <v>2428</v>
      </c>
      <c r="B1130" t="s">
        <v>2429</v>
      </c>
      <c r="E1130" t="b">
        <v>1</v>
      </c>
    </row>
    <row r="1131" spans="1:5" x14ac:dyDescent="0.45">
      <c r="A1131" t="s">
        <v>2430</v>
      </c>
      <c r="B1131" t="s">
        <v>2431</v>
      </c>
      <c r="E1131" t="b">
        <v>1</v>
      </c>
    </row>
    <row r="1132" spans="1:5" x14ac:dyDescent="0.45">
      <c r="A1132" t="s">
        <v>2432</v>
      </c>
      <c r="B1132" t="s">
        <v>2433</v>
      </c>
      <c r="E1132" t="b">
        <v>1</v>
      </c>
    </row>
    <row r="1133" spans="1:5" x14ac:dyDescent="0.45">
      <c r="A1133" t="s">
        <v>2434</v>
      </c>
      <c r="B1133" t="s">
        <v>2435</v>
      </c>
      <c r="E1133" t="b">
        <v>1</v>
      </c>
    </row>
    <row r="1134" spans="1:5" x14ac:dyDescent="0.45">
      <c r="A1134" t="s">
        <v>2436</v>
      </c>
      <c r="B1134" t="s">
        <v>2437</v>
      </c>
      <c r="E1134" t="b">
        <v>1</v>
      </c>
    </row>
    <row r="1135" spans="1:5" x14ac:dyDescent="0.45">
      <c r="A1135" t="s">
        <v>2438</v>
      </c>
      <c r="B1135" t="s">
        <v>2439</v>
      </c>
      <c r="E1135" t="b">
        <v>1</v>
      </c>
    </row>
    <row r="1136" spans="1:5" x14ac:dyDescent="0.45">
      <c r="A1136" t="s">
        <v>2440</v>
      </c>
      <c r="B1136" t="s">
        <v>2441</v>
      </c>
      <c r="E1136" t="b">
        <v>1</v>
      </c>
    </row>
    <row r="1137" spans="1:5" x14ac:dyDescent="0.45">
      <c r="A1137" t="s">
        <v>2442</v>
      </c>
      <c r="B1137" t="s">
        <v>2443</v>
      </c>
      <c r="E1137" t="b">
        <v>1</v>
      </c>
    </row>
    <row r="1138" spans="1:5" x14ac:dyDescent="0.45">
      <c r="A1138" t="s">
        <v>2444</v>
      </c>
      <c r="B1138" t="s">
        <v>2445</v>
      </c>
      <c r="E1138" t="b">
        <v>1</v>
      </c>
    </row>
    <row r="1139" spans="1:5" x14ac:dyDescent="0.45">
      <c r="A1139" t="s">
        <v>2446</v>
      </c>
      <c r="B1139" t="s">
        <v>2447</v>
      </c>
      <c r="E1139" t="b">
        <v>1</v>
      </c>
    </row>
    <row r="1140" spans="1:5" x14ac:dyDescent="0.45">
      <c r="A1140" t="s">
        <v>2448</v>
      </c>
      <c r="B1140" t="s">
        <v>2449</v>
      </c>
      <c r="E1140" t="b">
        <v>1</v>
      </c>
    </row>
    <row r="1141" spans="1:5" x14ac:dyDescent="0.45">
      <c r="A1141" t="s">
        <v>2450</v>
      </c>
      <c r="B1141" t="s">
        <v>2451</v>
      </c>
      <c r="E1141" t="b">
        <v>1</v>
      </c>
    </row>
    <row r="1142" spans="1:5" x14ac:dyDescent="0.45">
      <c r="A1142" t="s">
        <v>2452</v>
      </c>
      <c r="B1142" t="s">
        <v>2453</v>
      </c>
      <c r="E1142" t="b">
        <v>1</v>
      </c>
    </row>
    <row r="1143" spans="1:5" x14ac:dyDescent="0.45">
      <c r="A1143" t="s">
        <v>2454</v>
      </c>
      <c r="B1143" t="s">
        <v>2455</v>
      </c>
      <c r="E1143" t="b">
        <v>1</v>
      </c>
    </row>
    <row r="1144" spans="1:5" x14ac:dyDescent="0.45">
      <c r="A1144" t="s">
        <v>2456</v>
      </c>
      <c r="B1144" t="s">
        <v>2457</v>
      </c>
      <c r="E1144" t="b">
        <v>1</v>
      </c>
    </row>
    <row r="1145" spans="1:5" x14ac:dyDescent="0.45">
      <c r="A1145" t="s">
        <v>2458</v>
      </c>
      <c r="B1145" t="s">
        <v>2459</v>
      </c>
      <c r="E1145" t="b">
        <v>1</v>
      </c>
    </row>
    <row r="1146" spans="1:5" x14ac:dyDescent="0.45">
      <c r="A1146" t="s">
        <v>2460</v>
      </c>
      <c r="B1146" t="s">
        <v>2461</v>
      </c>
      <c r="E1146" t="b">
        <v>1</v>
      </c>
    </row>
    <row r="1147" spans="1:5" x14ac:dyDescent="0.45">
      <c r="A1147" t="s">
        <v>2462</v>
      </c>
      <c r="B1147" t="s">
        <v>2463</v>
      </c>
      <c r="E1147" t="b">
        <v>1</v>
      </c>
    </row>
    <row r="1148" spans="1:5" x14ac:dyDescent="0.45">
      <c r="A1148" t="s">
        <v>2464</v>
      </c>
      <c r="B1148" t="s">
        <v>2465</v>
      </c>
      <c r="E1148" t="b">
        <v>1</v>
      </c>
    </row>
    <row r="1149" spans="1:5" x14ac:dyDescent="0.45">
      <c r="A1149" t="s">
        <v>2466</v>
      </c>
      <c r="B1149" t="s">
        <v>2467</v>
      </c>
      <c r="E1149" t="b">
        <v>1</v>
      </c>
    </row>
    <row r="1150" spans="1:5" x14ac:dyDescent="0.45">
      <c r="A1150" t="s">
        <v>2468</v>
      </c>
      <c r="B1150" t="s">
        <v>2469</v>
      </c>
      <c r="E1150" t="b">
        <v>1</v>
      </c>
    </row>
    <row r="1151" spans="1:5" x14ac:dyDescent="0.45">
      <c r="A1151" t="s">
        <v>2470</v>
      </c>
      <c r="B1151" t="s">
        <v>2471</v>
      </c>
      <c r="E1151" t="b">
        <v>1</v>
      </c>
    </row>
    <row r="1152" spans="1:5" x14ac:dyDescent="0.45">
      <c r="A1152" t="s">
        <v>2472</v>
      </c>
      <c r="B1152" t="s">
        <v>2473</v>
      </c>
      <c r="E1152" t="b">
        <v>1</v>
      </c>
    </row>
    <row r="1153" spans="1:5" x14ac:dyDescent="0.45">
      <c r="A1153" t="s">
        <v>2474</v>
      </c>
      <c r="B1153" t="s">
        <v>2475</v>
      </c>
      <c r="E1153" t="b">
        <v>1</v>
      </c>
    </row>
    <row r="1154" spans="1:5" x14ac:dyDescent="0.45">
      <c r="A1154" t="s">
        <v>2476</v>
      </c>
      <c r="B1154" t="s">
        <v>2477</v>
      </c>
      <c r="E1154" t="b">
        <v>1</v>
      </c>
    </row>
    <row r="1155" spans="1:5" x14ac:dyDescent="0.45">
      <c r="A1155" t="s">
        <v>2478</v>
      </c>
      <c r="B1155" t="s">
        <v>2479</v>
      </c>
      <c r="E1155" t="b">
        <v>1</v>
      </c>
    </row>
    <row r="1156" spans="1:5" x14ac:dyDescent="0.45">
      <c r="A1156" t="s">
        <v>2480</v>
      </c>
      <c r="B1156" t="s">
        <v>2481</v>
      </c>
      <c r="E1156" t="b">
        <v>1</v>
      </c>
    </row>
    <row r="1157" spans="1:5" x14ac:dyDescent="0.45">
      <c r="A1157" t="s">
        <v>2482</v>
      </c>
      <c r="B1157" t="s">
        <v>2483</v>
      </c>
      <c r="E1157" t="b">
        <v>1</v>
      </c>
    </row>
    <row r="1158" spans="1:5" x14ac:dyDescent="0.45">
      <c r="A1158" t="s">
        <v>2484</v>
      </c>
      <c r="B1158" t="s">
        <v>2485</v>
      </c>
      <c r="E1158" t="b">
        <v>1</v>
      </c>
    </row>
    <row r="1159" spans="1:5" x14ac:dyDescent="0.45">
      <c r="A1159" t="s">
        <v>2486</v>
      </c>
      <c r="B1159" t="s">
        <v>2487</v>
      </c>
      <c r="E1159" t="b">
        <v>1</v>
      </c>
    </row>
    <row r="1160" spans="1:5" x14ac:dyDescent="0.45">
      <c r="A1160" t="s">
        <v>2488</v>
      </c>
      <c r="B1160" t="s">
        <v>2489</v>
      </c>
      <c r="E1160" t="b">
        <v>1</v>
      </c>
    </row>
    <row r="1161" spans="1:5" x14ac:dyDescent="0.45">
      <c r="A1161" t="s">
        <v>2490</v>
      </c>
      <c r="B1161" t="s">
        <v>2491</v>
      </c>
      <c r="E1161" t="b">
        <v>1</v>
      </c>
    </row>
    <row r="1162" spans="1:5" x14ac:dyDescent="0.45">
      <c r="A1162" t="s">
        <v>2492</v>
      </c>
      <c r="B1162" t="s">
        <v>2493</v>
      </c>
      <c r="E1162" t="b">
        <v>1</v>
      </c>
    </row>
    <row r="1163" spans="1:5" x14ac:dyDescent="0.45">
      <c r="A1163" t="s">
        <v>2494</v>
      </c>
      <c r="B1163" t="s">
        <v>2495</v>
      </c>
      <c r="E1163" t="b">
        <v>1</v>
      </c>
    </row>
    <row r="1164" spans="1:5" x14ac:dyDescent="0.45">
      <c r="A1164" t="s">
        <v>2496</v>
      </c>
      <c r="B1164" t="s">
        <v>2497</v>
      </c>
      <c r="E1164" t="b">
        <v>1</v>
      </c>
    </row>
    <row r="1165" spans="1:5" x14ac:dyDescent="0.45">
      <c r="A1165" t="s">
        <v>2498</v>
      </c>
      <c r="B1165" t="s">
        <v>2499</v>
      </c>
      <c r="E1165" t="b">
        <v>1</v>
      </c>
    </row>
    <row r="1166" spans="1:5" x14ac:dyDescent="0.45">
      <c r="A1166" t="s">
        <v>2500</v>
      </c>
      <c r="B1166" t="s">
        <v>2501</v>
      </c>
      <c r="E1166" t="b">
        <v>1</v>
      </c>
    </row>
    <row r="1167" spans="1:5" x14ac:dyDescent="0.45">
      <c r="A1167" t="s">
        <v>2502</v>
      </c>
      <c r="B1167" t="s">
        <v>2503</v>
      </c>
      <c r="E1167" t="b">
        <v>1</v>
      </c>
    </row>
    <row r="1168" spans="1:5" x14ac:dyDescent="0.45">
      <c r="A1168" t="s">
        <v>2504</v>
      </c>
      <c r="B1168" t="s">
        <v>2505</v>
      </c>
      <c r="E1168" t="b">
        <v>1</v>
      </c>
    </row>
    <row r="1169" spans="1:5" x14ac:dyDescent="0.45">
      <c r="A1169" t="s">
        <v>2506</v>
      </c>
      <c r="B1169" t="s">
        <v>2507</v>
      </c>
      <c r="E1169" t="b">
        <v>1</v>
      </c>
    </row>
    <row r="1170" spans="1:5" x14ac:dyDescent="0.45">
      <c r="A1170" t="s">
        <v>2508</v>
      </c>
      <c r="B1170" t="s">
        <v>2509</v>
      </c>
      <c r="E1170" t="b">
        <v>1</v>
      </c>
    </row>
    <row r="1171" spans="1:5" x14ac:dyDescent="0.45">
      <c r="A1171" t="s">
        <v>2510</v>
      </c>
      <c r="B1171" t="s">
        <v>2511</v>
      </c>
      <c r="E1171" t="b">
        <v>1</v>
      </c>
    </row>
    <row r="1172" spans="1:5" x14ac:dyDescent="0.45">
      <c r="A1172" t="s">
        <v>2512</v>
      </c>
      <c r="B1172" t="s">
        <v>2513</v>
      </c>
      <c r="E1172" t="b">
        <v>1</v>
      </c>
    </row>
    <row r="1173" spans="1:5" x14ac:dyDescent="0.45">
      <c r="A1173" t="s">
        <v>2514</v>
      </c>
      <c r="B1173" t="s">
        <v>2515</v>
      </c>
      <c r="E1173" t="b">
        <v>1</v>
      </c>
    </row>
    <row r="1174" spans="1:5" x14ac:dyDescent="0.45">
      <c r="A1174" t="s">
        <v>2516</v>
      </c>
      <c r="B1174" t="s">
        <v>2517</v>
      </c>
      <c r="E1174" t="b">
        <v>1</v>
      </c>
    </row>
    <row r="1175" spans="1:5" x14ac:dyDescent="0.45">
      <c r="A1175" t="s">
        <v>2518</v>
      </c>
      <c r="B1175" t="s">
        <v>2519</v>
      </c>
      <c r="E1175" t="b">
        <v>1</v>
      </c>
    </row>
    <row r="1176" spans="1:5" x14ac:dyDescent="0.45">
      <c r="A1176" t="s">
        <v>2520</v>
      </c>
      <c r="B1176" t="s">
        <v>2521</v>
      </c>
      <c r="E1176" t="b">
        <v>1</v>
      </c>
    </row>
    <row r="1177" spans="1:5" x14ac:dyDescent="0.45">
      <c r="A1177" t="s">
        <v>2522</v>
      </c>
      <c r="B1177" t="s">
        <v>2523</v>
      </c>
      <c r="E1177" t="b">
        <v>1</v>
      </c>
    </row>
    <row r="1178" spans="1:5" x14ac:dyDescent="0.45">
      <c r="A1178" t="s">
        <v>2524</v>
      </c>
      <c r="B1178" t="s">
        <v>2525</v>
      </c>
      <c r="E1178" t="b">
        <v>1</v>
      </c>
    </row>
    <row r="1179" spans="1:5" x14ac:dyDescent="0.45">
      <c r="A1179" t="s">
        <v>2526</v>
      </c>
      <c r="B1179" t="s">
        <v>2527</v>
      </c>
      <c r="E1179" t="b">
        <v>1</v>
      </c>
    </row>
    <row r="1180" spans="1:5" x14ac:dyDescent="0.45">
      <c r="A1180" t="s">
        <v>2528</v>
      </c>
      <c r="B1180" t="s">
        <v>2529</v>
      </c>
      <c r="E1180" t="b">
        <v>1</v>
      </c>
    </row>
    <row r="1181" spans="1:5" x14ac:dyDescent="0.45">
      <c r="A1181" t="s">
        <v>2530</v>
      </c>
      <c r="B1181" t="s">
        <v>2531</v>
      </c>
      <c r="E1181" t="b">
        <v>1</v>
      </c>
    </row>
    <row r="1182" spans="1:5" x14ac:dyDescent="0.45">
      <c r="A1182" t="s">
        <v>2532</v>
      </c>
      <c r="B1182" t="s">
        <v>2533</v>
      </c>
      <c r="E1182" t="b">
        <v>1</v>
      </c>
    </row>
    <row r="1183" spans="1:5" x14ac:dyDescent="0.45">
      <c r="A1183" t="s">
        <v>2534</v>
      </c>
      <c r="B1183" t="s">
        <v>2535</v>
      </c>
      <c r="E1183" t="b">
        <v>1</v>
      </c>
    </row>
    <row r="1184" spans="1:5" x14ac:dyDescent="0.45">
      <c r="A1184" t="s">
        <v>2536</v>
      </c>
      <c r="B1184" t="s">
        <v>2537</v>
      </c>
      <c r="E1184" t="b">
        <v>1</v>
      </c>
    </row>
    <row r="1185" spans="1:5" x14ac:dyDescent="0.45">
      <c r="A1185" t="s">
        <v>2538</v>
      </c>
      <c r="B1185" t="s">
        <v>2539</v>
      </c>
      <c r="E1185" t="b">
        <v>1</v>
      </c>
    </row>
    <row r="1186" spans="1:5" x14ac:dyDescent="0.45">
      <c r="A1186" t="s">
        <v>2540</v>
      </c>
      <c r="B1186" t="s">
        <v>2541</v>
      </c>
      <c r="E1186" t="b">
        <v>1</v>
      </c>
    </row>
    <row r="1187" spans="1:5" x14ac:dyDescent="0.45">
      <c r="A1187" t="s">
        <v>2542</v>
      </c>
      <c r="B1187" t="s">
        <v>2543</v>
      </c>
      <c r="E1187" t="b">
        <v>1</v>
      </c>
    </row>
    <row r="1188" spans="1:5" x14ac:dyDescent="0.45">
      <c r="A1188" t="s">
        <v>2544</v>
      </c>
      <c r="B1188" t="s">
        <v>2545</v>
      </c>
      <c r="E1188" t="b">
        <v>1</v>
      </c>
    </row>
    <row r="1189" spans="1:5" x14ac:dyDescent="0.45">
      <c r="A1189" t="s">
        <v>2546</v>
      </c>
      <c r="B1189" t="s">
        <v>2547</v>
      </c>
      <c r="E1189" t="b">
        <v>1</v>
      </c>
    </row>
    <row r="1190" spans="1:5" x14ac:dyDescent="0.45">
      <c r="A1190" t="s">
        <v>2548</v>
      </c>
      <c r="B1190" t="s">
        <v>2549</v>
      </c>
      <c r="E1190" t="b">
        <v>1</v>
      </c>
    </row>
    <row r="1191" spans="1:5" x14ac:dyDescent="0.45">
      <c r="A1191" t="s">
        <v>2550</v>
      </c>
      <c r="B1191" t="s">
        <v>2551</v>
      </c>
      <c r="E1191" t="b">
        <v>1</v>
      </c>
    </row>
    <row r="1192" spans="1:5" x14ac:dyDescent="0.45">
      <c r="A1192" t="s">
        <v>2552</v>
      </c>
      <c r="B1192" t="s">
        <v>2553</v>
      </c>
      <c r="E1192" t="b">
        <v>1</v>
      </c>
    </row>
    <row r="1193" spans="1:5" x14ac:dyDescent="0.45">
      <c r="A1193" t="s">
        <v>2554</v>
      </c>
      <c r="B1193" t="s">
        <v>2555</v>
      </c>
      <c r="E1193" t="b">
        <v>1</v>
      </c>
    </row>
    <row r="1194" spans="1:5" x14ac:dyDescent="0.45">
      <c r="A1194" t="s">
        <v>2556</v>
      </c>
      <c r="B1194" t="s">
        <v>2557</v>
      </c>
      <c r="E1194" t="b">
        <v>1</v>
      </c>
    </row>
    <row r="1195" spans="1:5" x14ac:dyDescent="0.45">
      <c r="A1195" t="s">
        <v>2558</v>
      </c>
      <c r="B1195" t="s">
        <v>2559</v>
      </c>
      <c r="E1195" t="b">
        <v>1</v>
      </c>
    </row>
    <row r="1196" spans="1:5" x14ac:dyDescent="0.45">
      <c r="A1196" t="s">
        <v>2560</v>
      </c>
      <c r="B1196" t="s">
        <v>2561</v>
      </c>
      <c r="E1196" t="b">
        <v>1</v>
      </c>
    </row>
    <row r="1197" spans="1:5" x14ac:dyDescent="0.45">
      <c r="A1197" t="s">
        <v>2562</v>
      </c>
      <c r="B1197" t="s">
        <v>2563</v>
      </c>
      <c r="E1197" t="b">
        <v>1</v>
      </c>
    </row>
    <row r="1198" spans="1:5" x14ac:dyDescent="0.45">
      <c r="A1198" t="s">
        <v>2564</v>
      </c>
      <c r="B1198" t="s">
        <v>2565</v>
      </c>
      <c r="E1198" t="b">
        <v>1</v>
      </c>
    </row>
    <row r="1199" spans="1:5" x14ac:dyDescent="0.45">
      <c r="A1199" t="s">
        <v>2566</v>
      </c>
      <c r="B1199" t="s">
        <v>2567</v>
      </c>
      <c r="E1199" t="b">
        <v>1</v>
      </c>
    </row>
    <row r="1200" spans="1:5" x14ac:dyDescent="0.45">
      <c r="A1200" t="s">
        <v>2568</v>
      </c>
      <c r="B1200" t="s">
        <v>2569</v>
      </c>
      <c r="E1200" t="b">
        <v>1</v>
      </c>
    </row>
    <row r="1201" spans="1:5" x14ac:dyDescent="0.45">
      <c r="A1201" t="s">
        <v>2570</v>
      </c>
      <c r="B1201" t="s">
        <v>2571</v>
      </c>
      <c r="E1201" t="b">
        <v>1</v>
      </c>
    </row>
    <row r="1202" spans="1:5" x14ac:dyDescent="0.45">
      <c r="A1202" t="s">
        <v>2572</v>
      </c>
      <c r="B1202" t="s">
        <v>2573</v>
      </c>
      <c r="E1202" t="b">
        <v>1</v>
      </c>
    </row>
    <row r="1203" spans="1:5" x14ac:dyDescent="0.45">
      <c r="A1203" t="s">
        <v>2574</v>
      </c>
      <c r="B1203" t="s">
        <v>2575</v>
      </c>
      <c r="E1203" t="b">
        <v>1</v>
      </c>
    </row>
    <row r="1204" spans="1:5" x14ac:dyDescent="0.45">
      <c r="A1204" t="s">
        <v>2576</v>
      </c>
      <c r="B1204" t="s">
        <v>2577</v>
      </c>
      <c r="E1204" t="b">
        <v>1</v>
      </c>
    </row>
    <row r="1205" spans="1:5" x14ac:dyDescent="0.45">
      <c r="A1205" t="s">
        <v>2578</v>
      </c>
      <c r="B1205" t="s">
        <v>2579</v>
      </c>
      <c r="E1205" t="b">
        <v>1</v>
      </c>
    </row>
    <row r="1206" spans="1:5" x14ac:dyDescent="0.45">
      <c r="A1206" t="s">
        <v>2580</v>
      </c>
      <c r="B1206" t="s">
        <v>2581</v>
      </c>
      <c r="E1206" t="b">
        <v>1</v>
      </c>
    </row>
    <row r="1207" spans="1:5" x14ac:dyDescent="0.45">
      <c r="A1207" t="s">
        <v>2582</v>
      </c>
      <c r="B1207" t="s">
        <v>2583</v>
      </c>
      <c r="E1207" t="b">
        <v>1</v>
      </c>
    </row>
    <row r="1208" spans="1:5" x14ac:dyDescent="0.45">
      <c r="A1208" t="s">
        <v>2584</v>
      </c>
      <c r="B1208" t="s">
        <v>2585</v>
      </c>
      <c r="E1208" t="b">
        <v>1</v>
      </c>
    </row>
    <row r="1209" spans="1:5" x14ac:dyDescent="0.45">
      <c r="A1209" t="s">
        <v>2586</v>
      </c>
      <c r="B1209" t="s">
        <v>2587</v>
      </c>
      <c r="E1209" t="b">
        <v>1</v>
      </c>
    </row>
    <row r="1210" spans="1:5" x14ac:dyDescent="0.45">
      <c r="A1210" t="s">
        <v>2588</v>
      </c>
      <c r="B1210" t="s">
        <v>2589</v>
      </c>
      <c r="E1210" t="b">
        <v>1</v>
      </c>
    </row>
    <row r="1211" spans="1:5" x14ac:dyDescent="0.45">
      <c r="A1211" t="s">
        <v>2590</v>
      </c>
      <c r="B1211" t="s">
        <v>2591</v>
      </c>
      <c r="E1211" t="b">
        <v>1</v>
      </c>
    </row>
    <row r="1212" spans="1:5" x14ac:dyDescent="0.45">
      <c r="A1212" t="s">
        <v>2592</v>
      </c>
      <c r="B1212" t="s">
        <v>2593</v>
      </c>
      <c r="E1212" t="b">
        <v>1</v>
      </c>
    </row>
    <row r="1213" spans="1:5" x14ac:dyDescent="0.45">
      <c r="A1213" t="s">
        <v>2594</v>
      </c>
      <c r="B1213" t="s">
        <v>2595</v>
      </c>
      <c r="E1213" t="b">
        <v>1</v>
      </c>
    </row>
    <row r="1214" spans="1:5" x14ac:dyDescent="0.45">
      <c r="A1214" t="s">
        <v>2596</v>
      </c>
      <c r="B1214" t="s">
        <v>2597</v>
      </c>
      <c r="E1214" t="b">
        <v>1</v>
      </c>
    </row>
    <row r="1215" spans="1:5" x14ac:dyDescent="0.45">
      <c r="A1215" t="s">
        <v>2598</v>
      </c>
      <c r="B1215" t="s">
        <v>2599</v>
      </c>
      <c r="E1215" t="b">
        <v>1</v>
      </c>
    </row>
    <row r="1216" spans="1:5" x14ac:dyDescent="0.45">
      <c r="A1216" t="s">
        <v>2600</v>
      </c>
      <c r="B1216" t="s">
        <v>2601</v>
      </c>
      <c r="E1216" t="b">
        <v>1</v>
      </c>
    </row>
    <row r="1217" spans="1:5" x14ac:dyDescent="0.45">
      <c r="A1217" t="s">
        <v>2602</v>
      </c>
      <c r="B1217" t="s">
        <v>2603</v>
      </c>
      <c r="E1217" t="b">
        <v>1</v>
      </c>
    </row>
    <row r="1218" spans="1:5" x14ac:dyDescent="0.45">
      <c r="A1218" t="s">
        <v>2604</v>
      </c>
      <c r="B1218" t="s">
        <v>2605</v>
      </c>
      <c r="E1218" t="b">
        <v>1</v>
      </c>
    </row>
    <row r="1219" spans="1:5" x14ac:dyDescent="0.45">
      <c r="A1219" t="s">
        <v>2606</v>
      </c>
      <c r="B1219" t="s">
        <v>2607</v>
      </c>
      <c r="E1219" t="b">
        <v>1</v>
      </c>
    </row>
    <row r="1220" spans="1:5" x14ac:dyDescent="0.45">
      <c r="A1220" t="s">
        <v>2608</v>
      </c>
      <c r="B1220" t="s">
        <v>2609</v>
      </c>
      <c r="E1220" t="b">
        <v>1</v>
      </c>
    </row>
    <row r="1221" spans="1:5" x14ac:dyDescent="0.45">
      <c r="A1221" t="s">
        <v>2610</v>
      </c>
      <c r="B1221" t="s">
        <v>2611</v>
      </c>
      <c r="E1221" t="b">
        <v>1</v>
      </c>
    </row>
    <row r="1222" spans="1:5" x14ac:dyDescent="0.45">
      <c r="A1222" t="s">
        <v>2612</v>
      </c>
      <c r="B1222" t="s">
        <v>2613</v>
      </c>
      <c r="E1222" t="b">
        <v>1</v>
      </c>
    </row>
    <row r="1223" spans="1:5" x14ac:dyDescent="0.45">
      <c r="A1223" t="s">
        <v>2614</v>
      </c>
      <c r="B1223" t="s">
        <v>2615</v>
      </c>
      <c r="E1223" t="b">
        <v>1</v>
      </c>
    </row>
    <row r="1224" spans="1:5" x14ac:dyDescent="0.45">
      <c r="A1224" t="s">
        <v>2616</v>
      </c>
      <c r="B1224" t="s">
        <v>2617</v>
      </c>
      <c r="E1224" t="b">
        <v>1</v>
      </c>
    </row>
    <row r="1225" spans="1:5" x14ac:dyDescent="0.45">
      <c r="A1225" t="s">
        <v>2618</v>
      </c>
      <c r="B1225" t="s">
        <v>2619</v>
      </c>
      <c r="E1225" t="b">
        <v>1</v>
      </c>
    </row>
    <row r="1226" spans="1:5" x14ac:dyDescent="0.45">
      <c r="A1226" t="s">
        <v>2620</v>
      </c>
      <c r="B1226" t="s">
        <v>2621</v>
      </c>
      <c r="E1226" t="b">
        <v>1</v>
      </c>
    </row>
    <row r="1227" spans="1:5" x14ac:dyDescent="0.45">
      <c r="A1227" t="s">
        <v>2622</v>
      </c>
      <c r="B1227" t="s">
        <v>2623</v>
      </c>
      <c r="E1227" t="b">
        <v>1</v>
      </c>
    </row>
    <row r="1228" spans="1:5" x14ac:dyDescent="0.45">
      <c r="A1228" t="s">
        <v>2624</v>
      </c>
      <c r="B1228" t="s">
        <v>2625</v>
      </c>
      <c r="E1228" t="b">
        <v>1</v>
      </c>
    </row>
    <row r="1229" spans="1:5" x14ac:dyDescent="0.45">
      <c r="A1229" t="s">
        <v>2626</v>
      </c>
      <c r="B1229" t="s">
        <v>2627</v>
      </c>
      <c r="E1229" t="b">
        <v>1</v>
      </c>
    </row>
    <row r="1230" spans="1:5" x14ac:dyDescent="0.45">
      <c r="A1230" t="s">
        <v>2628</v>
      </c>
      <c r="B1230" t="s">
        <v>2629</v>
      </c>
      <c r="E1230" t="b">
        <v>1</v>
      </c>
    </row>
    <row r="1231" spans="1:5" x14ac:dyDescent="0.45">
      <c r="A1231" t="s">
        <v>2630</v>
      </c>
      <c r="B1231" t="s">
        <v>2631</v>
      </c>
      <c r="E1231" t="b">
        <v>1</v>
      </c>
    </row>
    <row r="1232" spans="1:5" x14ac:dyDescent="0.45">
      <c r="A1232" t="s">
        <v>2632</v>
      </c>
      <c r="B1232" t="s">
        <v>2633</v>
      </c>
      <c r="E1232" t="b">
        <v>1</v>
      </c>
    </row>
    <row r="1233" spans="1:5" x14ac:dyDescent="0.45">
      <c r="A1233" t="s">
        <v>2634</v>
      </c>
      <c r="B1233" t="s">
        <v>2635</v>
      </c>
      <c r="E1233" t="b">
        <v>1</v>
      </c>
    </row>
    <row r="1234" spans="1:5" x14ac:dyDescent="0.45">
      <c r="A1234" t="s">
        <v>2636</v>
      </c>
      <c r="B1234" t="s">
        <v>2637</v>
      </c>
      <c r="E1234" t="b">
        <v>1</v>
      </c>
    </row>
    <row r="1235" spans="1:5" x14ac:dyDescent="0.45">
      <c r="A1235" t="s">
        <v>2638</v>
      </c>
      <c r="B1235" t="s">
        <v>2639</v>
      </c>
      <c r="E1235" t="b">
        <v>1</v>
      </c>
    </row>
    <row r="1236" spans="1:5" x14ac:dyDescent="0.45">
      <c r="A1236" t="s">
        <v>2640</v>
      </c>
      <c r="B1236" t="s">
        <v>2641</v>
      </c>
      <c r="E1236" t="b">
        <v>1</v>
      </c>
    </row>
    <row r="1237" spans="1:5" x14ac:dyDescent="0.45">
      <c r="A1237" t="s">
        <v>2642</v>
      </c>
      <c r="B1237" t="s">
        <v>2643</v>
      </c>
      <c r="E1237" t="b">
        <v>1</v>
      </c>
    </row>
    <row r="1238" spans="1:5" x14ac:dyDescent="0.45">
      <c r="A1238" t="s">
        <v>2644</v>
      </c>
      <c r="B1238" t="s">
        <v>2645</v>
      </c>
      <c r="E1238" t="b">
        <v>1</v>
      </c>
    </row>
    <row r="1239" spans="1:5" x14ac:dyDescent="0.45">
      <c r="A1239" t="s">
        <v>2646</v>
      </c>
      <c r="B1239" t="s">
        <v>2647</v>
      </c>
      <c r="E1239" t="b">
        <v>1</v>
      </c>
    </row>
    <row r="1240" spans="1:5" x14ac:dyDescent="0.45">
      <c r="A1240" t="s">
        <v>2648</v>
      </c>
      <c r="B1240" t="s">
        <v>2649</v>
      </c>
      <c r="E1240" t="b">
        <v>1</v>
      </c>
    </row>
    <row r="1241" spans="1:5" x14ac:dyDescent="0.45">
      <c r="A1241" t="s">
        <v>2650</v>
      </c>
      <c r="B1241" t="s">
        <v>2651</v>
      </c>
      <c r="E1241" t="b">
        <v>1</v>
      </c>
    </row>
    <row r="1242" spans="1:5" x14ac:dyDescent="0.45">
      <c r="A1242" t="s">
        <v>2652</v>
      </c>
      <c r="B1242" t="s">
        <v>2653</v>
      </c>
      <c r="E1242" t="b">
        <v>1</v>
      </c>
    </row>
    <row r="1243" spans="1:5" x14ac:dyDescent="0.45">
      <c r="A1243" t="s">
        <v>2654</v>
      </c>
      <c r="B1243" t="s">
        <v>2655</v>
      </c>
      <c r="E1243" t="b">
        <v>1</v>
      </c>
    </row>
    <row r="1244" spans="1:5" x14ac:dyDescent="0.45">
      <c r="A1244" t="s">
        <v>2656</v>
      </c>
      <c r="B1244" t="s">
        <v>2657</v>
      </c>
      <c r="E1244" t="b">
        <v>1</v>
      </c>
    </row>
    <row r="1245" spans="1:5" x14ac:dyDescent="0.45">
      <c r="A1245" t="s">
        <v>2658</v>
      </c>
      <c r="B1245" t="s">
        <v>2659</v>
      </c>
      <c r="E1245" t="b">
        <v>1</v>
      </c>
    </row>
    <row r="1246" spans="1:5" x14ac:dyDescent="0.45">
      <c r="A1246" t="s">
        <v>2660</v>
      </c>
      <c r="B1246" t="s">
        <v>2661</v>
      </c>
      <c r="E1246" t="b">
        <v>1</v>
      </c>
    </row>
    <row r="1247" spans="1:5" x14ac:dyDescent="0.45">
      <c r="A1247" t="s">
        <v>2662</v>
      </c>
      <c r="B1247" t="s">
        <v>2663</v>
      </c>
      <c r="E1247" t="b">
        <v>1</v>
      </c>
    </row>
    <row r="1248" spans="1:5" x14ac:dyDescent="0.45">
      <c r="A1248" t="s">
        <v>2664</v>
      </c>
      <c r="B1248" t="s">
        <v>2665</v>
      </c>
      <c r="E1248" t="b">
        <v>1</v>
      </c>
    </row>
    <row r="1249" spans="1:5" x14ac:dyDescent="0.45">
      <c r="A1249" t="s">
        <v>2666</v>
      </c>
      <c r="B1249" t="s">
        <v>2667</v>
      </c>
      <c r="E1249" t="b">
        <v>1</v>
      </c>
    </row>
    <row r="1250" spans="1:5" x14ac:dyDescent="0.45">
      <c r="A1250" t="s">
        <v>2668</v>
      </c>
      <c r="B1250" t="s">
        <v>2669</v>
      </c>
      <c r="E1250" t="b">
        <v>1</v>
      </c>
    </row>
    <row r="1251" spans="1:5" x14ac:dyDescent="0.45">
      <c r="A1251" t="s">
        <v>2670</v>
      </c>
      <c r="B1251" t="s">
        <v>2671</v>
      </c>
      <c r="E1251" t="b">
        <v>1</v>
      </c>
    </row>
    <row r="1252" spans="1:5" x14ac:dyDescent="0.45">
      <c r="A1252" t="s">
        <v>2672</v>
      </c>
      <c r="B1252" t="s">
        <v>2673</v>
      </c>
      <c r="E1252" t="b">
        <v>1</v>
      </c>
    </row>
    <row r="1253" spans="1:5" x14ac:dyDescent="0.45">
      <c r="A1253" t="s">
        <v>2674</v>
      </c>
      <c r="B1253" t="s">
        <v>2675</v>
      </c>
      <c r="E1253" t="b">
        <v>1</v>
      </c>
    </row>
    <row r="1254" spans="1:5" x14ac:dyDescent="0.45">
      <c r="A1254" t="s">
        <v>2676</v>
      </c>
      <c r="B1254" t="s">
        <v>2677</v>
      </c>
      <c r="E1254" t="b">
        <v>1</v>
      </c>
    </row>
    <row r="1255" spans="1:5" x14ac:dyDescent="0.45">
      <c r="A1255" t="s">
        <v>2678</v>
      </c>
      <c r="B1255" t="s">
        <v>2679</v>
      </c>
      <c r="E1255" t="b">
        <v>1</v>
      </c>
    </row>
    <row r="1256" spans="1:5" x14ac:dyDescent="0.45">
      <c r="A1256" t="s">
        <v>2680</v>
      </c>
      <c r="B1256" t="s">
        <v>2681</v>
      </c>
      <c r="E1256" t="b">
        <v>1</v>
      </c>
    </row>
    <row r="1257" spans="1:5" x14ac:dyDescent="0.45">
      <c r="A1257" t="s">
        <v>2682</v>
      </c>
      <c r="B1257" t="s">
        <v>2683</v>
      </c>
      <c r="E1257" t="b">
        <v>1</v>
      </c>
    </row>
    <row r="1258" spans="1:5" x14ac:dyDescent="0.45">
      <c r="A1258" t="s">
        <v>2684</v>
      </c>
      <c r="B1258" t="s">
        <v>2685</v>
      </c>
      <c r="E1258" t="b">
        <v>1</v>
      </c>
    </row>
    <row r="1259" spans="1:5" x14ac:dyDescent="0.45">
      <c r="A1259" t="s">
        <v>2686</v>
      </c>
      <c r="B1259" t="s">
        <v>2687</v>
      </c>
      <c r="E1259" t="b">
        <v>1</v>
      </c>
    </row>
    <row r="1260" spans="1:5" x14ac:dyDescent="0.45">
      <c r="A1260" t="s">
        <v>2688</v>
      </c>
      <c r="B1260" t="s">
        <v>2689</v>
      </c>
      <c r="E1260" t="b">
        <v>1</v>
      </c>
    </row>
    <row r="1261" spans="1:5" x14ac:dyDescent="0.45">
      <c r="A1261" t="s">
        <v>2690</v>
      </c>
      <c r="B1261" t="s">
        <v>2691</v>
      </c>
      <c r="E1261" t="b">
        <v>1</v>
      </c>
    </row>
    <row r="1262" spans="1:5" x14ac:dyDescent="0.45">
      <c r="A1262" t="s">
        <v>2692</v>
      </c>
      <c r="B1262" t="s">
        <v>2693</v>
      </c>
      <c r="E1262" t="b">
        <v>1</v>
      </c>
    </row>
    <row r="1263" spans="1:5" x14ac:dyDescent="0.45">
      <c r="A1263" t="s">
        <v>2694</v>
      </c>
      <c r="B1263" t="s">
        <v>2695</v>
      </c>
      <c r="E1263" t="b">
        <v>1</v>
      </c>
    </row>
    <row r="1264" spans="1:5" x14ac:dyDescent="0.45">
      <c r="A1264" t="s">
        <v>2696</v>
      </c>
      <c r="B1264" t="s">
        <v>2697</v>
      </c>
      <c r="E1264" t="b">
        <v>1</v>
      </c>
    </row>
    <row r="1265" spans="1:5" x14ac:dyDescent="0.45">
      <c r="A1265" t="s">
        <v>2698</v>
      </c>
      <c r="B1265" t="s">
        <v>2699</v>
      </c>
      <c r="E1265" t="b">
        <v>1</v>
      </c>
    </row>
    <row r="1266" spans="1:5" x14ac:dyDescent="0.45">
      <c r="A1266" t="s">
        <v>2700</v>
      </c>
      <c r="B1266" t="s">
        <v>2701</v>
      </c>
      <c r="E1266" t="b">
        <v>1</v>
      </c>
    </row>
    <row r="1267" spans="1:5" x14ac:dyDescent="0.45">
      <c r="A1267" t="s">
        <v>2702</v>
      </c>
      <c r="B1267" t="s">
        <v>2703</v>
      </c>
      <c r="E1267" t="b">
        <v>1</v>
      </c>
    </row>
    <row r="1268" spans="1:5" x14ac:dyDescent="0.45">
      <c r="A1268" t="s">
        <v>2704</v>
      </c>
      <c r="B1268" t="s">
        <v>2705</v>
      </c>
      <c r="E1268" t="b">
        <v>1</v>
      </c>
    </row>
    <row r="1269" spans="1:5" x14ac:dyDescent="0.45">
      <c r="A1269" t="s">
        <v>2706</v>
      </c>
      <c r="B1269" t="s">
        <v>2707</v>
      </c>
      <c r="E1269" t="b">
        <v>1</v>
      </c>
    </row>
    <row r="1270" spans="1:5" x14ac:dyDescent="0.45">
      <c r="A1270" t="s">
        <v>2708</v>
      </c>
      <c r="B1270" t="s">
        <v>2709</v>
      </c>
      <c r="E1270" t="b">
        <v>1</v>
      </c>
    </row>
    <row r="1271" spans="1:5" x14ac:dyDescent="0.45">
      <c r="A1271" t="s">
        <v>2710</v>
      </c>
      <c r="B1271" t="s">
        <v>2711</v>
      </c>
      <c r="E1271" t="b">
        <v>1</v>
      </c>
    </row>
    <row r="1272" spans="1:5" x14ac:dyDescent="0.45">
      <c r="A1272" t="s">
        <v>2712</v>
      </c>
      <c r="B1272" t="s">
        <v>2713</v>
      </c>
      <c r="E1272" t="b">
        <v>1</v>
      </c>
    </row>
    <row r="1273" spans="1:5" x14ac:dyDescent="0.45">
      <c r="A1273" t="s">
        <v>2714</v>
      </c>
      <c r="B1273" t="s">
        <v>2715</v>
      </c>
      <c r="E1273" t="b">
        <v>1</v>
      </c>
    </row>
    <row r="1274" spans="1:5" x14ac:dyDescent="0.45">
      <c r="A1274" t="s">
        <v>2716</v>
      </c>
      <c r="B1274" t="s">
        <v>2717</v>
      </c>
      <c r="E1274" t="b">
        <v>1</v>
      </c>
    </row>
    <row r="1275" spans="1:5" x14ac:dyDescent="0.45">
      <c r="A1275" t="s">
        <v>2718</v>
      </c>
      <c r="B1275" t="s">
        <v>2719</v>
      </c>
      <c r="E1275" t="b">
        <v>1</v>
      </c>
    </row>
    <row r="1276" spans="1:5" x14ac:dyDescent="0.45">
      <c r="A1276" t="s">
        <v>2720</v>
      </c>
      <c r="B1276" t="s">
        <v>2721</v>
      </c>
      <c r="E1276" t="b">
        <v>1</v>
      </c>
    </row>
    <row r="1277" spans="1:5" x14ac:dyDescent="0.45">
      <c r="A1277" t="s">
        <v>2722</v>
      </c>
      <c r="B1277" t="s">
        <v>2723</v>
      </c>
      <c r="E1277" t="b">
        <v>1</v>
      </c>
    </row>
    <row r="1278" spans="1:5" x14ac:dyDescent="0.45">
      <c r="A1278" t="s">
        <v>2724</v>
      </c>
      <c r="B1278" t="s">
        <v>2725</v>
      </c>
      <c r="E1278" t="b">
        <v>1</v>
      </c>
    </row>
    <row r="1279" spans="1:5" x14ac:dyDescent="0.45">
      <c r="A1279" t="s">
        <v>2726</v>
      </c>
      <c r="B1279" t="s">
        <v>2727</v>
      </c>
      <c r="E1279" t="b">
        <v>1</v>
      </c>
    </row>
    <row r="1280" spans="1:5" x14ac:dyDescent="0.45">
      <c r="A1280" t="s">
        <v>2728</v>
      </c>
      <c r="B1280" t="s">
        <v>2729</v>
      </c>
      <c r="E1280" t="b">
        <v>1</v>
      </c>
    </row>
    <row r="1281" spans="1:5" x14ac:dyDescent="0.45">
      <c r="A1281" t="s">
        <v>2730</v>
      </c>
      <c r="B1281" t="s">
        <v>2731</v>
      </c>
      <c r="E1281" t="b">
        <v>1</v>
      </c>
    </row>
    <row r="1282" spans="1:5" x14ac:dyDescent="0.45">
      <c r="A1282" t="s">
        <v>2732</v>
      </c>
      <c r="B1282" t="s">
        <v>2733</v>
      </c>
      <c r="E1282" t="b">
        <v>1</v>
      </c>
    </row>
    <row r="1283" spans="1:5" x14ac:dyDescent="0.45">
      <c r="A1283" t="s">
        <v>2734</v>
      </c>
      <c r="B1283" t="s">
        <v>2735</v>
      </c>
      <c r="E1283" t="b">
        <v>1</v>
      </c>
    </row>
    <row r="1284" spans="1:5" x14ac:dyDescent="0.45">
      <c r="A1284" t="s">
        <v>2736</v>
      </c>
      <c r="B1284" t="s">
        <v>2737</v>
      </c>
      <c r="E1284" t="b">
        <v>1</v>
      </c>
    </row>
    <row r="1285" spans="1:5" x14ac:dyDescent="0.45">
      <c r="A1285" t="s">
        <v>2738</v>
      </c>
      <c r="B1285" t="s">
        <v>2739</v>
      </c>
      <c r="E1285" t="b">
        <v>1</v>
      </c>
    </row>
    <row r="1286" spans="1:5" x14ac:dyDescent="0.45">
      <c r="A1286" t="s">
        <v>2740</v>
      </c>
      <c r="B1286" t="s">
        <v>2741</v>
      </c>
      <c r="E1286" t="b">
        <v>1</v>
      </c>
    </row>
    <row r="1287" spans="1:5" x14ac:dyDescent="0.45">
      <c r="A1287" t="s">
        <v>2742</v>
      </c>
      <c r="B1287" t="s">
        <v>2743</v>
      </c>
      <c r="E1287" t="b">
        <v>1</v>
      </c>
    </row>
    <row r="1288" spans="1:5" x14ac:dyDescent="0.45">
      <c r="A1288" t="s">
        <v>2744</v>
      </c>
      <c r="B1288" t="s">
        <v>2745</v>
      </c>
      <c r="E1288" t="b">
        <v>1</v>
      </c>
    </row>
    <row r="1289" spans="1:5" x14ac:dyDescent="0.45">
      <c r="A1289" t="s">
        <v>2746</v>
      </c>
      <c r="B1289" t="s">
        <v>2747</v>
      </c>
      <c r="E1289" t="b">
        <v>1</v>
      </c>
    </row>
    <row r="1290" spans="1:5" x14ac:dyDescent="0.45">
      <c r="A1290" t="s">
        <v>2748</v>
      </c>
      <c r="B1290" t="s">
        <v>2749</v>
      </c>
      <c r="E1290" t="b">
        <v>1</v>
      </c>
    </row>
    <row r="1291" spans="1:5" x14ac:dyDescent="0.45">
      <c r="A1291" t="s">
        <v>2750</v>
      </c>
      <c r="B1291" t="s">
        <v>2751</v>
      </c>
      <c r="E1291" t="b">
        <v>1</v>
      </c>
    </row>
    <row r="1292" spans="1:5" x14ac:dyDescent="0.45">
      <c r="A1292" t="s">
        <v>2752</v>
      </c>
      <c r="B1292" t="s">
        <v>2753</v>
      </c>
      <c r="E1292" t="b">
        <v>1</v>
      </c>
    </row>
    <row r="1293" spans="1:5" x14ac:dyDescent="0.45">
      <c r="A1293" t="s">
        <v>2754</v>
      </c>
      <c r="B1293" t="s">
        <v>2755</v>
      </c>
      <c r="E1293" t="b">
        <v>1</v>
      </c>
    </row>
    <row r="1294" spans="1:5" x14ac:dyDescent="0.45">
      <c r="A1294" t="s">
        <v>2756</v>
      </c>
      <c r="B1294" t="s">
        <v>2757</v>
      </c>
      <c r="E1294" t="b">
        <v>1</v>
      </c>
    </row>
    <row r="1295" spans="1:5" x14ac:dyDescent="0.45">
      <c r="A1295" t="s">
        <v>2758</v>
      </c>
      <c r="B1295" t="s">
        <v>2759</v>
      </c>
      <c r="E1295" t="b">
        <v>1</v>
      </c>
    </row>
    <row r="1296" spans="1:5" x14ac:dyDescent="0.45">
      <c r="A1296" t="s">
        <v>2760</v>
      </c>
      <c r="B1296" t="s">
        <v>2761</v>
      </c>
      <c r="E1296" t="b">
        <v>1</v>
      </c>
    </row>
    <row r="1297" spans="1:5" x14ac:dyDescent="0.45">
      <c r="A1297" t="s">
        <v>2762</v>
      </c>
      <c r="B1297" t="s">
        <v>2763</v>
      </c>
      <c r="E1297" t="b">
        <v>1</v>
      </c>
    </row>
    <row r="1298" spans="1:5" x14ac:dyDescent="0.45">
      <c r="A1298" t="s">
        <v>2764</v>
      </c>
      <c r="B1298" t="s">
        <v>2765</v>
      </c>
      <c r="E1298" t="b">
        <v>1</v>
      </c>
    </row>
    <row r="1299" spans="1:5" x14ac:dyDescent="0.45">
      <c r="A1299" t="s">
        <v>2766</v>
      </c>
      <c r="B1299" t="s">
        <v>2767</v>
      </c>
      <c r="E1299" t="b">
        <v>1</v>
      </c>
    </row>
    <row r="1300" spans="1:5" x14ac:dyDescent="0.45">
      <c r="A1300" t="s">
        <v>2768</v>
      </c>
      <c r="B1300" t="s">
        <v>2769</v>
      </c>
      <c r="E1300" t="b">
        <v>1</v>
      </c>
    </row>
    <row r="1301" spans="1:5" x14ac:dyDescent="0.45">
      <c r="A1301" t="s">
        <v>2770</v>
      </c>
      <c r="B1301" t="s">
        <v>2771</v>
      </c>
      <c r="E1301" t="b">
        <v>1</v>
      </c>
    </row>
    <row r="1302" spans="1:5" x14ac:dyDescent="0.45">
      <c r="A1302" t="s">
        <v>2772</v>
      </c>
      <c r="B1302" t="s">
        <v>2773</v>
      </c>
      <c r="E1302" t="b">
        <v>1</v>
      </c>
    </row>
    <row r="1303" spans="1:5" x14ac:dyDescent="0.45">
      <c r="A1303" t="s">
        <v>2774</v>
      </c>
      <c r="B1303" t="s">
        <v>2775</v>
      </c>
      <c r="E1303" t="b">
        <v>1</v>
      </c>
    </row>
    <row r="1304" spans="1:5" x14ac:dyDescent="0.45">
      <c r="A1304" t="s">
        <v>2776</v>
      </c>
      <c r="B1304" t="s">
        <v>2777</v>
      </c>
      <c r="E1304" t="b">
        <v>1</v>
      </c>
    </row>
    <row r="1305" spans="1:5" x14ac:dyDescent="0.45">
      <c r="A1305" t="s">
        <v>2778</v>
      </c>
      <c r="B1305" t="s">
        <v>2779</v>
      </c>
      <c r="E1305" t="b">
        <v>1</v>
      </c>
    </row>
    <row r="1306" spans="1:5" x14ac:dyDescent="0.45">
      <c r="A1306" t="s">
        <v>2780</v>
      </c>
      <c r="B1306" t="s">
        <v>2781</v>
      </c>
      <c r="E1306" t="b">
        <v>1</v>
      </c>
    </row>
    <row r="1307" spans="1:5" x14ac:dyDescent="0.45">
      <c r="A1307" t="s">
        <v>2782</v>
      </c>
      <c r="B1307" t="s">
        <v>2783</v>
      </c>
      <c r="E1307" t="b">
        <v>1</v>
      </c>
    </row>
    <row r="1308" spans="1:5" x14ac:dyDescent="0.45">
      <c r="A1308" t="s">
        <v>2784</v>
      </c>
      <c r="B1308" t="s">
        <v>2785</v>
      </c>
      <c r="E1308" t="b">
        <v>1</v>
      </c>
    </row>
    <row r="1309" spans="1:5" x14ac:dyDescent="0.45">
      <c r="A1309" t="s">
        <v>2786</v>
      </c>
      <c r="B1309" t="s">
        <v>2787</v>
      </c>
      <c r="E1309" t="b">
        <v>1</v>
      </c>
    </row>
    <row r="1310" spans="1:5" x14ac:dyDescent="0.45">
      <c r="A1310" t="s">
        <v>2788</v>
      </c>
      <c r="B1310" t="s">
        <v>2789</v>
      </c>
      <c r="E1310" t="b">
        <v>1</v>
      </c>
    </row>
    <row r="1311" spans="1:5" x14ac:dyDescent="0.45">
      <c r="A1311" t="s">
        <v>2790</v>
      </c>
      <c r="B1311" t="s">
        <v>2791</v>
      </c>
      <c r="E1311" t="b">
        <v>1</v>
      </c>
    </row>
    <row r="1312" spans="1:5" x14ac:dyDescent="0.45">
      <c r="A1312" t="s">
        <v>2792</v>
      </c>
      <c r="B1312" t="s">
        <v>2793</v>
      </c>
      <c r="E1312" t="b">
        <v>1</v>
      </c>
    </row>
    <row r="1313" spans="1:5" x14ac:dyDescent="0.45">
      <c r="A1313" t="s">
        <v>2794</v>
      </c>
      <c r="B1313" t="s">
        <v>2795</v>
      </c>
      <c r="E1313" t="b">
        <v>1</v>
      </c>
    </row>
    <row r="1314" spans="1:5" x14ac:dyDescent="0.45">
      <c r="A1314" t="s">
        <v>2796</v>
      </c>
      <c r="B1314" t="s">
        <v>2797</v>
      </c>
      <c r="E1314" t="b">
        <v>1</v>
      </c>
    </row>
    <row r="1315" spans="1:5" x14ac:dyDescent="0.45">
      <c r="A1315" t="s">
        <v>2798</v>
      </c>
      <c r="B1315" t="s">
        <v>2799</v>
      </c>
      <c r="E1315" t="b">
        <v>1</v>
      </c>
    </row>
    <row r="1316" spans="1:5" x14ac:dyDescent="0.45">
      <c r="A1316" t="s">
        <v>2800</v>
      </c>
      <c r="B1316" t="s">
        <v>2801</v>
      </c>
      <c r="E1316" t="b">
        <v>1</v>
      </c>
    </row>
    <row r="1317" spans="1:5" x14ac:dyDescent="0.45">
      <c r="A1317" t="s">
        <v>2802</v>
      </c>
      <c r="B1317" t="s">
        <v>2803</v>
      </c>
      <c r="E1317" t="b">
        <v>1</v>
      </c>
    </row>
    <row r="1318" spans="1:5" x14ac:dyDescent="0.45">
      <c r="A1318" t="s">
        <v>2804</v>
      </c>
      <c r="B1318" t="s">
        <v>2805</v>
      </c>
      <c r="E1318" t="b">
        <v>1</v>
      </c>
    </row>
    <row r="1319" spans="1:5" x14ac:dyDescent="0.45">
      <c r="A1319" t="s">
        <v>2806</v>
      </c>
      <c r="B1319" t="s">
        <v>2807</v>
      </c>
      <c r="E1319" t="b">
        <v>1</v>
      </c>
    </row>
    <row r="1320" spans="1:5" x14ac:dyDescent="0.45">
      <c r="A1320" t="s">
        <v>2808</v>
      </c>
      <c r="B1320" t="s">
        <v>2809</v>
      </c>
      <c r="E1320" t="b">
        <v>1</v>
      </c>
    </row>
    <row r="1321" spans="1:5" x14ac:dyDescent="0.45">
      <c r="A1321" t="s">
        <v>2810</v>
      </c>
      <c r="B1321" t="s">
        <v>2811</v>
      </c>
      <c r="E1321" t="b">
        <v>1</v>
      </c>
    </row>
    <row r="1322" spans="1:5" x14ac:dyDescent="0.45">
      <c r="A1322" t="s">
        <v>2812</v>
      </c>
      <c r="B1322" t="s">
        <v>2813</v>
      </c>
      <c r="E1322" t="b">
        <v>1</v>
      </c>
    </row>
    <row r="1323" spans="1:5" x14ac:dyDescent="0.45">
      <c r="A1323" t="s">
        <v>2814</v>
      </c>
      <c r="B1323" t="s">
        <v>2815</v>
      </c>
      <c r="E1323" t="b">
        <v>1</v>
      </c>
    </row>
    <row r="1324" spans="1:5" x14ac:dyDescent="0.45">
      <c r="A1324" t="s">
        <v>2816</v>
      </c>
      <c r="B1324" t="s">
        <v>2817</v>
      </c>
      <c r="E1324" t="b">
        <v>1</v>
      </c>
    </row>
    <row r="1325" spans="1:5" x14ac:dyDescent="0.45">
      <c r="A1325" t="s">
        <v>2818</v>
      </c>
      <c r="B1325" t="s">
        <v>2819</v>
      </c>
      <c r="E1325" t="b">
        <v>1</v>
      </c>
    </row>
    <row r="1326" spans="1:5" x14ac:dyDescent="0.45">
      <c r="A1326" t="s">
        <v>2820</v>
      </c>
      <c r="B1326" t="s">
        <v>2821</v>
      </c>
      <c r="E1326" t="b">
        <v>1</v>
      </c>
    </row>
    <row r="1327" spans="1:5" x14ac:dyDescent="0.45">
      <c r="A1327" t="s">
        <v>2822</v>
      </c>
      <c r="B1327" t="s">
        <v>2823</v>
      </c>
      <c r="E1327" t="b">
        <v>1</v>
      </c>
    </row>
    <row r="1328" spans="1:5" x14ac:dyDescent="0.45">
      <c r="A1328" t="s">
        <v>2824</v>
      </c>
      <c r="B1328" t="s">
        <v>2825</v>
      </c>
      <c r="E1328" t="b">
        <v>1</v>
      </c>
    </row>
    <row r="1329" spans="1:5" x14ac:dyDescent="0.45">
      <c r="A1329" t="s">
        <v>2826</v>
      </c>
      <c r="B1329" t="s">
        <v>2827</v>
      </c>
      <c r="E1329" t="b">
        <v>1</v>
      </c>
    </row>
    <row r="1330" spans="1:5" x14ac:dyDescent="0.45">
      <c r="A1330" t="s">
        <v>2828</v>
      </c>
      <c r="B1330" t="s">
        <v>2829</v>
      </c>
      <c r="E1330" t="b">
        <v>1</v>
      </c>
    </row>
    <row r="1331" spans="1:5" x14ac:dyDescent="0.45">
      <c r="A1331" t="s">
        <v>2830</v>
      </c>
      <c r="B1331" t="s">
        <v>2831</v>
      </c>
      <c r="E1331" t="b">
        <v>1</v>
      </c>
    </row>
    <row r="1332" spans="1:5" x14ac:dyDescent="0.45">
      <c r="A1332" t="s">
        <v>2832</v>
      </c>
      <c r="B1332" t="s">
        <v>2833</v>
      </c>
      <c r="E1332" t="b">
        <v>1</v>
      </c>
    </row>
    <row r="1333" spans="1:5" x14ac:dyDescent="0.45">
      <c r="A1333" t="s">
        <v>2834</v>
      </c>
      <c r="B1333" t="s">
        <v>2835</v>
      </c>
      <c r="E1333" t="b">
        <v>1</v>
      </c>
    </row>
    <row r="1334" spans="1:5" x14ac:dyDescent="0.45">
      <c r="A1334" t="s">
        <v>2836</v>
      </c>
      <c r="B1334" t="s">
        <v>2837</v>
      </c>
      <c r="E1334" t="b">
        <v>1</v>
      </c>
    </row>
    <row r="1335" spans="1:5" x14ac:dyDescent="0.45">
      <c r="A1335" t="s">
        <v>2838</v>
      </c>
      <c r="B1335" t="s">
        <v>2839</v>
      </c>
      <c r="E1335" t="b">
        <v>1</v>
      </c>
    </row>
    <row r="1336" spans="1:5" x14ac:dyDescent="0.45">
      <c r="A1336" t="s">
        <v>2840</v>
      </c>
      <c r="B1336" t="s">
        <v>2841</v>
      </c>
      <c r="E1336" t="b">
        <v>1</v>
      </c>
    </row>
    <row r="1337" spans="1:5" x14ac:dyDescent="0.45">
      <c r="A1337" t="s">
        <v>2842</v>
      </c>
      <c r="B1337" t="s">
        <v>2843</v>
      </c>
      <c r="E1337" t="b">
        <v>1</v>
      </c>
    </row>
    <row r="1338" spans="1:5" x14ac:dyDescent="0.45">
      <c r="A1338" t="s">
        <v>2844</v>
      </c>
      <c r="B1338" t="s">
        <v>2845</v>
      </c>
      <c r="E1338" t="b">
        <v>1</v>
      </c>
    </row>
    <row r="1339" spans="1:5" x14ac:dyDescent="0.45">
      <c r="A1339" t="s">
        <v>2846</v>
      </c>
      <c r="B1339" t="s">
        <v>2847</v>
      </c>
      <c r="E1339" t="b">
        <v>1</v>
      </c>
    </row>
    <row r="1340" spans="1:5" x14ac:dyDescent="0.45">
      <c r="A1340" t="s">
        <v>2848</v>
      </c>
      <c r="B1340" t="s">
        <v>2849</v>
      </c>
      <c r="E1340" t="b">
        <v>1</v>
      </c>
    </row>
    <row r="1341" spans="1:5" x14ac:dyDescent="0.45">
      <c r="A1341" t="s">
        <v>2850</v>
      </c>
      <c r="B1341" t="s">
        <v>2851</v>
      </c>
      <c r="E1341" t="b">
        <v>1</v>
      </c>
    </row>
    <row r="1342" spans="1:5" x14ac:dyDescent="0.45">
      <c r="A1342" t="s">
        <v>2852</v>
      </c>
      <c r="B1342" t="s">
        <v>2853</v>
      </c>
      <c r="E1342" t="b">
        <v>1</v>
      </c>
    </row>
    <row r="1343" spans="1:5" x14ac:dyDescent="0.45">
      <c r="A1343" t="s">
        <v>2854</v>
      </c>
      <c r="B1343" t="s">
        <v>2855</v>
      </c>
      <c r="E1343" t="b">
        <v>1</v>
      </c>
    </row>
    <row r="1344" spans="1:5" x14ac:dyDescent="0.45">
      <c r="A1344" t="s">
        <v>2856</v>
      </c>
      <c r="B1344" t="s">
        <v>2857</v>
      </c>
      <c r="E1344" t="b">
        <v>1</v>
      </c>
    </row>
    <row r="1345" spans="1:5" x14ac:dyDescent="0.45">
      <c r="A1345" t="s">
        <v>2858</v>
      </c>
      <c r="B1345" t="s">
        <v>2859</v>
      </c>
      <c r="E1345" t="b">
        <v>1</v>
      </c>
    </row>
    <row r="1346" spans="1:5" x14ac:dyDescent="0.45">
      <c r="A1346" t="s">
        <v>2860</v>
      </c>
      <c r="B1346" t="s">
        <v>2861</v>
      </c>
      <c r="E1346" t="b">
        <v>1</v>
      </c>
    </row>
    <row r="1347" spans="1:5" x14ac:dyDescent="0.45">
      <c r="A1347" t="s">
        <v>2862</v>
      </c>
      <c r="B1347" t="s">
        <v>2863</v>
      </c>
      <c r="E1347" t="b">
        <v>1</v>
      </c>
    </row>
    <row r="1348" spans="1:5" x14ac:dyDescent="0.45">
      <c r="A1348" t="s">
        <v>2864</v>
      </c>
      <c r="B1348" t="s">
        <v>2865</v>
      </c>
      <c r="E1348" t="b">
        <v>1</v>
      </c>
    </row>
    <row r="1349" spans="1:5" x14ac:dyDescent="0.45">
      <c r="A1349" t="s">
        <v>2866</v>
      </c>
      <c r="B1349" t="s">
        <v>2867</v>
      </c>
      <c r="E1349" t="b">
        <v>1</v>
      </c>
    </row>
    <row r="1350" spans="1:5" x14ac:dyDescent="0.45">
      <c r="A1350" t="s">
        <v>2868</v>
      </c>
      <c r="B1350" t="s">
        <v>2869</v>
      </c>
      <c r="E1350" t="b">
        <v>1</v>
      </c>
    </row>
    <row r="1351" spans="1:5" x14ac:dyDescent="0.45">
      <c r="A1351" t="s">
        <v>2870</v>
      </c>
      <c r="B1351" t="s">
        <v>2871</v>
      </c>
      <c r="E1351" t="b">
        <v>1</v>
      </c>
    </row>
    <row r="1352" spans="1:5" x14ac:dyDescent="0.45">
      <c r="A1352" t="s">
        <v>2872</v>
      </c>
      <c r="B1352" t="s">
        <v>2873</v>
      </c>
      <c r="E1352" t="b">
        <v>1</v>
      </c>
    </row>
    <row r="1353" spans="1:5" x14ac:dyDescent="0.45">
      <c r="A1353" t="s">
        <v>2874</v>
      </c>
      <c r="B1353" t="s">
        <v>2875</v>
      </c>
      <c r="E1353" t="b">
        <v>1</v>
      </c>
    </row>
    <row r="1354" spans="1:5" x14ac:dyDescent="0.45">
      <c r="A1354" t="s">
        <v>2876</v>
      </c>
      <c r="B1354" t="s">
        <v>2877</v>
      </c>
      <c r="E1354" t="b">
        <v>1</v>
      </c>
    </row>
    <row r="1355" spans="1:5" x14ac:dyDescent="0.45">
      <c r="A1355" t="s">
        <v>2878</v>
      </c>
      <c r="B1355" t="s">
        <v>2879</v>
      </c>
      <c r="E1355" t="b">
        <v>1</v>
      </c>
    </row>
    <row r="1356" spans="1:5" x14ac:dyDescent="0.45">
      <c r="A1356" t="s">
        <v>2880</v>
      </c>
      <c r="B1356" t="s">
        <v>2881</v>
      </c>
      <c r="E1356" t="b">
        <v>1</v>
      </c>
    </row>
    <row r="1357" spans="1:5" x14ac:dyDescent="0.45">
      <c r="A1357" t="s">
        <v>2882</v>
      </c>
      <c r="B1357" t="s">
        <v>2883</v>
      </c>
      <c r="E1357" t="b">
        <v>1</v>
      </c>
    </row>
    <row r="1358" spans="1:5" x14ac:dyDescent="0.45">
      <c r="A1358" t="s">
        <v>2884</v>
      </c>
      <c r="B1358" t="s">
        <v>2885</v>
      </c>
      <c r="E1358" t="b">
        <v>1</v>
      </c>
    </row>
    <row r="1359" spans="1:5" x14ac:dyDescent="0.45">
      <c r="A1359" t="s">
        <v>2886</v>
      </c>
      <c r="B1359" t="s">
        <v>2887</v>
      </c>
      <c r="E1359" t="b">
        <v>1</v>
      </c>
    </row>
    <row r="1360" spans="1:5" x14ac:dyDescent="0.45">
      <c r="A1360" t="s">
        <v>2888</v>
      </c>
      <c r="B1360" t="s">
        <v>2889</v>
      </c>
      <c r="E1360" t="b">
        <v>1</v>
      </c>
    </row>
    <row r="1361" spans="1:5" x14ac:dyDescent="0.45">
      <c r="A1361" t="s">
        <v>2890</v>
      </c>
      <c r="B1361" t="s">
        <v>2891</v>
      </c>
      <c r="E1361" t="b">
        <v>1</v>
      </c>
    </row>
    <row r="1362" spans="1:5" x14ac:dyDescent="0.45">
      <c r="A1362" t="s">
        <v>2892</v>
      </c>
      <c r="B1362" t="s">
        <v>2893</v>
      </c>
      <c r="E1362" t="b">
        <v>1</v>
      </c>
    </row>
    <row r="1363" spans="1:5" x14ac:dyDescent="0.45">
      <c r="A1363" t="s">
        <v>2894</v>
      </c>
      <c r="B1363" t="s">
        <v>2895</v>
      </c>
      <c r="E1363" t="b">
        <v>1</v>
      </c>
    </row>
    <row r="1364" spans="1:5" x14ac:dyDescent="0.45">
      <c r="A1364" t="s">
        <v>2896</v>
      </c>
      <c r="B1364" t="s">
        <v>2897</v>
      </c>
      <c r="E1364" t="b">
        <v>1</v>
      </c>
    </row>
    <row r="1365" spans="1:5" x14ac:dyDescent="0.45">
      <c r="A1365" t="s">
        <v>2898</v>
      </c>
      <c r="B1365" t="s">
        <v>2899</v>
      </c>
      <c r="E1365" t="b">
        <v>1</v>
      </c>
    </row>
    <row r="1366" spans="1:5" x14ac:dyDescent="0.45">
      <c r="A1366" t="s">
        <v>2900</v>
      </c>
      <c r="B1366" t="s">
        <v>2901</v>
      </c>
      <c r="E1366" t="b">
        <v>1</v>
      </c>
    </row>
    <row r="1367" spans="1:5" x14ac:dyDescent="0.45">
      <c r="A1367" t="s">
        <v>2902</v>
      </c>
      <c r="B1367" t="s">
        <v>2903</v>
      </c>
      <c r="E1367" t="b">
        <v>1</v>
      </c>
    </row>
    <row r="1368" spans="1:5" x14ac:dyDescent="0.45">
      <c r="A1368" t="s">
        <v>2904</v>
      </c>
      <c r="B1368" t="s">
        <v>2905</v>
      </c>
      <c r="E1368" t="b">
        <v>1</v>
      </c>
    </row>
    <row r="1369" spans="1:5" x14ac:dyDescent="0.45">
      <c r="A1369" t="s">
        <v>2906</v>
      </c>
      <c r="B1369" t="s">
        <v>2907</v>
      </c>
      <c r="E1369" t="b">
        <v>1</v>
      </c>
    </row>
    <row r="1370" spans="1:5" x14ac:dyDescent="0.45">
      <c r="A1370" t="s">
        <v>2908</v>
      </c>
      <c r="B1370" t="s">
        <v>2909</v>
      </c>
      <c r="E1370" t="b">
        <v>1</v>
      </c>
    </row>
    <row r="1371" spans="1:5" x14ac:dyDescent="0.45">
      <c r="A1371" t="s">
        <v>2910</v>
      </c>
      <c r="B1371" t="s">
        <v>2911</v>
      </c>
      <c r="E1371" t="b">
        <v>1</v>
      </c>
    </row>
    <row r="1372" spans="1:5" x14ac:dyDescent="0.45">
      <c r="A1372" t="s">
        <v>2912</v>
      </c>
      <c r="B1372" t="s">
        <v>2913</v>
      </c>
      <c r="E1372" t="b">
        <v>1</v>
      </c>
    </row>
    <row r="1373" spans="1:5" x14ac:dyDescent="0.45">
      <c r="A1373" t="s">
        <v>2914</v>
      </c>
      <c r="B1373" t="s">
        <v>2915</v>
      </c>
      <c r="E1373" t="b">
        <v>1</v>
      </c>
    </row>
    <row r="1374" spans="1:5" x14ac:dyDescent="0.45">
      <c r="A1374" t="s">
        <v>2916</v>
      </c>
      <c r="B1374" t="s">
        <v>2917</v>
      </c>
      <c r="E1374" t="b">
        <v>1</v>
      </c>
    </row>
    <row r="1375" spans="1:5" x14ac:dyDescent="0.45">
      <c r="A1375" t="s">
        <v>2918</v>
      </c>
      <c r="B1375" t="s">
        <v>2919</v>
      </c>
      <c r="E1375" t="b">
        <v>1</v>
      </c>
    </row>
    <row r="1376" spans="1:5" x14ac:dyDescent="0.45">
      <c r="A1376" t="s">
        <v>2920</v>
      </c>
      <c r="B1376" t="s">
        <v>2921</v>
      </c>
      <c r="E1376" t="b">
        <v>1</v>
      </c>
    </row>
    <row r="1377" spans="1:5" x14ac:dyDescent="0.45">
      <c r="A1377" t="s">
        <v>2922</v>
      </c>
      <c r="B1377" t="s">
        <v>2923</v>
      </c>
      <c r="E1377" t="b">
        <v>1</v>
      </c>
    </row>
    <row r="1378" spans="1:5" x14ac:dyDescent="0.45">
      <c r="A1378" t="s">
        <v>2924</v>
      </c>
      <c r="B1378" t="s">
        <v>2925</v>
      </c>
      <c r="E1378" t="b">
        <v>1</v>
      </c>
    </row>
    <row r="1379" spans="1:5" x14ac:dyDescent="0.45">
      <c r="A1379" t="s">
        <v>2926</v>
      </c>
      <c r="B1379" t="s">
        <v>2927</v>
      </c>
      <c r="E1379" t="b">
        <v>1</v>
      </c>
    </row>
    <row r="1380" spans="1:5" x14ac:dyDescent="0.45">
      <c r="A1380" t="s">
        <v>2928</v>
      </c>
      <c r="B1380" t="s">
        <v>2929</v>
      </c>
      <c r="E1380" t="b">
        <v>1</v>
      </c>
    </row>
    <row r="1381" spans="1:5" x14ac:dyDescent="0.45">
      <c r="A1381" t="s">
        <v>2930</v>
      </c>
      <c r="B1381" t="s">
        <v>2931</v>
      </c>
      <c r="E1381" t="b">
        <v>1</v>
      </c>
    </row>
    <row r="1382" spans="1:5" x14ac:dyDescent="0.45">
      <c r="A1382" t="s">
        <v>2932</v>
      </c>
      <c r="B1382" t="s">
        <v>2933</v>
      </c>
      <c r="E1382" t="b">
        <v>1</v>
      </c>
    </row>
    <row r="1383" spans="1:5" x14ac:dyDescent="0.45">
      <c r="A1383" t="s">
        <v>2934</v>
      </c>
      <c r="B1383" t="s">
        <v>2935</v>
      </c>
      <c r="E1383" t="b">
        <v>1</v>
      </c>
    </row>
    <row r="1384" spans="1:5" x14ac:dyDescent="0.45">
      <c r="A1384" t="s">
        <v>2936</v>
      </c>
      <c r="B1384" t="s">
        <v>2937</v>
      </c>
      <c r="E1384" t="b">
        <v>1</v>
      </c>
    </row>
    <row r="1385" spans="1:5" x14ac:dyDescent="0.45">
      <c r="A1385" t="s">
        <v>2938</v>
      </c>
      <c r="B1385" t="s">
        <v>2939</v>
      </c>
      <c r="E1385" t="b">
        <v>1</v>
      </c>
    </row>
    <row r="1386" spans="1:5" x14ac:dyDescent="0.45">
      <c r="A1386" t="s">
        <v>2940</v>
      </c>
      <c r="B1386" t="s">
        <v>2941</v>
      </c>
      <c r="E1386" t="b">
        <v>1</v>
      </c>
    </row>
    <row r="1387" spans="1:5" x14ac:dyDescent="0.45">
      <c r="A1387" t="s">
        <v>2942</v>
      </c>
      <c r="B1387" t="s">
        <v>2943</v>
      </c>
      <c r="E1387" t="b">
        <v>1</v>
      </c>
    </row>
    <row r="1388" spans="1:5" x14ac:dyDescent="0.45">
      <c r="A1388" t="s">
        <v>2944</v>
      </c>
      <c r="B1388" t="s">
        <v>2945</v>
      </c>
      <c r="E1388" t="b">
        <v>1</v>
      </c>
    </row>
    <row r="1389" spans="1:5" x14ac:dyDescent="0.45">
      <c r="A1389" t="s">
        <v>2946</v>
      </c>
      <c r="B1389" t="s">
        <v>2947</v>
      </c>
      <c r="E1389" t="b">
        <v>1</v>
      </c>
    </row>
    <row r="1390" spans="1:5" x14ac:dyDescent="0.45">
      <c r="A1390" t="s">
        <v>2948</v>
      </c>
      <c r="B1390" t="s">
        <v>2949</v>
      </c>
      <c r="E1390" t="b">
        <v>1</v>
      </c>
    </row>
    <row r="1391" spans="1:5" x14ac:dyDescent="0.45">
      <c r="A1391" t="s">
        <v>2950</v>
      </c>
      <c r="B1391" t="s">
        <v>2951</v>
      </c>
      <c r="E1391" t="b">
        <v>1</v>
      </c>
    </row>
    <row r="1392" spans="1:5" x14ac:dyDescent="0.45">
      <c r="A1392" t="s">
        <v>2952</v>
      </c>
      <c r="B1392" t="s">
        <v>2953</v>
      </c>
      <c r="E1392" t="b">
        <v>1</v>
      </c>
    </row>
    <row r="1393" spans="1:5" x14ac:dyDescent="0.45">
      <c r="A1393" t="s">
        <v>2954</v>
      </c>
      <c r="B1393" t="s">
        <v>2955</v>
      </c>
      <c r="E1393" t="b">
        <v>1</v>
      </c>
    </row>
    <row r="1394" spans="1:5" x14ac:dyDescent="0.45">
      <c r="A1394" t="s">
        <v>2956</v>
      </c>
      <c r="B1394" t="s">
        <v>2957</v>
      </c>
      <c r="E1394" t="b">
        <v>1</v>
      </c>
    </row>
    <row r="1395" spans="1:5" x14ac:dyDescent="0.45">
      <c r="A1395" t="s">
        <v>2958</v>
      </c>
      <c r="B1395" t="s">
        <v>2959</v>
      </c>
      <c r="E1395" t="b">
        <v>1</v>
      </c>
    </row>
    <row r="1396" spans="1:5" x14ac:dyDescent="0.45">
      <c r="A1396" t="s">
        <v>2960</v>
      </c>
      <c r="B1396" t="s">
        <v>2961</v>
      </c>
      <c r="E1396" t="b">
        <v>1</v>
      </c>
    </row>
    <row r="1397" spans="1:5" x14ac:dyDescent="0.45">
      <c r="A1397" t="s">
        <v>2962</v>
      </c>
      <c r="B1397" t="s">
        <v>2963</v>
      </c>
      <c r="E1397" t="b">
        <v>1</v>
      </c>
    </row>
    <row r="1398" spans="1:5" x14ac:dyDescent="0.45">
      <c r="A1398" t="s">
        <v>2964</v>
      </c>
      <c r="B1398" t="s">
        <v>2965</v>
      </c>
      <c r="E1398" t="b">
        <v>1</v>
      </c>
    </row>
    <row r="1399" spans="1:5" x14ac:dyDescent="0.45">
      <c r="A1399" t="s">
        <v>2966</v>
      </c>
      <c r="B1399" t="s">
        <v>2967</v>
      </c>
      <c r="E1399" t="b">
        <v>1</v>
      </c>
    </row>
    <row r="1400" spans="1:5" x14ac:dyDescent="0.45">
      <c r="A1400" t="s">
        <v>2968</v>
      </c>
      <c r="B1400" t="s">
        <v>2969</v>
      </c>
      <c r="E1400" t="b">
        <v>1</v>
      </c>
    </row>
    <row r="1401" spans="1:5" x14ac:dyDescent="0.45">
      <c r="A1401" t="s">
        <v>2970</v>
      </c>
      <c r="B1401" t="s">
        <v>2971</v>
      </c>
      <c r="E1401" t="b">
        <v>1</v>
      </c>
    </row>
    <row r="1402" spans="1:5" x14ac:dyDescent="0.45">
      <c r="A1402" t="s">
        <v>2972</v>
      </c>
      <c r="B1402" t="s">
        <v>2973</v>
      </c>
      <c r="E1402" t="b">
        <v>1</v>
      </c>
    </row>
    <row r="1403" spans="1:5" x14ac:dyDescent="0.45">
      <c r="A1403" t="s">
        <v>2974</v>
      </c>
      <c r="B1403" t="s">
        <v>2975</v>
      </c>
      <c r="E1403" t="b">
        <v>1</v>
      </c>
    </row>
    <row r="1404" spans="1:5" x14ac:dyDescent="0.45">
      <c r="A1404" t="s">
        <v>2976</v>
      </c>
      <c r="B1404" t="s">
        <v>2977</v>
      </c>
      <c r="E1404" t="b">
        <v>1</v>
      </c>
    </row>
    <row r="1405" spans="1:5" x14ac:dyDescent="0.45">
      <c r="A1405" t="s">
        <v>2978</v>
      </c>
      <c r="B1405" t="s">
        <v>2979</v>
      </c>
      <c r="E1405" t="b">
        <v>1</v>
      </c>
    </row>
    <row r="1406" spans="1:5" x14ac:dyDescent="0.45">
      <c r="A1406" t="s">
        <v>2980</v>
      </c>
      <c r="B1406" t="s">
        <v>2981</v>
      </c>
      <c r="E1406" t="b">
        <v>1</v>
      </c>
    </row>
    <row r="1407" spans="1:5" x14ac:dyDescent="0.45">
      <c r="A1407" t="s">
        <v>2982</v>
      </c>
      <c r="B1407" t="s">
        <v>2983</v>
      </c>
      <c r="E1407" t="b">
        <v>1</v>
      </c>
    </row>
    <row r="1408" spans="1:5" x14ac:dyDescent="0.45">
      <c r="A1408" t="s">
        <v>2984</v>
      </c>
      <c r="B1408" t="s">
        <v>2985</v>
      </c>
      <c r="E1408" t="b">
        <v>1</v>
      </c>
    </row>
    <row r="1409" spans="1:5" x14ac:dyDescent="0.45">
      <c r="A1409" t="s">
        <v>2986</v>
      </c>
      <c r="B1409" t="s">
        <v>2987</v>
      </c>
      <c r="E1409" t="b">
        <v>1</v>
      </c>
    </row>
    <row r="1410" spans="1:5" x14ac:dyDescent="0.45">
      <c r="A1410" t="s">
        <v>2988</v>
      </c>
      <c r="B1410" t="s">
        <v>2989</v>
      </c>
      <c r="E1410" t="b">
        <v>1</v>
      </c>
    </row>
    <row r="1411" spans="1:5" x14ac:dyDescent="0.45">
      <c r="A1411" t="s">
        <v>2990</v>
      </c>
      <c r="B1411" t="s">
        <v>2991</v>
      </c>
      <c r="E1411" t="b">
        <v>1</v>
      </c>
    </row>
    <row r="1412" spans="1:5" x14ac:dyDescent="0.45">
      <c r="A1412" t="s">
        <v>2992</v>
      </c>
      <c r="B1412" t="s">
        <v>2993</v>
      </c>
      <c r="E1412" t="b">
        <v>1</v>
      </c>
    </row>
    <row r="1413" spans="1:5" x14ac:dyDescent="0.45">
      <c r="A1413" t="s">
        <v>2994</v>
      </c>
      <c r="B1413" t="s">
        <v>2995</v>
      </c>
      <c r="E1413" t="b">
        <v>1</v>
      </c>
    </row>
    <row r="1414" spans="1:5" x14ac:dyDescent="0.45">
      <c r="A1414" t="s">
        <v>2996</v>
      </c>
      <c r="B1414" t="s">
        <v>2997</v>
      </c>
      <c r="E1414" t="b">
        <v>1</v>
      </c>
    </row>
    <row r="1415" spans="1:5" x14ac:dyDescent="0.45">
      <c r="A1415" t="s">
        <v>2998</v>
      </c>
      <c r="B1415" t="s">
        <v>2999</v>
      </c>
      <c r="E1415" t="b">
        <v>1</v>
      </c>
    </row>
    <row r="1416" spans="1:5" x14ac:dyDescent="0.45">
      <c r="A1416" t="s">
        <v>3000</v>
      </c>
      <c r="B1416" t="s">
        <v>3001</v>
      </c>
      <c r="E1416" t="b">
        <v>1</v>
      </c>
    </row>
    <row r="1417" spans="1:5" x14ac:dyDescent="0.45">
      <c r="A1417" t="s">
        <v>3002</v>
      </c>
      <c r="B1417" t="s">
        <v>3003</v>
      </c>
      <c r="E1417" t="b">
        <v>1</v>
      </c>
    </row>
    <row r="1418" spans="1:5" x14ac:dyDescent="0.45">
      <c r="A1418" t="s">
        <v>3004</v>
      </c>
      <c r="B1418" t="s">
        <v>3005</v>
      </c>
      <c r="E1418" t="b">
        <v>1</v>
      </c>
    </row>
    <row r="1419" spans="1:5" x14ac:dyDescent="0.45">
      <c r="A1419" t="s">
        <v>3006</v>
      </c>
      <c r="B1419" t="s">
        <v>3007</v>
      </c>
      <c r="E1419" t="b">
        <v>1</v>
      </c>
    </row>
    <row r="1420" spans="1:5" x14ac:dyDescent="0.45">
      <c r="A1420" t="s">
        <v>3008</v>
      </c>
      <c r="B1420" t="s">
        <v>3009</v>
      </c>
      <c r="E1420" t="b">
        <v>1</v>
      </c>
    </row>
    <row r="1421" spans="1:5" x14ac:dyDescent="0.45">
      <c r="A1421" t="s">
        <v>3010</v>
      </c>
      <c r="B1421" t="s">
        <v>3011</v>
      </c>
      <c r="E1421" t="b">
        <v>1</v>
      </c>
    </row>
    <row r="1422" spans="1:5" x14ac:dyDescent="0.45">
      <c r="A1422" t="s">
        <v>3012</v>
      </c>
      <c r="B1422" t="s">
        <v>3013</v>
      </c>
      <c r="E1422" t="b">
        <v>1</v>
      </c>
    </row>
    <row r="1423" spans="1:5" x14ac:dyDescent="0.45">
      <c r="A1423" t="s">
        <v>3014</v>
      </c>
      <c r="B1423" t="s">
        <v>3015</v>
      </c>
      <c r="E1423" t="b">
        <v>1</v>
      </c>
    </row>
    <row r="1424" spans="1:5" x14ac:dyDescent="0.45">
      <c r="A1424" t="s">
        <v>3016</v>
      </c>
      <c r="B1424" t="s">
        <v>3017</v>
      </c>
      <c r="E1424" t="b">
        <v>1</v>
      </c>
    </row>
    <row r="1425" spans="1:5" x14ac:dyDescent="0.45">
      <c r="A1425" t="s">
        <v>3018</v>
      </c>
      <c r="B1425" t="s">
        <v>3019</v>
      </c>
      <c r="E1425" t="b">
        <v>1</v>
      </c>
    </row>
    <row r="1426" spans="1:5" x14ac:dyDescent="0.45">
      <c r="A1426" t="s">
        <v>3020</v>
      </c>
      <c r="B1426" t="s">
        <v>3021</v>
      </c>
      <c r="E1426" t="b">
        <v>1</v>
      </c>
    </row>
    <row r="1427" spans="1:5" x14ac:dyDescent="0.45">
      <c r="A1427" t="s">
        <v>3022</v>
      </c>
      <c r="B1427" t="s">
        <v>3023</v>
      </c>
      <c r="E1427" t="b">
        <v>1</v>
      </c>
    </row>
    <row r="1428" spans="1:5" x14ac:dyDescent="0.45">
      <c r="A1428" t="s">
        <v>3024</v>
      </c>
      <c r="B1428" t="s">
        <v>3025</v>
      </c>
      <c r="E1428" t="b">
        <v>1</v>
      </c>
    </row>
    <row r="1429" spans="1:5" x14ac:dyDescent="0.45">
      <c r="A1429" t="s">
        <v>3026</v>
      </c>
      <c r="B1429" t="s">
        <v>3027</v>
      </c>
      <c r="E1429" t="b">
        <v>1</v>
      </c>
    </row>
    <row r="1430" spans="1:5" x14ac:dyDescent="0.45">
      <c r="A1430" t="s">
        <v>3028</v>
      </c>
      <c r="B1430" t="s">
        <v>3029</v>
      </c>
      <c r="E1430" t="b">
        <v>1</v>
      </c>
    </row>
    <row r="1431" spans="1:5" x14ac:dyDescent="0.45">
      <c r="A1431" t="s">
        <v>3030</v>
      </c>
      <c r="B1431" t="s">
        <v>3031</v>
      </c>
      <c r="E1431" t="b">
        <v>1</v>
      </c>
    </row>
    <row r="1432" spans="1:5" x14ac:dyDescent="0.45">
      <c r="A1432" t="s">
        <v>3032</v>
      </c>
      <c r="B1432" t="s">
        <v>3033</v>
      </c>
      <c r="E1432" t="b">
        <v>1</v>
      </c>
    </row>
    <row r="1433" spans="1:5" x14ac:dyDescent="0.45">
      <c r="A1433" t="s">
        <v>3034</v>
      </c>
      <c r="B1433" t="s">
        <v>3035</v>
      </c>
      <c r="E1433" t="b">
        <v>1</v>
      </c>
    </row>
    <row r="1434" spans="1:5" x14ac:dyDescent="0.45">
      <c r="A1434" t="s">
        <v>3036</v>
      </c>
      <c r="B1434" t="s">
        <v>3037</v>
      </c>
      <c r="E1434" t="b">
        <v>1</v>
      </c>
    </row>
    <row r="1435" spans="1:5" x14ac:dyDescent="0.45">
      <c r="A1435" t="s">
        <v>3038</v>
      </c>
      <c r="B1435" t="s">
        <v>3039</v>
      </c>
      <c r="E1435" t="b">
        <v>1</v>
      </c>
    </row>
    <row r="1436" spans="1:5" x14ac:dyDescent="0.45">
      <c r="A1436" t="s">
        <v>3040</v>
      </c>
      <c r="B1436" t="s">
        <v>3041</v>
      </c>
      <c r="E1436" t="b">
        <v>1</v>
      </c>
    </row>
    <row r="1437" spans="1:5" x14ac:dyDescent="0.45">
      <c r="A1437" t="s">
        <v>3042</v>
      </c>
      <c r="B1437" t="s">
        <v>3043</v>
      </c>
      <c r="E1437" t="b">
        <v>1</v>
      </c>
    </row>
    <row r="1438" spans="1:5" x14ac:dyDescent="0.45">
      <c r="A1438" t="s">
        <v>3044</v>
      </c>
      <c r="B1438" t="s">
        <v>3045</v>
      </c>
      <c r="E1438" t="b">
        <v>1</v>
      </c>
    </row>
    <row r="1439" spans="1:5" x14ac:dyDescent="0.45">
      <c r="A1439" t="s">
        <v>3046</v>
      </c>
      <c r="B1439" t="s">
        <v>3047</v>
      </c>
      <c r="E1439" t="b">
        <v>1</v>
      </c>
    </row>
    <row r="1440" spans="1:5" x14ac:dyDescent="0.45">
      <c r="A1440" t="s">
        <v>3048</v>
      </c>
      <c r="B1440" t="s">
        <v>3049</v>
      </c>
      <c r="E1440" t="b">
        <v>1</v>
      </c>
    </row>
    <row r="1441" spans="1:5" x14ac:dyDescent="0.45">
      <c r="A1441" t="s">
        <v>3050</v>
      </c>
      <c r="B1441" t="s">
        <v>3051</v>
      </c>
      <c r="E1441" t="b">
        <v>1</v>
      </c>
    </row>
    <row r="1442" spans="1:5" x14ac:dyDescent="0.45">
      <c r="A1442" t="s">
        <v>3052</v>
      </c>
      <c r="B1442" t="s">
        <v>3053</v>
      </c>
      <c r="E1442" t="b">
        <v>1</v>
      </c>
    </row>
    <row r="1443" spans="1:5" x14ac:dyDescent="0.45">
      <c r="A1443" t="s">
        <v>3054</v>
      </c>
      <c r="B1443" t="s">
        <v>3055</v>
      </c>
      <c r="E1443" t="b">
        <v>1</v>
      </c>
    </row>
    <row r="1444" spans="1:5" x14ac:dyDescent="0.45">
      <c r="A1444" t="s">
        <v>3056</v>
      </c>
      <c r="B1444" t="s">
        <v>3057</v>
      </c>
      <c r="E1444" t="b">
        <v>1</v>
      </c>
    </row>
    <row r="1445" spans="1:5" x14ac:dyDescent="0.45">
      <c r="A1445" t="s">
        <v>3058</v>
      </c>
      <c r="B1445" t="s">
        <v>3059</v>
      </c>
      <c r="E1445" t="b">
        <v>1</v>
      </c>
    </row>
    <row r="1446" spans="1:5" x14ac:dyDescent="0.45">
      <c r="A1446" t="s">
        <v>3060</v>
      </c>
      <c r="B1446" t="s">
        <v>3061</v>
      </c>
      <c r="E1446" t="b">
        <v>1</v>
      </c>
    </row>
    <row r="1447" spans="1:5" x14ac:dyDescent="0.45">
      <c r="A1447" t="s">
        <v>3062</v>
      </c>
      <c r="B1447" t="s">
        <v>3063</v>
      </c>
      <c r="E1447" t="b">
        <v>1</v>
      </c>
    </row>
    <row r="1448" spans="1:5" x14ac:dyDescent="0.45">
      <c r="A1448" t="s">
        <v>3064</v>
      </c>
      <c r="B1448" t="s">
        <v>3065</v>
      </c>
      <c r="E1448" t="b">
        <v>1</v>
      </c>
    </row>
    <row r="1449" spans="1:5" x14ac:dyDescent="0.45">
      <c r="A1449" t="s">
        <v>3066</v>
      </c>
      <c r="B1449" t="s">
        <v>3067</v>
      </c>
      <c r="E1449" t="b">
        <v>1</v>
      </c>
    </row>
    <row r="1450" spans="1:5" x14ac:dyDescent="0.45">
      <c r="A1450" t="s">
        <v>3068</v>
      </c>
      <c r="B1450" t="s">
        <v>3069</v>
      </c>
      <c r="E1450" t="b">
        <v>1</v>
      </c>
    </row>
    <row r="1451" spans="1:5" x14ac:dyDescent="0.45">
      <c r="A1451" t="s">
        <v>3070</v>
      </c>
      <c r="B1451" t="s">
        <v>3071</v>
      </c>
      <c r="E1451" t="b">
        <v>1</v>
      </c>
    </row>
    <row r="1452" spans="1:5" x14ac:dyDescent="0.45">
      <c r="A1452" t="s">
        <v>3072</v>
      </c>
      <c r="B1452" t="s">
        <v>3073</v>
      </c>
      <c r="E1452" t="b">
        <v>1</v>
      </c>
    </row>
    <row r="1453" spans="1:5" x14ac:dyDescent="0.45">
      <c r="A1453" t="s">
        <v>3074</v>
      </c>
      <c r="B1453" t="s">
        <v>3075</v>
      </c>
      <c r="E1453" t="b">
        <v>1</v>
      </c>
    </row>
    <row r="1454" spans="1:5" x14ac:dyDescent="0.45">
      <c r="A1454" t="s">
        <v>3076</v>
      </c>
      <c r="B1454" t="s">
        <v>3077</v>
      </c>
      <c r="E1454" t="b">
        <v>1</v>
      </c>
    </row>
    <row r="1455" spans="1:5" x14ac:dyDescent="0.45">
      <c r="A1455" t="s">
        <v>3078</v>
      </c>
      <c r="B1455" t="s">
        <v>3079</v>
      </c>
      <c r="E1455" t="b">
        <v>1</v>
      </c>
    </row>
    <row r="1456" spans="1:5" x14ac:dyDescent="0.45">
      <c r="A1456" t="s">
        <v>3080</v>
      </c>
      <c r="B1456" t="s">
        <v>3081</v>
      </c>
      <c r="E1456" t="b">
        <v>1</v>
      </c>
    </row>
    <row r="1457" spans="1:5" x14ac:dyDescent="0.45">
      <c r="A1457" t="s">
        <v>3082</v>
      </c>
      <c r="B1457" t="s">
        <v>3083</v>
      </c>
      <c r="E1457" t="b">
        <v>1</v>
      </c>
    </row>
    <row r="1458" spans="1:5" x14ac:dyDescent="0.45">
      <c r="A1458" t="s">
        <v>3084</v>
      </c>
      <c r="B1458" t="s">
        <v>3085</v>
      </c>
      <c r="E1458" t="b">
        <v>1</v>
      </c>
    </row>
    <row r="1459" spans="1:5" x14ac:dyDescent="0.45">
      <c r="A1459" t="s">
        <v>3086</v>
      </c>
      <c r="B1459" t="s">
        <v>3087</v>
      </c>
      <c r="E1459" t="b">
        <v>1</v>
      </c>
    </row>
    <row r="1460" spans="1:5" x14ac:dyDescent="0.45">
      <c r="A1460" t="s">
        <v>3088</v>
      </c>
      <c r="B1460" t="s">
        <v>3089</v>
      </c>
      <c r="E1460" t="b">
        <v>1</v>
      </c>
    </row>
    <row r="1461" spans="1:5" x14ac:dyDescent="0.45">
      <c r="A1461" t="s">
        <v>3090</v>
      </c>
      <c r="B1461" t="s">
        <v>3091</v>
      </c>
      <c r="E1461" t="b">
        <v>1</v>
      </c>
    </row>
    <row r="1462" spans="1:5" x14ac:dyDescent="0.45">
      <c r="A1462" t="s">
        <v>3092</v>
      </c>
      <c r="B1462" t="s">
        <v>3093</v>
      </c>
      <c r="E1462" t="b">
        <v>1</v>
      </c>
    </row>
    <row r="1463" spans="1:5" x14ac:dyDescent="0.45">
      <c r="A1463" t="s">
        <v>3094</v>
      </c>
      <c r="B1463" t="s">
        <v>3095</v>
      </c>
      <c r="E1463" t="b">
        <v>1</v>
      </c>
    </row>
    <row r="1464" spans="1:5" x14ac:dyDescent="0.45">
      <c r="A1464" t="s">
        <v>3096</v>
      </c>
      <c r="B1464" t="s">
        <v>3097</v>
      </c>
      <c r="E1464" t="b">
        <v>1</v>
      </c>
    </row>
    <row r="1465" spans="1:5" x14ac:dyDescent="0.45">
      <c r="A1465" t="s">
        <v>3098</v>
      </c>
      <c r="B1465" t="s">
        <v>3099</v>
      </c>
      <c r="E1465" t="b">
        <v>1</v>
      </c>
    </row>
    <row r="1466" spans="1:5" x14ac:dyDescent="0.45">
      <c r="A1466" t="s">
        <v>3100</v>
      </c>
      <c r="B1466" t="s">
        <v>3101</v>
      </c>
      <c r="E1466" t="b">
        <v>1</v>
      </c>
    </row>
    <row r="1467" spans="1:5" x14ac:dyDescent="0.45">
      <c r="A1467" t="s">
        <v>3102</v>
      </c>
      <c r="B1467" t="s">
        <v>3103</v>
      </c>
      <c r="E1467" t="b">
        <v>1</v>
      </c>
    </row>
    <row r="1468" spans="1:5" x14ac:dyDescent="0.45">
      <c r="A1468" t="s">
        <v>3104</v>
      </c>
      <c r="B1468" t="s">
        <v>3105</v>
      </c>
      <c r="E1468" t="b">
        <v>1</v>
      </c>
    </row>
    <row r="1469" spans="1:5" x14ac:dyDescent="0.45">
      <c r="A1469" t="s">
        <v>3106</v>
      </c>
      <c r="B1469" t="s">
        <v>3107</v>
      </c>
      <c r="E1469" t="b">
        <v>1</v>
      </c>
    </row>
    <row r="1470" spans="1:5" x14ac:dyDescent="0.45">
      <c r="A1470" t="s">
        <v>3108</v>
      </c>
      <c r="B1470" t="s">
        <v>3109</v>
      </c>
      <c r="E1470" t="b">
        <v>1</v>
      </c>
    </row>
    <row r="1471" spans="1:5" x14ac:dyDescent="0.45">
      <c r="A1471" t="s">
        <v>3110</v>
      </c>
      <c r="B1471" t="s">
        <v>3111</v>
      </c>
      <c r="E1471" t="b">
        <v>1</v>
      </c>
    </row>
    <row r="1472" spans="1:5" x14ac:dyDescent="0.45">
      <c r="A1472" t="s">
        <v>3112</v>
      </c>
      <c r="B1472" t="s">
        <v>3113</v>
      </c>
      <c r="E1472" t="b">
        <v>1</v>
      </c>
    </row>
    <row r="1473" spans="1:5" x14ac:dyDescent="0.45">
      <c r="A1473" t="s">
        <v>3114</v>
      </c>
      <c r="B1473" t="s">
        <v>3115</v>
      </c>
      <c r="E1473" t="b">
        <v>1</v>
      </c>
    </row>
    <row r="1474" spans="1:5" x14ac:dyDescent="0.45">
      <c r="A1474" t="s">
        <v>3116</v>
      </c>
      <c r="B1474" t="s">
        <v>3117</v>
      </c>
      <c r="E1474" t="b">
        <v>1</v>
      </c>
    </row>
    <row r="1475" spans="1:5" x14ac:dyDescent="0.45">
      <c r="A1475" t="s">
        <v>3118</v>
      </c>
      <c r="B1475" t="s">
        <v>3119</v>
      </c>
      <c r="E1475" t="b">
        <v>1</v>
      </c>
    </row>
    <row r="1476" spans="1:5" x14ac:dyDescent="0.45">
      <c r="A1476" t="s">
        <v>3120</v>
      </c>
      <c r="B1476" t="s">
        <v>3121</v>
      </c>
      <c r="E1476" t="b">
        <v>1</v>
      </c>
    </row>
    <row r="1477" spans="1:5" x14ac:dyDescent="0.45">
      <c r="A1477" t="s">
        <v>3122</v>
      </c>
      <c r="B1477" t="s">
        <v>3123</v>
      </c>
      <c r="E1477" t="b">
        <v>1</v>
      </c>
    </row>
    <row r="1478" spans="1:5" x14ac:dyDescent="0.45">
      <c r="A1478" t="s">
        <v>3124</v>
      </c>
      <c r="B1478" t="s">
        <v>3125</v>
      </c>
      <c r="E1478" t="b">
        <v>1</v>
      </c>
    </row>
    <row r="1479" spans="1:5" x14ac:dyDescent="0.45">
      <c r="A1479" t="s">
        <v>3126</v>
      </c>
      <c r="B1479" t="s">
        <v>3127</v>
      </c>
      <c r="E1479" t="b">
        <v>1</v>
      </c>
    </row>
    <row r="1480" spans="1:5" x14ac:dyDescent="0.45">
      <c r="A1480" t="s">
        <v>3128</v>
      </c>
      <c r="B1480" t="s">
        <v>3129</v>
      </c>
      <c r="E1480" t="b">
        <v>1</v>
      </c>
    </row>
    <row r="1481" spans="1:5" x14ac:dyDescent="0.45">
      <c r="A1481" t="s">
        <v>3130</v>
      </c>
      <c r="B1481" t="s">
        <v>3131</v>
      </c>
      <c r="E1481" t="b">
        <v>1</v>
      </c>
    </row>
    <row r="1482" spans="1:5" x14ac:dyDescent="0.45">
      <c r="A1482" t="s">
        <v>3132</v>
      </c>
      <c r="B1482" t="s">
        <v>3133</v>
      </c>
      <c r="E1482" t="b">
        <v>1</v>
      </c>
    </row>
    <row r="1483" spans="1:5" x14ac:dyDescent="0.45">
      <c r="A1483" t="s">
        <v>3134</v>
      </c>
      <c r="B1483" t="s">
        <v>3135</v>
      </c>
      <c r="E1483" t="b">
        <v>1</v>
      </c>
    </row>
    <row r="1484" spans="1:5" x14ac:dyDescent="0.45">
      <c r="A1484" t="s">
        <v>3136</v>
      </c>
      <c r="B1484" t="s">
        <v>3137</v>
      </c>
      <c r="E1484" t="b">
        <v>1</v>
      </c>
    </row>
    <row r="1485" spans="1:5" x14ac:dyDescent="0.45">
      <c r="A1485" t="s">
        <v>3138</v>
      </c>
      <c r="B1485" t="s">
        <v>3139</v>
      </c>
      <c r="E1485" t="b">
        <v>1</v>
      </c>
    </row>
    <row r="1486" spans="1:5" x14ac:dyDescent="0.45">
      <c r="A1486" t="s">
        <v>3140</v>
      </c>
      <c r="B1486" t="s">
        <v>3141</v>
      </c>
      <c r="E1486" t="b">
        <v>1</v>
      </c>
    </row>
    <row r="1487" spans="1:5" x14ac:dyDescent="0.45">
      <c r="A1487" t="s">
        <v>3142</v>
      </c>
      <c r="B1487" t="s">
        <v>3143</v>
      </c>
      <c r="E1487" t="b">
        <v>1</v>
      </c>
    </row>
    <row r="1488" spans="1:5" x14ac:dyDescent="0.45">
      <c r="A1488" t="s">
        <v>3144</v>
      </c>
      <c r="B1488" t="s">
        <v>3145</v>
      </c>
      <c r="E1488" t="b">
        <v>1</v>
      </c>
    </row>
    <row r="1489" spans="1:5" x14ac:dyDescent="0.45">
      <c r="A1489" t="s">
        <v>3146</v>
      </c>
      <c r="B1489" t="s">
        <v>3147</v>
      </c>
      <c r="E1489" t="b">
        <v>1</v>
      </c>
    </row>
    <row r="1490" spans="1:5" x14ac:dyDescent="0.45">
      <c r="A1490" t="s">
        <v>3148</v>
      </c>
      <c r="B1490" t="s">
        <v>3149</v>
      </c>
      <c r="E1490" t="b">
        <v>1</v>
      </c>
    </row>
    <row r="1491" spans="1:5" x14ac:dyDescent="0.45">
      <c r="A1491" t="s">
        <v>3150</v>
      </c>
      <c r="B1491" t="s">
        <v>3151</v>
      </c>
      <c r="E1491" t="b">
        <v>1</v>
      </c>
    </row>
    <row r="1492" spans="1:5" x14ac:dyDescent="0.45">
      <c r="A1492" t="s">
        <v>3152</v>
      </c>
      <c r="B1492" t="s">
        <v>3153</v>
      </c>
      <c r="E1492" t="b">
        <v>1</v>
      </c>
    </row>
    <row r="1493" spans="1:5" x14ac:dyDescent="0.45">
      <c r="A1493" t="s">
        <v>3154</v>
      </c>
      <c r="B1493" t="s">
        <v>3155</v>
      </c>
      <c r="E1493" t="b">
        <v>1</v>
      </c>
    </row>
    <row r="1494" spans="1:5" x14ac:dyDescent="0.45">
      <c r="A1494" t="s">
        <v>3156</v>
      </c>
      <c r="B1494" t="s">
        <v>3157</v>
      </c>
      <c r="E1494" t="b">
        <v>1</v>
      </c>
    </row>
    <row r="1495" spans="1:5" x14ac:dyDescent="0.45">
      <c r="A1495" t="s">
        <v>3158</v>
      </c>
      <c r="B1495" t="s">
        <v>3159</v>
      </c>
      <c r="E1495" t="b">
        <v>1</v>
      </c>
    </row>
    <row r="1496" spans="1:5" x14ac:dyDescent="0.45">
      <c r="A1496" t="s">
        <v>3160</v>
      </c>
      <c r="B1496" t="s">
        <v>3161</v>
      </c>
      <c r="E1496" t="b">
        <v>1</v>
      </c>
    </row>
    <row r="1497" spans="1:5" x14ac:dyDescent="0.45">
      <c r="A1497" t="s">
        <v>3162</v>
      </c>
      <c r="B1497" t="s">
        <v>3163</v>
      </c>
      <c r="E1497" t="b">
        <v>1</v>
      </c>
    </row>
    <row r="1498" spans="1:5" x14ac:dyDescent="0.45">
      <c r="A1498" t="s">
        <v>3164</v>
      </c>
      <c r="B1498" t="s">
        <v>3165</v>
      </c>
      <c r="E1498" t="b">
        <v>1</v>
      </c>
    </row>
    <row r="1499" spans="1:5" x14ac:dyDescent="0.45">
      <c r="A1499" t="s">
        <v>3166</v>
      </c>
      <c r="B1499" t="s">
        <v>3167</v>
      </c>
      <c r="E1499" t="b">
        <v>1</v>
      </c>
    </row>
    <row r="1500" spans="1:5" x14ac:dyDescent="0.45">
      <c r="A1500" t="s">
        <v>3168</v>
      </c>
      <c r="B1500" t="s">
        <v>3169</v>
      </c>
      <c r="E1500" t="b">
        <v>1</v>
      </c>
    </row>
    <row r="1501" spans="1:5" x14ac:dyDescent="0.45">
      <c r="A1501" t="s">
        <v>3170</v>
      </c>
      <c r="B1501" t="s">
        <v>3171</v>
      </c>
      <c r="E1501" t="b">
        <v>1</v>
      </c>
    </row>
    <row r="1502" spans="1:5" x14ac:dyDescent="0.45">
      <c r="A1502" t="s">
        <v>3172</v>
      </c>
      <c r="B1502" t="s">
        <v>3173</v>
      </c>
      <c r="E1502" t="b">
        <v>1</v>
      </c>
    </row>
    <row r="1503" spans="1:5" x14ac:dyDescent="0.45">
      <c r="A1503" t="s">
        <v>3174</v>
      </c>
      <c r="B1503" t="s">
        <v>3175</v>
      </c>
      <c r="E1503" t="b">
        <v>1</v>
      </c>
    </row>
    <row r="1504" spans="1:5" x14ac:dyDescent="0.45">
      <c r="A1504" t="s">
        <v>3176</v>
      </c>
      <c r="B1504" t="s">
        <v>3177</v>
      </c>
      <c r="E1504" t="b">
        <v>1</v>
      </c>
    </row>
    <row r="1505" spans="1:5" x14ac:dyDescent="0.45">
      <c r="A1505" t="s">
        <v>3178</v>
      </c>
      <c r="B1505" t="s">
        <v>3179</v>
      </c>
      <c r="E1505" t="b">
        <v>1</v>
      </c>
    </row>
    <row r="1506" spans="1:5" x14ac:dyDescent="0.45">
      <c r="A1506" t="s">
        <v>3180</v>
      </c>
      <c r="B1506" t="s">
        <v>3181</v>
      </c>
      <c r="E1506" t="b">
        <v>1</v>
      </c>
    </row>
    <row r="1507" spans="1:5" x14ac:dyDescent="0.45">
      <c r="A1507" t="s">
        <v>3182</v>
      </c>
      <c r="B1507" t="s">
        <v>3183</v>
      </c>
      <c r="E1507" t="b">
        <v>1</v>
      </c>
    </row>
    <row r="1508" spans="1:5" x14ac:dyDescent="0.45">
      <c r="A1508" t="s">
        <v>3184</v>
      </c>
      <c r="B1508" t="s">
        <v>3185</v>
      </c>
      <c r="E1508" t="b">
        <v>1</v>
      </c>
    </row>
    <row r="1509" spans="1:5" x14ac:dyDescent="0.45">
      <c r="A1509" t="s">
        <v>3186</v>
      </c>
      <c r="B1509" t="s">
        <v>3187</v>
      </c>
      <c r="E1509" t="b">
        <v>1</v>
      </c>
    </row>
    <row r="1510" spans="1:5" x14ac:dyDescent="0.45">
      <c r="A1510" t="s">
        <v>3188</v>
      </c>
      <c r="B1510" t="s">
        <v>3189</v>
      </c>
      <c r="E1510" t="b">
        <v>1</v>
      </c>
    </row>
    <row r="1511" spans="1:5" x14ac:dyDescent="0.45">
      <c r="A1511" t="s">
        <v>3190</v>
      </c>
      <c r="B1511" t="s">
        <v>3191</v>
      </c>
      <c r="E1511" t="b">
        <v>1</v>
      </c>
    </row>
    <row r="1512" spans="1:5" x14ac:dyDescent="0.45">
      <c r="A1512" t="s">
        <v>3192</v>
      </c>
      <c r="B1512" t="s">
        <v>3193</v>
      </c>
      <c r="E1512" t="b">
        <v>1</v>
      </c>
    </row>
    <row r="1513" spans="1:5" x14ac:dyDescent="0.45">
      <c r="A1513" t="s">
        <v>3194</v>
      </c>
      <c r="B1513" t="s">
        <v>3195</v>
      </c>
      <c r="E1513" t="b">
        <v>1</v>
      </c>
    </row>
    <row r="1514" spans="1:5" x14ac:dyDescent="0.45">
      <c r="A1514" t="s">
        <v>3196</v>
      </c>
      <c r="B1514" t="s">
        <v>3197</v>
      </c>
      <c r="E1514" t="b">
        <v>1</v>
      </c>
    </row>
    <row r="1515" spans="1:5" x14ac:dyDescent="0.45">
      <c r="A1515" t="s">
        <v>3198</v>
      </c>
      <c r="B1515" t="s">
        <v>3199</v>
      </c>
      <c r="E1515" t="b">
        <v>1</v>
      </c>
    </row>
    <row r="1516" spans="1:5" x14ac:dyDescent="0.45">
      <c r="A1516" t="s">
        <v>3200</v>
      </c>
      <c r="B1516" t="s">
        <v>3201</v>
      </c>
      <c r="E1516" t="b">
        <v>1</v>
      </c>
    </row>
    <row r="1517" spans="1:5" x14ac:dyDescent="0.45">
      <c r="A1517" t="s">
        <v>3202</v>
      </c>
      <c r="B1517" t="s">
        <v>3203</v>
      </c>
      <c r="E1517" t="b">
        <v>1</v>
      </c>
    </row>
    <row r="1518" spans="1:5" x14ac:dyDescent="0.45">
      <c r="A1518" t="s">
        <v>3204</v>
      </c>
      <c r="B1518" t="s">
        <v>3205</v>
      </c>
      <c r="E1518" t="b">
        <v>1</v>
      </c>
    </row>
    <row r="1519" spans="1:5" x14ac:dyDescent="0.45">
      <c r="A1519" t="s">
        <v>3206</v>
      </c>
      <c r="B1519" t="s">
        <v>3207</v>
      </c>
      <c r="E1519" t="b">
        <v>1</v>
      </c>
    </row>
    <row r="1520" spans="1:5" x14ac:dyDescent="0.45">
      <c r="A1520" t="s">
        <v>3208</v>
      </c>
      <c r="B1520" t="s">
        <v>3209</v>
      </c>
      <c r="E1520" t="b">
        <v>1</v>
      </c>
    </row>
    <row r="1521" spans="1:5" x14ac:dyDescent="0.45">
      <c r="A1521" t="s">
        <v>3210</v>
      </c>
      <c r="B1521" t="s">
        <v>3211</v>
      </c>
      <c r="E1521" t="b">
        <v>1</v>
      </c>
    </row>
    <row r="1522" spans="1:5" x14ac:dyDescent="0.45">
      <c r="A1522" t="s">
        <v>3212</v>
      </c>
      <c r="B1522" t="s">
        <v>3213</v>
      </c>
      <c r="E1522" t="b">
        <v>1</v>
      </c>
    </row>
    <row r="1523" spans="1:5" x14ac:dyDescent="0.45">
      <c r="A1523" t="s">
        <v>3214</v>
      </c>
      <c r="B1523" t="s">
        <v>3215</v>
      </c>
      <c r="E1523" t="b">
        <v>1</v>
      </c>
    </row>
    <row r="1524" spans="1:5" x14ac:dyDescent="0.45">
      <c r="A1524" t="s">
        <v>3216</v>
      </c>
      <c r="B1524" t="s">
        <v>3217</v>
      </c>
      <c r="E1524" t="b">
        <v>1</v>
      </c>
    </row>
    <row r="1525" spans="1:5" x14ac:dyDescent="0.45">
      <c r="A1525" t="s">
        <v>3218</v>
      </c>
      <c r="B1525" t="s">
        <v>3219</v>
      </c>
      <c r="E1525" t="b">
        <v>1</v>
      </c>
    </row>
    <row r="1526" spans="1:5" x14ac:dyDescent="0.45">
      <c r="A1526" t="s">
        <v>3220</v>
      </c>
      <c r="B1526" t="s">
        <v>3221</v>
      </c>
      <c r="E1526" t="b">
        <v>1</v>
      </c>
    </row>
    <row r="1527" spans="1:5" x14ac:dyDescent="0.45">
      <c r="A1527" t="s">
        <v>3222</v>
      </c>
      <c r="B1527" t="s">
        <v>3223</v>
      </c>
      <c r="E1527" t="b">
        <v>1</v>
      </c>
    </row>
    <row r="1528" spans="1:5" x14ac:dyDescent="0.45">
      <c r="A1528" t="s">
        <v>3224</v>
      </c>
      <c r="B1528" t="s">
        <v>3225</v>
      </c>
      <c r="E1528" t="b">
        <v>1</v>
      </c>
    </row>
    <row r="1529" spans="1:5" x14ac:dyDescent="0.45">
      <c r="A1529" t="s">
        <v>3226</v>
      </c>
      <c r="B1529" t="s">
        <v>3227</v>
      </c>
      <c r="E1529" t="b">
        <v>1</v>
      </c>
    </row>
    <row r="1530" spans="1:5" x14ac:dyDescent="0.45">
      <c r="A1530" t="s">
        <v>3228</v>
      </c>
      <c r="B1530" t="s">
        <v>3229</v>
      </c>
      <c r="E1530" t="b">
        <v>1</v>
      </c>
    </row>
    <row r="1531" spans="1:5" x14ac:dyDescent="0.45">
      <c r="A1531" t="s">
        <v>3230</v>
      </c>
      <c r="B1531" t="s">
        <v>3231</v>
      </c>
      <c r="E1531" t="b">
        <v>1</v>
      </c>
    </row>
    <row r="1532" spans="1:5" x14ac:dyDescent="0.45">
      <c r="A1532" t="s">
        <v>3232</v>
      </c>
      <c r="B1532" t="s">
        <v>3233</v>
      </c>
      <c r="E1532" t="b">
        <v>1</v>
      </c>
    </row>
    <row r="1533" spans="1:5" x14ac:dyDescent="0.45">
      <c r="A1533" t="s">
        <v>3234</v>
      </c>
      <c r="B1533" t="s">
        <v>3235</v>
      </c>
      <c r="E1533" t="b">
        <v>1</v>
      </c>
    </row>
    <row r="1534" spans="1:5" x14ac:dyDescent="0.45">
      <c r="A1534" t="s">
        <v>3236</v>
      </c>
      <c r="B1534" t="s">
        <v>3237</v>
      </c>
      <c r="E1534" t="b">
        <v>1</v>
      </c>
    </row>
    <row r="1535" spans="1:5" x14ac:dyDescent="0.45">
      <c r="A1535" t="s">
        <v>3238</v>
      </c>
      <c r="B1535" t="s">
        <v>3239</v>
      </c>
      <c r="E1535" t="b">
        <v>1</v>
      </c>
    </row>
    <row r="1536" spans="1:5" x14ac:dyDescent="0.45">
      <c r="A1536" t="s">
        <v>3240</v>
      </c>
      <c r="B1536" t="s">
        <v>3241</v>
      </c>
      <c r="E1536" t="b">
        <v>1</v>
      </c>
    </row>
    <row r="1537" spans="1:5" x14ac:dyDescent="0.45">
      <c r="A1537" t="s">
        <v>3242</v>
      </c>
      <c r="B1537" t="s">
        <v>3243</v>
      </c>
      <c r="E1537" t="b">
        <v>1</v>
      </c>
    </row>
    <row r="1538" spans="1:5" x14ac:dyDescent="0.45">
      <c r="A1538" t="s">
        <v>3244</v>
      </c>
      <c r="B1538" t="s">
        <v>3245</v>
      </c>
      <c r="E1538" t="b">
        <v>1</v>
      </c>
    </row>
    <row r="1539" spans="1:5" x14ac:dyDescent="0.45">
      <c r="A1539" t="s">
        <v>3246</v>
      </c>
      <c r="B1539" t="s">
        <v>3247</v>
      </c>
      <c r="E1539" t="b">
        <v>1</v>
      </c>
    </row>
    <row r="1540" spans="1:5" x14ac:dyDescent="0.45">
      <c r="A1540" t="s">
        <v>3248</v>
      </c>
      <c r="B1540" t="s">
        <v>3249</v>
      </c>
      <c r="E1540" t="b">
        <v>1</v>
      </c>
    </row>
    <row r="1541" spans="1:5" x14ac:dyDescent="0.45">
      <c r="A1541" t="s">
        <v>3250</v>
      </c>
      <c r="B1541" t="s">
        <v>3251</v>
      </c>
      <c r="E1541" t="b">
        <v>1</v>
      </c>
    </row>
    <row r="1542" spans="1:5" x14ac:dyDescent="0.45">
      <c r="A1542" t="s">
        <v>3252</v>
      </c>
      <c r="B1542" t="s">
        <v>3253</v>
      </c>
      <c r="E1542" t="b">
        <v>1</v>
      </c>
    </row>
    <row r="1543" spans="1:5" x14ac:dyDescent="0.45">
      <c r="A1543" t="s">
        <v>3254</v>
      </c>
      <c r="B1543" t="s">
        <v>3255</v>
      </c>
      <c r="E1543" t="b">
        <v>1</v>
      </c>
    </row>
    <row r="1544" spans="1:5" x14ac:dyDescent="0.45">
      <c r="A1544" t="s">
        <v>3256</v>
      </c>
      <c r="B1544" t="s">
        <v>3257</v>
      </c>
      <c r="E1544" t="b">
        <v>1</v>
      </c>
    </row>
    <row r="1545" spans="1:5" x14ac:dyDescent="0.45">
      <c r="A1545" t="s">
        <v>3258</v>
      </c>
      <c r="B1545" t="s">
        <v>3259</v>
      </c>
      <c r="E1545" t="b">
        <v>1</v>
      </c>
    </row>
    <row r="1546" spans="1:5" x14ac:dyDescent="0.45">
      <c r="A1546" t="s">
        <v>3260</v>
      </c>
      <c r="B1546" t="s">
        <v>3261</v>
      </c>
      <c r="E1546" t="b">
        <v>1</v>
      </c>
    </row>
    <row r="1547" spans="1:5" x14ac:dyDescent="0.45">
      <c r="A1547" t="s">
        <v>3262</v>
      </c>
      <c r="B1547" t="s">
        <v>3263</v>
      </c>
      <c r="E1547" t="b">
        <v>1</v>
      </c>
    </row>
    <row r="1548" spans="1:5" x14ac:dyDescent="0.45">
      <c r="A1548" t="s">
        <v>3264</v>
      </c>
      <c r="B1548" t="s">
        <v>3265</v>
      </c>
      <c r="E1548" t="b">
        <v>1</v>
      </c>
    </row>
    <row r="1549" spans="1:5" x14ac:dyDescent="0.45">
      <c r="A1549" t="s">
        <v>3266</v>
      </c>
      <c r="B1549" t="s">
        <v>3267</v>
      </c>
      <c r="E1549" t="b">
        <v>1</v>
      </c>
    </row>
    <row r="1550" spans="1:5" x14ac:dyDescent="0.45">
      <c r="A1550" t="s">
        <v>3268</v>
      </c>
      <c r="B1550" t="s">
        <v>3269</v>
      </c>
      <c r="E1550" t="b">
        <v>1</v>
      </c>
    </row>
    <row r="1551" spans="1:5" x14ac:dyDescent="0.45">
      <c r="A1551" t="s">
        <v>3270</v>
      </c>
      <c r="B1551" t="s">
        <v>3271</v>
      </c>
      <c r="E1551" t="b">
        <v>1</v>
      </c>
    </row>
    <row r="1552" spans="1:5" x14ac:dyDescent="0.45">
      <c r="A1552" t="s">
        <v>3272</v>
      </c>
      <c r="B1552" t="s">
        <v>3273</v>
      </c>
      <c r="E1552" t="b">
        <v>1</v>
      </c>
    </row>
    <row r="1553" spans="1:5" x14ac:dyDescent="0.45">
      <c r="A1553" t="s">
        <v>3274</v>
      </c>
      <c r="B1553" t="s">
        <v>3275</v>
      </c>
      <c r="E1553" t="b">
        <v>1</v>
      </c>
    </row>
    <row r="1554" spans="1:5" x14ac:dyDescent="0.45">
      <c r="A1554" t="s">
        <v>3276</v>
      </c>
      <c r="B1554" t="s">
        <v>3277</v>
      </c>
      <c r="E1554" t="b">
        <v>1</v>
      </c>
    </row>
    <row r="1555" spans="1:5" x14ac:dyDescent="0.45">
      <c r="A1555" t="s">
        <v>3278</v>
      </c>
      <c r="B1555" t="s">
        <v>3279</v>
      </c>
      <c r="E1555" t="b">
        <v>1</v>
      </c>
    </row>
    <row r="1556" spans="1:5" x14ac:dyDescent="0.45">
      <c r="A1556" t="s">
        <v>3280</v>
      </c>
      <c r="B1556" t="s">
        <v>3281</v>
      </c>
      <c r="E1556" t="b">
        <v>1</v>
      </c>
    </row>
    <row r="1557" spans="1:5" x14ac:dyDescent="0.45">
      <c r="A1557" t="s">
        <v>3282</v>
      </c>
      <c r="B1557" t="s">
        <v>3283</v>
      </c>
      <c r="E1557" t="b">
        <v>1</v>
      </c>
    </row>
    <row r="1558" spans="1:5" x14ac:dyDescent="0.45">
      <c r="A1558" t="s">
        <v>3284</v>
      </c>
      <c r="B1558" t="s">
        <v>3285</v>
      </c>
      <c r="E1558" t="b">
        <v>1</v>
      </c>
    </row>
    <row r="1559" spans="1:5" x14ac:dyDescent="0.45">
      <c r="A1559" t="s">
        <v>3286</v>
      </c>
      <c r="B1559" t="s">
        <v>3287</v>
      </c>
      <c r="E1559" t="b">
        <v>1</v>
      </c>
    </row>
    <row r="1560" spans="1:5" x14ac:dyDescent="0.45">
      <c r="A1560" t="s">
        <v>3288</v>
      </c>
      <c r="B1560" t="s">
        <v>3289</v>
      </c>
      <c r="E1560" t="b">
        <v>1</v>
      </c>
    </row>
    <row r="1561" spans="1:5" x14ac:dyDescent="0.45">
      <c r="A1561" t="s">
        <v>3290</v>
      </c>
      <c r="B1561" t="s">
        <v>3291</v>
      </c>
      <c r="E1561" t="b">
        <v>1</v>
      </c>
    </row>
    <row r="1562" spans="1:5" x14ac:dyDescent="0.45">
      <c r="A1562" t="s">
        <v>3292</v>
      </c>
      <c r="B1562" t="s">
        <v>3293</v>
      </c>
      <c r="E1562" t="b">
        <v>1</v>
      </c>
    </row>
    <row r="1563" spans="1:5" x14ac:dyDescent="0.45">
      <c r="A1563" t="s">
        <v>3294</v>
      </c>
      <c r="B1563" t="s">
        <v>3295</v>
      </c>
      <c r="E1563" t="b">
        <v>1</v>
      </c>
    </row>
    <row r="1564" spans="1:5" x14ac:dyDescent="0.45">
      <c r="A1564" t="s">
        <v>3296</v>
      </c>
      <c r="B1564" t="s">
        <v>3297</v>
      </c>
      <c r="E1564" t="b">
        <v>1</v>
      </c>
    </row>
    <row r="1565" spans="1:5" x14ac:dyDescent="0.45">
      <c r="A1565" t="s">
        <v>3298</v>
      </c>
      <c r="B1565" t="s">
        <v>3299</v>
      </c>
      <c r="E1565" t="b">
        <v>1</v>
      </c>
    </row>
    <row r="1566" spans="1:5" x14ac:dyDescent="0.45">
      <c r="A1566" t="s">
        <v>3300</v>
      </c>
      <c r="B1566" t="s">
        <v>3301</v>
      </c>
      <c r="E1566" t="b">
        <v>1</v>
      </c>
    </row>
    <row r="1567" spans="1:5" x14ac:dyDescent="0.45">
      <c r="A1567" t="s">
        <v>3302</v>
      </c>
      <c r="B1567" t="s">
        <v>3303</v>
      </c>
      <c r="E1567" t="b">
        <v>1</v>
      </c>
    </row>
    <row r="1568" spans="1:5" x14ac:dyDescent="0.45">
      <c r="A1568" t="s">
        <v>3304</v>
      </c>
      <c r="B1568" t="s">
        <v>3305</v>
      </c>
      <c r="E1568" t="b">
        <v>1</v>
      </c>
    </row>
    <row r="1569" spans="1:5" x14ac:dyDescent="0.45">
      <c r="A1569" t="s">
        <v>3306</v>
      </c>
      <c r="B1569" t="s">
        <v>3307</v>
      </c>
      <c r="E1569" t="b">
        <v>1</v>
      </c>
    </row>
    <row r="1570" spans="1:5" x14ac:dyDescent="0.45">
      <c r="A1570" t="s">
        <v>3308</v>
      </c>
      <c r="B1570" t="s">
        <v>3309</v>
      </c>
      <c r="E1570" t="b">
        <v>1</v>
      </c>
    </row>
    <row r="1571" spans="1:5" x14ac:dyDescent="0.45">
      <c r="A1571" t="s">
        <v>3310</v>
      </c>
      <c r="B1571" t="s">
        <v>3311</v>
      </c>
      <c r="E1571" t="b">
        <v>1</v>
      </c>
    </row>
    <row r="1572" spans="1:5" x14ac:dyDescent="0.45">
      <c r="A1572" t="s">
        <v>3312</v>
      </c>
      <c r="B1572" t="s">
        <v>3313</v>
      </c>
      <c r="E1572" t="b">
        <v>1</v>
      </c>
    </row>
    <row r="1573" spans="1:5" x14ac:dyDescent="0.45">
      <c r="A1573" t="s">
        <v>3314</v>
      </c>
      <c r="B1573" t="s">
        <v>3315</v>
      </c>
      <c r="E1573" t="b">
        <v>1</v>
      </c>
    </row>
    <row r="1574" spans="1:5" x14ac:dyDescent="0.45">
      <c r="A1574" t="s">
        <v>3316</v>
      </c>
      <c r="B1574" t="s">
        <v>3317</v>
      </c>
      <c r="E1574" t="b">
        <v>1</v>
      </c>
    </row>
    <row r="1575" spans="1:5" x14ac:dyDescent="0.45">
      <c r="A1575" t="s">
        <v>3318</v>
      </c>
      <c r="B1575" t="s">
        <v>3319</v>
      </c>
      <c r="E1575" t="b">
        <v>1</v>
      </c>
    </row>
    <row r="1576" spans="1:5" x14ac:dyDescent="0.45">
      <c r="A1576" t="s">
        <v>3320</v>
      </c>
      <c r="B1576" t="s">
        <v>3321</v>
      </c>
      <c r="E1576" t="b">
        <v>1</v>
      </c>
    </row>
    <row r="1577" spans="1:5" x14ac:dyDescent="0.45">
      <c r="A1577" t="s">
        <v>3322</v>
      </c>
      <c r="B1577" t="s">
        <v>3323</v>
      </c>
      <c r="E1577" t="b">
        <v>1</v>
      </c>
    </row>
    <row r="1578" spans="1:5" x14ac:dyDescent="0.45">
      <c r="A1578" t="s">
        <v>3324</v>
      </c>
      <c r="B1578" t="s">
        <v>3325</v>
      </c>
      <c r="E1578" t="b">
        <v>1</v>
      </c>
    </row>
    <row r="1579" spans="1:5" x14ac:dyDescent="0.45">
      <c r="A1579" t="s">
        <v>3326</v>
      </c>
      <c r="B1579" t="s">
        <v>3327</v>
      </c>
      <c r="E1579" t="b">
        <v>1</v>
      </c>
    </row>
    <row r="1580" spans="1:5" x14ac:dyDescent="0.45">
      <c r="A1580" t="s">
        <v>3328</v>
      </c>
      <c r="B1580" t="s">
        <v>3329</v>
      </c>
      <c r="E1580" t="b">
        <v>1</v>
      </c>
    </row>
    <row r="1581" spans="1:5" x14ac:dyDescent="0.45">
      <c r="A1581" t="s">
        <v>3330</v>
      </c>
      <c r="B1581" t="s">
        <v>3331</v>
      </c>
      <c r="E1581" t="b">
        <v>1</v>
      </c>
    </row>
    <row r="1582" spans="1:5" x14ac:dyDescent="0.45">
      <c r="A1582" t="s">
        <v>3332</v>
      </c>
      <c r="B1582" t="s">
        <v>3333</v>
      </c>
      <c r="E1582" t="b">
        <v>1</v>
      </c>
    </row>
    <row r="1583" spans="1:5" x14ac:dyDescent="0.45">
      <c r="A1583" t="s">
        <v>3334</v>
      </c>
      <c r="B1583" t="s">
        <v>3335</v>
      </c>
      <c r="E1583" t="b">
        <v>1</v>
      </c>
    </row>
    <row r="1584" spans="1:5" x14ac:dyDescent="0.45">
      <c r="A1584" t="s">
        <v>3336</v>
      </c>
      <c r="B1584" t="s">
        <v>3337</v>
      </c>
      <c r="E1584" t="b">
        <v>1</v>
      </c>
    </row>
    <row r="1585" spans="1:5" x14ac:dyDescent="0.45">
      <c r="A1585" t="s">
        <v>3338</v>
      </c>
      <c r="B1585" t="s">
        <v>3339</v>
      </c>
      <c r="E1585" t="b">
        <v>1</v>
      </c>
    </row>
    <row r="1586" spans="1:5" x14ac:dyDescent="0.45">
      <c r="A1586" t="s">
        <v>3340</v>
      </c>
      <c r="B1586" t="s">
        <v>3341</v>
      </c>
      <c r="E1586" t="b">
        <v>1</v>
      </c>
    </row>
    <row r="1587" spans="1:5" x14ac:dyDescent="0.45">
      <c r="A1587" t="s">
        <v>3342</v>
      </c>
      <c r="B1587" t="s">
        <v>3343</v>
      </c>
      <c r="E1587" t="b">
        <v>1</v>
      </c>
    </row>
    <row r="1588" spans="1:5" x14ac:dyDescent="0.45">
      <c r="A1588" t="s">
        <v>3344</v>
      </c>
      <c r="B1588" t="s">
        <v>3345</v>
      </c>
      <c r="E1588" t="b">
        <v>1</v>
      </c>
    </row>
    <row r="1589" spans="1:5" x14ac:dyDescent="0.45">
      <c r="A1589" t="s">
        <v>3346</v>
      </c>
      <c r="B1589" t="s">
        <v>3347</v>
      </c>
      <c r="E1589" t="b">
        <v>1</v>
      </c>
    </row>
    <row r="1590" spans="1:5" x14ac:dyDescent="0.45">
      <c r="A1590" t="s">
        <v>3348</v>
      </c>
      <c r="B1590" t="s">
        <v>3349</v>
      </c>
      <c r="E1590" t="b">
        <v>1</v>
      </c>
    </row>
    <row r="1591" spans="1:5" x14ac:dyDescent="0.45">
      <c r="A1591" t="s">
        <v>3350</v>
      </c>
      <c r="B1591" t="s">
        <v>3351</v>
      </c>
      <c r="E1591" t="b">
        <v>1</v>
      </c>
    </row>
    <row r="1592" spans="1:5" x14ac:dyDescent="0.45">
      <c r="A1592" t="s">
        <v>3352</v>
      </c>
      <c r="B1592" t="s">
        <v>3353</v>
      </c>
      <c r="E1592" t="b">
        <v>1</v>
      </c>
    </row>
    <row r="1593" spans="1:5" x14ac:dyDescent="0.45">
      <c r="A1593" t="s">
        <v>3354</v>
      </c>
      <c r="B1593" t="s">
        <v>3355</v>
      </c>
      <c r="E1593" t="b">
        <v>1</v>
      </c>
    </row>
    <row r="1594" spans="1:5" x14ac:dyDescent="0.45">
      <c r="A1594" t="s">
        <v>3356</v>
      </c>
      <c r="B1594" t="s">
        <v>3357</v>
      </c>
      <c r="E1594" t="b">
        <v>1</v>
      </c>
    </row>
    <row r="1595" spans="1:5" x14ac:dyDescent="0.45">
      <c r="A1595" t="s">
        <v>3358</v>
      </c>
      <c r="B1595" t="s">
        <v>3359</v>
      </c>
      <c r="E1595" t="b">
        <v>1</v>
      </c>
    </row>
    <row r="1596" spans="1:5" x14ac:dyDescent="0.45">
      <c r="A1596" t="s">
        <v>3360</v>
      </c>
      <c r="B1596" t="s">
        <v>3361</v>
      </c>
      <c r="E1596" t="b">
        <v>1</v>
      </c>
    </row>
    <row r="1597" spans="1:5" x14ac:dyDescent="0.45">
      <c r="A1597" t="s">
        <v>3362</v>
      </c>
      <c r="B1597" t="s">
        <v>3363</v>
      </c>
      <c r="E1597" t="b">
        <v>1</v>
      </c>
    </row>
    <row r="1598" spans="1:5" x14ac:dyDescent="0.45">
      <c r="A1598" t="s">
        <v>3364</v>
      </c>
      <c r="B1598" t="s">
        <v>3365</v>
      </c>
      <c r="E1598" t="b">
        <v>1</v>
      </c>
    </row>
    <row r="1599" spans="1:5" x14ac:dyDescent="0.45">
      <c r="A1599" t="s">
        <v>3366</v>
      </c>
      <c r="B1599" t="s">
        <v>3367</v>
      </c>
      <c r="E1599" t="b">
        <v>1</v>
      </c>
    </row>
    <row r="1600" spans="1:5" x14ac:dyDescent="0.45">
      <c r="A1600" t="s">
        <v>3368</v>
      </c>
      <c r="B1600" t="s">
        <v>3369</v>
      </c>
      <c r="E1600" t="b">
        <v>1</v>
      </c>
    </row>
    <row r="1601" spans="1:5" x14ac:dyDescent="0.45">
      <c r="A1601" t="s">
        <v>3370</v>
      </c>
      <c r="B1601" t="s">
        <v>3371</v>
      </c>
      <c r="E1601" t="b">
        <v>1</v>
      </c>
    </row>
    <row r="1602" spans="1:5" x14ac:dyDescent="0.45">
      <c r="A1602" t="s">
        <v>3372</v>
      </c>
      <c r="B1602" t="s">
        <v>3373</v>
      </c>
      <c r="E1602" t="b">
        <v>1</v>
      </c>
    </row>
    <row r="1603" spans="1:5" x14ac:dyDescent="0.45">
      <c r="A1603" t="s">
        <v>3374</v>
      </c>
      <c r="B1603" t="s">
        <v>3375</v>
      </c>
      <c r="E1603" t="b">
        <v>1</v>
      </c>
    </row>
    <row r="1604" spans="1:5" x14ac:dyDescent="0.45">
      <c r="A1604" t="s">
        <v>3376</v>
      </c>
      <c r="B1604" t="s">
        <v>3377</v>
      </c>
      <c r="E1604" t="b">
        <v>1</v>
      </c>
    </row>
    <row r="1605" spans="1:5" x14ac:dyDescent="0.45">
      <c r="A1605" t="s">
        <v>3378</v>
      </c>
      <c r="B1605" t="s">
        <v>3379</v>
      </c>
      <c r="E1605" t="b">
        <v>1</v>
      </c>
    </row>
    <row r="1606" spans="1:5" x14ac:dyDescent="0.45">
      <c r="A1606" t="s">
        <v>3380</v>
      </c>
      <c r="B1606" t="s">
        <v>3381</v>
      </c>
      <c r="E1606" t="b">
        <v>1</v>
      </c>
    </row>
    <row r="1607" spans="1:5" x14ac:dyDescent="0.45">
      <c r="A1607" t="s">
        <v>3382</v>
      </c>
      <c r="B1607" t="s">
        <v>3383</v>
      </c>
      <c r="E1607" t="b">
        <v>1</v>
      </c>
    </row>
    <row r="1608" spans="1:5" x14ac:dyDescent="0.45">
      <c r="A1608" t="s">
        <v>3384</v>
      </c>
      <c r="B1608" t="s">
        <v>3385</v>
      </c>
      <c r="E1608" t="b">
        <v>1</v>
      </c>
    </row>
    <row r="1609" spans="1:5" x14ac:dyDescent="0.45">
      <c r="A1609" t="s">
        <v>3386</v>
      </c>
      <c r="B1609" t="s">
        <v>3387</v>
      </c>
      <c r="E1609" t="b">
        <v>1</v>
      </c>
    </row>
    <row r="1610" spans="1:5" x14ac:dyDescent="0.45">
      <c r="A1610" t="s">
        <v>3388</v>
      </c>
      <c r="B1610" t="s">
        <v>3389</v>
      </c>
      <c r="E1610" t="b">
        <v>1</v>
      </c>
    </row>
    <row r="1611" spans="1:5" x14ac:dyDescent="0.45">
      <c r="A1611" t="s">
        <v>3390</v>
      </c>
      <c r="B1611" t="s">
        <v>3391</v>
      </c>
      <c r="E1611" t="b">
        <v>1</v>
      </c>
    </row>
    <row r="1612" spans="1:5" x14ac:dyDescent="0.45">
      <c r="A1612" t="s">
        <v>3392</v>
      </c>
      <c r="B1612" t="s">
        <v>3393</v>
      </c>
      <c r="E1612" t="b">
        <v>1</v>
      </c>
    </row>
    <row r="1613" spans="1:5" x14ac:dyDescent="0.45">
      <c r="A1613" t="s">
        <v>3394</v>
      </c>
      <c r="B1613" t="s">
        <v>3395</v>
      </c>
      <c r="E1613" t="b">
        <v>1</v>
      </c>
    </row>
    <row r="1614" spans="1:5" x14ac:dyDescent="0.45">
      <c r="A1614" t="s">
        <v>3396</v>
      </c>
      <c r="B1614" t="s">
        <v>3397</v>
      </c>
      <c r="E1614" t="b">
        <v>1</v>
      </c>
    </row>
    <row r="1615" spans="1:5" x14ac:dyDescent="0.45">
      <c r="A1615" t="s">
        <v>3398</v>
      </c>
      <c r="B1615" t="s">
        <v>3399</v>
      </c>
      <c r="E1615" t="b">
        <v>1</v>
      </c>
    </row>
    <row r="1616" spans="1:5" x14ac:dyDescent="0.45">
      <c r="A1616" t="s">
        <v>3400</v>
      </c>
      <c r="B1616" t="s">
        <v>3401</v>
      </c>
      <c r="E1616" t="b">
        <v>1</v>
      </c>
    </row>
    <row r="1617" spans="1:5" x14ac:dyDescent="0.45">
      <c r="A1617" t="s">
        <v>3402</v>
      </c>
      <c r="B1617" t="s">
        <v>3403</v>
      </c>
      <c r="E1617" t="b">
        <v>1</v>
      </c>
    </row>
    <row r="1618" spans="1:5" x14ac:dyDescent="0.45">
      <c r="A1618" t="s">
        <v>3404</v>
      </c>
      <c r="B1618" t="s">
        <v>3405</v>
      </c>
      <c r="E1618" t="b">
        <v>1</v>
      </c>
    </row>
    <row r="1619" spans="1:5" x14ac:dyDescent="0.45">
      <c r="A1619" t="s">
        <v>3406</v>
      </c>
      <c r="B1619" t="s">
        <v>3407</v>
      </c>
      <c r="E1619" t="b">
        <v>1</v>
      </c>
    </row>
    <row r="1620" spans="1:5" x14ac:dyDescent="0.45">
      <c r="A1620" t="s">
        <v>3408</v>
      </c>
      <c r="B1620" t="s">
        <v>3409</v>
      </c>
      <c r="E1620" t="b">
        <v>1</v>
      </c>
    </row>
    <row r="1621" spans="1:5" x14ac:dyDescent="0.45">
      <c r="A1621" t="s">
        <v>3410</v>
      </c>
      <c r="B1621" t="s">
        <v>3411</v>
      </c>
      <c r="E1621" t="b">
        <v>1</v>
      </c>
    </row>
    <row r="1622" spans="1:5" x14ac:dyDescent="0.45">
      <c r="A1622" t="s">
        <v>3412</v>
      </c>
      <c r="B1622" t="s">
        <v>3413</v>
      </c>
      <c r="E1622" t="b">
        <v>1</v>
      </c>
    </row>
    <row r="1623" spans="1:5" x14ac:dyDescent="0.45">
      <c r="A1623" t="s">
        <v>3414</v>
      </c>
      <c r="B1623" t="s">
        <v>3415</v>
      </c>
      <c r="E1623" t="b">
        <v>1</v>
      </c>
    </row>
    <row r="1624" spans="1:5" x14ac:dyDescent="0.45">
      <c r="A1624" t="s">
        <v>3416</v>
      </c>
      <c r="B1624" t="s">
        <v>3417</v>
      </c>
      <c r="E1624" t="b">
        <v>1</v>
      </c>
    </row>
    <row r="1625" spans="1:5" x14ac:dyDescent="0.45">
      <c r="A1625" t="s">
        <v>3418</v>
      </c>
      <c r="B1625" t="s">
        <v>3419</v>
      </c>
      <c r="E1625" t="b">
        <v>1</v>
      </c>
    </row>
    <row r="1626" spans="1:5" x14ac:dyDescent="0.45">
      <c r="A1626" t="s">
        <v>3420</v>
      </c>
      <c r="B1626" t="s">
        <v>3421</v>
      </c>
      <c r="E1626" t="b">
        <v>1</v>
      </c>
    </row>
    <row r="1627" spans="1:5" x14ac:dyDescent="0.45">
      <c r="A1627" t="s">
        <v>3422</v>
      </c>
      <c r="B1627" t="s">
        <v>3423</v>
      </c>
      <c r="E1627" t="b">
        <v>1</v>
      </c>
    </row>
    <row r="1628" spans="1:5" x14ac:dyDescent="0.45">
      <c r="A1628" t="s">
        <v>3424</v>
      </c>
      <c r="B1628" t="s">
        <v>3425</v>
      </c>
      <c r="E1628" t="b">
        <v>1</v>
      </c>
    </row>
    <row r="1629" spans="1:5" x14ac:dyDescent="0.45">
      <c r="A1629" t="s">
        <v>3426</v>
      </c>
      <c r="B1629" t="s">
        <v>3427</v>
      </c>
      <c r="E1629" t="b">
        <v>1</v>
      </c>
    </row>
    <row r="1630" spans="1:5" x14ac:dyDescent="0.45">
      <c r="A1630" t="s">
        <v>3428</v>
      </c>
      <c r="B1630" t="s">
        <v>3429</v>
      </c>
      <c r="E1630" t="b">
        <v>1</v>
      </c>
    </row>
    <row r="1631" spans="1:5" x14ac:dyDescent="0.45">
      <c r="A1631" t="s">
        <v>3430</v>
      </c>
      <c r="B1631" t="s">
        <v>3431</v>
      </c>
      <c r="E1631" t="b">
        <v>1</v>
      </c>
    </row>
    <row r="1632" spans="1:5" x14ac:dyDescent="0.45">
      <c r="A1632" t="s">
        <v>3432</v>
      </c>
      <c r="B1632" t="s">
        <v>3433</v>
      </c>
      <c r="E1632" t="b">
        <v>1</v>
      </c>
    </row>
    <row r="1633" spans="1:5" x14ac:dyDescent="0.45">
      <c r="A1633" t="s">
        <v>3434</v>
      </c>
      <c r="B1633" t="s">
        <v>3435</v>
      </c>
      <c r="E1633" t="b">
        <v>1</v>
      </c>
    </row>
    <row r="1634" spans="1:5" x14ac:dyDescent="0.45">
      <c r="A1634" t="s">
        <v>3436</v>
      </c>
      <c r="B1634" t="s">
        <v>3437</v>
      </c>
      <c r="E1634" t="b">
        <v>1</v>
      </c>
    </row>
    <row r="1635" spans="1:5" x14ac:dyDescent="0.45">
      <c r="A1635" t="s">
        <v>3438</v>
      </c>
      <c r="B1635" t="s">
        <v>3439</v>
      </c>
      <c r="E1635" t="b">
        <v>1</v>
      </c>
    </row>
    <row r="1636" spans="1:5" x14ac:dyDescent="0.45">
      <c r="A1636" t="s">
        <v>3440</v>
      </c>
      <c r="B1636" t="s">
        <v>3441</v>
      </c>
      <c r="E1636" t="b">
        <v>1</v>
      </c>
    </row>
    <row r="1637" spans="1:5" x14ac:dyDescent="0.45">
      <c r="A1637" t="s">
        <v>3442</v>
      </c>
      <c r="B1637" t="s">
        <v>3443</v>
      </c>
      <c r="E1637" t="b">
        <v>1</v>
      </c>
    </row>
    <row r="1638" spans="1:5" x14ac:dyDescent="0.45">
      <c r="A1638" t="s">
        <v>3444</v>
      </c>
      <c r="B1638" t="s">
        <v>3445</v>
      </c>
      <c r="E1638" t="b">
        <v>1</v>
      </c>
    </row>
    <row r="1639" spans="1:5" x14ac:dyDescent="0.45">
      <c r="A1639" t="s">
        <v>3446</v>
      </c>
      <c r="B1639" t="s">
        <v>3447</v>
      </c>
      <c r="E1639" t="b">
        <v>1</v>
      </c>
    </row>
    <row r="1640" spans="1:5" x14ac:dyDescent="0.45">
      <c r="A1640" t="s">
        <v>3448</v>
      </c>
      <c r="B1640" t="s">
        <v>3449</v>
      </c>
      <c r="E1640" t="b">
        <v>1</v>
      </c>
    </row>
    <row r="1641" spans="1:5" x14ac:dyDescent="0.45">
      <c r="A1641" t="s">
        <v>3450</v>
      </c>
      <c r="B1641" t="s">
        <v>3451</v>
      </c>
      <c r="E1641" t="b">
        <v>1</v>
      </c>
    </row>
    <row r="1642" spans="1:5" x14ac:dyDescent="0.45">
      <c r="A1642" t="s">
        <v>3452</v>
      </c>
      <c r="B1642" t="s">
        <v>3453</v>
      </c>
      <c r="E1642" t="b">
        <v>1</v>
      </c>
    </row>
    <row r="1643" spans="1:5" x14ac:dyDescent="0.45">
      <c r="A1643" t="s">
        <v>3454</v>
      </c>
      <c r="B1643" t="s">
        <v>3455</v>
      </c>
      <c r="E1643" t="b">
        <v>1</v>
      </c>
    </row>
    <row r="1644" spans="1:5" x14ac:dyDescent="0.45">
      <c r="A1644" t="s">
        <v>3456</v>
      </c>
      <c r="B1644" t="s">
        <v>3457</v>
      </c>
      <c r="E1644" t="b">
        <v>1</v>
      </c>
    </row>
    <row r="1645" spans="1:5" x14ac:dyDescent="0.45">
      <c r="A1645" t="s">
        <v>3458</v>
      </c>
      <c r="B1645" t="s">
        <v>3459</v>
      </c>
      <c r="E1645" t="b">
        <v>1</v>
      </c>
    </row>
    <row r="1646" spans="1:5" x14ac:dyDescent="0.45">
      <c r="A1646" t="s">
        <v>3460</v>
      </c>
      <c r="B1646" t="s">
        <v>3461</v>
      </c>
      <c r="E1646" t="b">
        <v>1</v>
      </c>
    </row>
    <row r="1647" spans="1:5" x14ac:dyDescent="0.45">
      <c r="A1647" t="s">
        <v>3462</v>
      </c>
      <c r="B1647" t="s">
        <v>3463</v>
      </c>
      <c r="E1647" t="b">
        <v>1</v>
      </c>
    </row>
    <row r="1648" spans="1:5" x14ac:dyDescent="0.45">
      <c r="A1648" t="s">
        <v>3464</v>
      </c>
      <c r="B1648" t="s">
        <v>3465</v>
      </c>
      <c r="E1648" t="b">
        <v>1</v>
      </c>
    </row>
    <row r="1649" spans="1:5" x14ac:dyDescent="0.45">
      <c r="A1649" t="s">
        <v>3466</v>
      </c>
      <c r="B1649" t="s">
        <v>3467</v>
      </c>
      <c r="E1649" t="b">
        <v>1</v>
      </c>
    </row>
    <row r="1650" spans="1:5" x14ac:dyDescent="0.45">
      <c r="A1650" t="s">
        <v>3468</v>
      </c>
      <c r="B1650" t="s">
        <v>3469</v>
      </c>
      <c r="E1650" t="b">
        <v>1</v>
      </c>
    </row>
    <row r="1651" spans="1:5" x14ac:dyDescent="0.45">
      <c r="A1651" t="s">
        <v>3470</v>
      </c>
      <c r="B1651" t="s">
        <v>3471</v>
      </c>
      <c r="E1651" t="b">
        <v>1</v>
      </c>
    </row>
    <row r="1652" spans="1:5" x14ac:dyDescent="0.45">
      <c r="A1652" t="s">
        <v>3472</v>
      </c>
      <c r="B1652" t="s">
        <v>3473</v>
      </c>
      <c r="E1652" t="b">
        <v>1</v>
      </c>
    </row>
    <row r="1653" spans="1:5" x14ac:dyDescent="0.45">
      <c r="A1653" t="s">
        <v>3474</v>
      </c>
      <c r="B1653" t="s">
        <v>3475</v>
      </c>
      <c r="E1653" t="b">
        <v>1</v>
      </c>
    </row>
    <row r="1654" spans="1:5" x14ac:dyDescent="0.45">
      <c r="A1654" t="s">
        <v>3476</v>
      </c>
      <c r="B1654" t="s">
        <v>3477</v>
      </c>
      <c r="E1654" t="b">
        <v>1</v>
      </c>
    </row>
    <row r="1655" spans="1:5" x14ac:dyDescent="0.45">
      <c r="A1655" t="s">
        <v>3478</v>
      </c>
      <c r="B1655" t="s">
        <v>3479</v>
      </c>
      <c r="E1655" t="b">
        <v>1</v>
      </c>
    </row>
    <row r="1656" spans="1:5" x14ac:dyDescent="0.45">
      <c r="A1656" t="s">
        <v>3480</v>
      </c>
      <c r="B1656" t="s">
        <v>3481</v>
      </c>
      <c r="E1656" t="b">
        <v>1</v>
      </c>
    </row>
    <row r="1657" spans="1:5" x14ac:dyDescent="0.45">
      <c r="A1657" t="s">
        <v>3482</v>
      </c>
      <c r="B1657" t="s">
        <v>3483</v>
      </c>
      <c r="E1657" t="b">
        <v>1</v>
      </c>
    </row>
    <row r="1658" spans="1:5" x14ac:dyDescent="0.45">
      <c r="A1658" t="s">
        <v>3484</v>
      </c>
      <c r="B1658" t="s">
        <v>3485</v>
      </c>
      <c r="E1658" t="b">
        <v>1</v>
      </c>
    </row>
    <row r="1659" spans="1:5" x14ac:dyDescent="0.45">
      <c r="A1659" t="s">
        <v>3486</v>
      </c>
      <c r="B1659" t="s">
        <v>3487</v>
      </c>
      <c r="E1659" t="b">
        <v>1</v>
      </c>
    </row>
    <row r="1660" spans="1:5" x14ac:dyDescent="0.45">
      <c r="A1660" t="s">
        <v>3488</v>
      </c>
      <c r="B1660" t="s">
        <v>3489</v>
      </c>
      <c r="E1660" t="b">
        <v>1</v>
      </c>
    </row>
    <row r="1661" spans="1:5" x14ac:dyDescent="0.45">
      <c r="A1661" t="s">
        <v>3490</v>
      </c>
      <c r="B1661" t="s">
        <v>3491</v>
      </c>
      <c r="E1661" t="b">
        <v>1</v>
      </c>
    </row>
    <row r="1662" spans="1:5" x14ac:dyDescent="0.45">
      <c r="A1662" t="s">
        <v>3492</v>
      </c>
      <c r="B1662" t="s">
        <v>3493</v>
      </c>
      <c r="E1662" t="b">
        <v>1</v>
      </c>
    </row>
    <row r="1663" spans="1:5" x14ac:dyDescent="0.45">
      <c r="A1663" t="s">
        <v>3494</v>
      </c>
      <c r="B1663" t="s">
        <v>3495</v>
      </c>
      <c r="E1663" t="b">
        <v>1</v>
      </c>
    </row>
    <row r="1664" spans="1:5" x14ac:dyDescent="0.45">
      <c r="A1664" t="s">
        <v>3496</v>
      </c>
      <c r="B1664" t="s">
        <v>3497</v>
      </c>
      <c r="E1664" t="b">
        <v>1</v>
      </c>
    </row>
    <row r="1665" spans="1:5" x14ac:dyDescent="0.45">
      <c r="A1665" t="s">
        <v>3498</v>
      </c>
      <c r="B1665" t="s">
        <v>3499</v>
      </c>
      <c r="E1665" t="b">
        <v>1</v>
      </c>
    </row>
    <row r="1666" spans="1:5" x14ac:dyDescent="0.45">
      <c r="A1666" t="s">
        <v>3500</v>
      </c>
      <c r="B1666" t="s">
        <v>3501</v>
      </c>
      <c r="E1666" t="b">
        <v>1</v>
      </c>
    </row>
    <row r="1667" spans="1:5" x14ac:dyDescent="0.45">
      <c r="A1667" t="s">
        <v>3502</v>
      </c>
      <c r="B1667" t="s">
        <v>3503</v>
      </c>
      <c r="E1667" t="b">
        <v>1</v>
      </c>
    </row>
    <row r="1668" spans="1:5" x14ac:dyDescent="0.45">
      <c r="A1668" t="s">
        <v>3504</v>
      </c>
      <c r="B1668" t="s">
        <v>3505</v>
      </c>
      <c r="E1668" t="b">
        <v>1</v>
      </c>
    </row>
    <row r="1669" spans="1:5" x14ac:dyDescent="0.45">
      <c r="A1669" t="s">
        <v>3506</v>
      </c>
      <c r="B1669" t="s">
        <v>3507</v>
      </c>
      <c r="E1669" t="b">
        <v>1</v>
      </c>
    </row>
    <row r="1670" spans="1:5" x14ac:dyDescent="0.45">
      <c r="A1670" t="s">
        <v>3508</v>
      </c>
      <c r="B1670" t="s">
        <v>3509</v>
      </c>
      <c r="E1670" t="b">
        <v>1</v>
      </c>
    </row>
    <row r="1671" spans="1:5" x14ac:dyDescent="0.45">
      <c r="A1671" t="s">
        <v>3510</v>
      </c>
      <c r="B1671" t="s">
        <v>3511</v>
      </c>
      <c r="E1671" t="b">
        <v>1</v>
      </c>
    </row>
    <row r="1672" spans="1:5" x14ac:dyDescent="0.45">
      <c r="A1672" t="s">
        <v>3512</v>
      </c>
      <c r="B1672" t="s">
        <v>3513</v>
      </c>
      <c r="E1672" t="b">
        <v>1</v>
      </c>
    </row>
    <row r="1673" spans="1:5" x14ac:dyDescent="0.45">
      <c r="A1673" t="s">
        <v>3514</v>
      </c>
      <c r="B1673" t="s">
        <v>3515</v>
      </c>
      <c r="E1673" t="b">
        <v>1</v>
      </c>
    </row>
    <row r="1674" spans="1:5" x14ac:dyDescent="0.45">
      <c r="A1674" t="s">
        <v>3516</v>
      </c>
      <c r="B1674" t="s">
        <v>3517</v>
      </c>
      <c r="E1674" t="b">
        <v>1</v>
      </c>
    </row>
    <row r="1675" spans="1:5" x14ac:dyDescent="0.45">
      <c r="A1675" t="s">
        <v>3518</v>
      </c>
      <c r="B1675" t="s">
        <v>3519</v>
      </c>
      <c r="E1675" t="b">
        <v>1</v>
      </c>
    </row>
    <row r="1676" spans="1:5" x14ac:dyDescent="0.45">
      <c r="A1676" t="s">
        <v>3520</v>
      </c>
      <c r="B1676" t="s">
        <v>3521</v>
      </c>
      <c r="E1676" t="b">
        <v>1</v>
      </c>
    </row>
    <row r="1677" spans="1:5" x14ac:dyDescent="0.45">
      <c r="A1677" t="s">
        <v>3522</v>
      </c>
      <c r="B1677" t="s">
        <v>3523</v>
      </c>
      <c r="E1677" t="b">
        <v>1</v>
      </c>
    </row>
    <row r="1678" spans="1:5" x14ac:dyDescent="0.45">
      <c r="A1678" t="s">
        <v>3524</v>
      </c>
      <c r="B1678" t="s">
        <v>3525</v>
      </c>
      <c r="E1678" t="b">
        <v>1</v>
      </c>
    </row>
    <row r="1679" spans="1:5" x14ac:dyDescent="0.45">
      <c r="A1679" t="s">
        <v>3526</v>
      </c>
      <c r="B1679" t="s">
        <v>3527</v>
      </c>
      <c r="E1679" t="b">
        <v>1</v>
      </c>
    </row>
    <row r="1680" spans="1:5" x14ac:dyDescent="0.45">
      <c r="A1680" t="s">
        <v>3528</v>
      </c>
      <c r="B1680" t="s">
        <v>3529</v>
      </c>
      <c r="E1680" t="b">
        <v>1</v>
      </c>
    </row>
    <row r="1681" spans="1:5" x14ac:dyDescent="0.45">
      <c r="A1681" t="s">
        <v>3530</v>
      </c>
      <c r="B1681" t="s">
        <v>3531</v>
      </c>
      <c r="E1681" t="b">
        <v>1</v>
      </c>
    </row>
    <row r="1682" spans="1:5" x14ac:dyDescent="0.45">
      <c r="A1682" t="s">
        <v>3532</v>
      </c>
      <c r="B1682" t="s">
        <v>3533</v>
      </c>
      <c r="E1682" t="b">
        <v>1</v>
      </c>
    </row>
    <row r="1683" spans="1:5" x14ac:dyDescent="0.45">
      <c r="A1683" t="s">
        <v>3534</v>
      </c>
      <c r="B1683" t="s">
        <v>3535</v>
      </c>
      <c r="E1683" t="b">
        <v>1</v>
      </c>
    </row>
    <row r="1684" spans="1:5" x14ac:dyDescent="0.45">
      <c r="A1684" t="s">
        <v>3536</v>
      </c>
      <c r="B1684" t="s">
        <v>3537</v>
      </c>
      <c r="E1684" t="b">
        <v>1</v>
      </c>
    </row>
    <row r="1685" spans="1:5" x14ac:dyDescent="0.45">
      <c r="A1685" t="s">
        <v>3538</v>
      </c>
      <c r="B1685" t="s">
        <v>3539</v>
      </c>
      <c r="E1685" t="b">
        <v>1</v>
      </c>
    </row>
    <row r="1686" spans="1:5" x14ac:dyDescent="0.45">
      <c r="A1686" t="s">
        <v>3540</v>
      </c>
      <c r="B1686" t="s">
        <v>3541</v>
      </c>
      <c r="E1686" t="b">
        <v>1</v>
      </c>
    </row>
    <row r="1687" spans="1:5" x14ac:dyDescent="0.45">
      <c r="A1687" t="s">
        <v>3542</v>
      </c>
      <c r="B1687" t="s">
        <v>3543</v>
      </c>
      <c r="E1687" t="b">
        <v>1</v>
      </c>
    </row>
    <row r="1688" spans="1:5" x14ac:dyDescent="0.45">
      <c r="A1688" t="s">
        <v>3544</v>
      </c>
      <c r="B1688" t="s">
        <v>3545</v>
      </c>
      <c r="E1688" t="b">
        <v>1</v>
      </c>
    </row>
    <row r="1689" spans="1:5" x14ac:dyDescent="0.45">
      <c r="A1689" t="s">
        <v>3546</v>
      </c>
      <c r="B1689" t="s">
        <v>3547</v>
      </c>
      <c r="E1689" t="b">
        <v>1</v>
      </c>
    </row>
    <row r="1690" spans="1:5" x14ac:dyDescent="0.45">
      <c r="A1690" t="s">
        <v>3548</v>
      </c>
      <c r="B1690" t="s">
        <v>3549</v>
      </c>
      <c r="E1690" t="b">
        <v>1</v>
      </c>
    </row>
    <row r="1691" spans="1:5" x14ac:dyDescent="0.45">
      <c r="A1691" t="s">
        <v>3550</v>
      </c>
      <c r="B1691" t="s">
        <v>3551</v>
      </c>
      <c r="E1691" t="b">
        <v>1</v>
      </c>
    </row>
    <row r="1692" spans="1:5" x14ac:dyDescent="0.45">
      <c r="A1692" t="s">
        <v>3552</v>
      </c>
      <c r="B1692" t="s">
        <v>3553</v>
      </c>
      <c r="E1692" t="b">
        <v>1</v>
      </c>
    </row>
    <row r="1693" spans="1:5" x14ac:dyDescent="0.45">
      <c r="A1693" t="s">
        <v>3554</v>
      </c>
      <c r="B1693" t="s">
        <v>3555</v>
      </c>
      <c r="E1693" t="b">
        <v>1</v>
      </c>
    </row>
    <row r="1694" spans="1:5" x14ac:dyDescent="0.45">
      <c r="A1694" t="s">
        <v>3556</v>
      </c>
      <c r="B1694" t="s">
        <v>3557</v>
      </c>
      <c r="E1694" t="b">
        <v>1</v>
      </c>
    </row>
    <row r="1695" spans="1:5" x14ac:dyDescent="0.45">
      <c r="A1695" t="s">
        <v>3558</v>
      </c>
      <c r="B1695" t="s">
        <v>3559</v>
      </c>
      <c r="E1695" t="b">
        <v>1</v>
      </c>
    </row>
    <row r="1696" spans="1:5" x14ac:dyDescent="0.45">
      <c r="A1696" t="s">
        <v>3560</v>
      </c>
      <c r="B1696" t="s">
        <v>3561</v>
      </c>
      <c r="E1696" t="b">
        <v>1</v>
      </c>
    </row>
    <row r="1697" spans="1:5" x14ac:dyDescent="0.45">
      <c r="A1697" t="s">
        <v>3562</v>
      </c>
      <c r="B1697" t="s">
        <v>3563</v>
      </c>
      <c r="E1697" t="b">
        <v>1</v>
      </c>
    </row>
    <row r="1698" spans="1:5" x14ac:dyDescent="0.45">
      <c r="A1698" t="s">
        <v>3564</v>
      </c>
      <c r="B1698" t="s">
        <v>3565</v>
      </c>
      <c r="E1698" t="b">
        <v>1</v>
      </c>
    </row>
    <row r="1699" spans="1:5" x14ac:dyDescent="0.45">
      <c r="A1699" t="s">
        <v>3566</v>
      </c>
      <c r="B1699" t="s">
        <v>3567</v>
      </c>
      <c r="E1699" t="b">
        <v>1</v>
      </c>
    </row>
    <row r="1700" spans="1:5" x14ac:dyDescent="0.45">
      <c r="A1700" t="s">
        <v>3568</v>
      </c>
      <c r="B1700" t="s">
        <v>3569</v>
      </c>
      <c r="E1700" t="b">
        <v>1</v>
      </c>
    </row>
    <row r="1701" spans="1:5" x14ac:dyDescent="0.45">
      <c r="A1701" t="s">
        <v>3570</v>
      </c>
      <c r="B1701" t="s">
        <v>3571</v>
      </c>
      <c r="E1701" t="b">
        <v>1</v>
      </c>
    </row>
    <row r="1702" spans="1:5" x14ac:dyDescent="0.45">
      <c r="A1702" t="s">
        <v>3572</v>
      </c>
      <c r="B1702" t="s">
        <v>3573</v>
      </c>
      <c r="E1702" t="b">
        <v>1</v>
      </c>
    </row>
    <row r="1703" spans="1:5" x14ac:dyDescent="0.45">
      <c r="A1703" t="s">
        <v>3574</v>
      </c>
      <c r="B1703" t="s">
        <v>3575</v>
      </c>
      <c r="E1703" t="b">
        <v>1</v>
      </c>
    </row>
    <row r="1704" spans="1:5" x14ac:dyDescent="0.45">
      <c r="A1704" t="s">
        <v>3576</v>
      </c>
      <c r="B1704" t="s">
        <v>3577</v>
      </c>
      <c r="E1704" t="b">
        <v>1</v>
      </c>
    </row>
    <row r="1705" spans="1:5" x14ac:dyDescent="0.45">
      <c r="A1705" t="s">
        <v>3578</v>
      </c>
      <c r="B1705" t="s">
        <v>3579</v>
      </c>
      <c r="E1705" t="b">
        <v>1</v>
      </c>
    </row>
    <row r="1706" spans="1:5" x14ac:dyDescent="0.45">
      <c r="A1706" t="s">
        <v>3580</v>
      </c>
      <c r="B1706" t="s">
        <v>3581</v>
      </c>
      <c r="E1706" t="b">
        <v>1</v>
      </c>
    </row>
    <row r="1707" spans="1:5" x14ac:dyDescent="0.45">
      <c r="A1707" t="s">
        <v>3582</v>
      </c>
      <c r="B1707" t="s">
        <v>3583</v>
      </c>
      <c r="E1707" t="b">
        <v>1</v>
      </c>
    </row>
    <row r="1708" spans="1:5" x14ac:dyDescent="0.45">
      <c r="A1708" t="s">
        <v>3584</v>
      </c>
      <c r="B1708" t="s">
        <v>3585</v>
      </c>
      <c r="E1708" t="b">
        <v>1</v>
      </c>
    </row>
    <row r="1709" spans="1:5" x14ac:dyDescent="0.45">
      <c r="A1709" t="s">
        <v>3586</v>
      </c>
      <c r="B1709" t="s">
        <v>3587</v>
      </c>
      <c r="E1709" t="b">
        <v>1</v>
      </c>
    </row>
    <row r="1710" spans="1:5" x14ac:dyDescent="0.45">
      <c r="A1710" t="s">
        <v>3588</v>
      </c>
      <c r="B1710" t="s">
        <v>3589</v>
      </c>
      <c r="E1710" t="b">
        <v>1</v>
      </c>
    </row>
    <row r="1711" spans="1:5" x14ac:dyDescent="0.45">
      <c r="A1711" t="s">
        <v>3590</v>
      </c>
      <c r="B1711" t="s">
        <v>3591</v>
      </c>
      <c r="E1711" t="b">
        <v>1</v>
      </c>
    </row>
    <row r="1712" spans="1:5" x14ac:dyDescent="0.45">
      <c r="A1712" t="s">
        <v>3592</v>
      </c>
      <c r="B1712" t="s">
        <v>3593</v>
      </c>
      <c r="E1712" t="b">
        <v>1</v>
      </c>
    </row>
    <row r="1713" spans="1:5" x14ac:dyDescent="0.45">
      <c r="A1713" t="s">
        <v>3594</v>
      </c>
      <c r="B1713" t="s">
        <v>3595</v>
      </c>
      <c r="E1713" t="b">
        <v>1</v>
      </c>
    </row>
    <row r="1714" spans="1:5" x14ac:dyDescent="0.45">
      <c r="A1714" t="s">
        <v>3596</v>
      </c>
      <c r="B1714" t="s">
        <v>3597</v>
      </c>
      <c r="E1714" t="b">
        <v>1</v>
      </c>
    </row>
    <row r="1715" spans="1:5" x14ac:dyDescent="0.45">
      <c r="A1715" t="s">
        <v>3598</v>
      </c>
      <c r="B1715" t="s">
        <v>3599</v>
      </c>
      <c r="E1715" t="b">
        <v>1</v>
      </c>
    </row>
    <row r="1716" spans="1:5" x14ac:dyDescent="0.45">
      <c r="A1716" t="s">
        <v>3600</v>
      </c>
      <c r="B1716" t="s">
        <v>3601</v>
      </c>
      <c r="E1716" t="b">
        <v>1</v>
      </c>
    </row>
    <row r="1717" spans="1:5" x14ac:dyDescent="0.45">
      <c r="A1717" t="s">
        <v>3602</v>
      </c>
      <c r="B1717" t="s">
        <v>3603</v>
      </c>
      <c r="E1717" t="b">
        <v>1</v>
      </c>
    </row>
    <row r="1718" spans="1:5" x14ac:dyDescent="0.45">
      <c r="A1718" t="s">
        <v>3604</v>
      </c>
      <c r="B1718" t="s">
        <v>3605</v>
      </c>
      <c r="E1718" t="b">
        <v>1</v>
      </c>
    </row>
    <row r="1719" spans="1:5" x14ac:dyDescent="0.45">
      <c r="A1719" t="s">
        <v>3606</v>
      </c>
      <c r="B1719" t="s">
        <v>3607</v>
      </c>
      <c r="E1719" t="b">
        <v>1</v>
      </c>
    </row>
    <row r="1720" spans="1:5" x14ac:dyDescent="0.45">
      <c r="A1720" t="s">
        <v>3608</v>
      </c>
      <c r="B1720" t="s">
        <v>3609</v>
      </c>
      <c r="E1720" t="b">
        <v>1</v>
      </c>
    </row>
    <row r="1721" spans="1:5" x14ac:dyDescent="0.45">
      <c r="A1721" t="s">
        <v>3610</v>
      </c>
      <c r="B1721" t="s">
        <v>3611</v>
      </c>
      <c r="E1721" t="b">
        <v>1</v>
      </c>
    </row>
    <row r="1722" spans="1:5" x14ac:dyDescent="0.45">
      <c r="A1722" t="s">
        <v>3612</v>
      </c>
      <c r="B1722" t="s">
        <v>3613</v>
      </c>
      <c r="E1722" t="b">
        <v>1</v>
      </c>
    </row>
    <row r="1723" spans="1:5" x14ac:dyDescent="0.45">
      <c r="A1723" t="s">
        <v>3614</v>
      </c>
      <c r="B1723" t="s">
        <v>3615</v>
      </c>
      <c r="E1723" t="b">
        <v>1</v>
      </c>
    </row>
    <row r="1724" spans="1:5" x14ac:dyDescent="0.45">
      <c r="A1724" t="s">
        <v>3616</v>
      </c>
      <c r="B1724" t="s">
        <v>3617</v>
      </c>
      <c r="E1724" t="b">
        <v>1</v>
      </c>
    </row>
    <row r="1725" spans="1:5" x14ac:dyDescent="0.45">
      <c r="A1725" t="s">
        <v>3618</v>
      </c>
      <c r="B1725" t="s">
        <v>3619</v>
      </c>
      <c r="E1725" t="b">
        <v>1</v>
      </c>
    </row>
    <row r="1726" spans="1:5" x14ac:dyDescent="0.45">
      <c r="A1726" t="s">
        <v>3620</v>
      </c>
      <c r="B1726" t="s">
        <v>3621</v>
      </c>
      <c r="E1726" t="b">
        <v>1</v>
      </c>
    </row>
    <row r="1727" spans="1:5" x14ac:dyDescent="0.45">
      <c r="A1727" t="s">
        <v>3622</v>
      </c>
      <c r="B1727" t="s">
        <v>3623</v>
      </c>
      <c r="E1727" t="b">
        <v>1</v>
      </c>
    </row>
    <row r="1728" spans="1:5" x14ac:dyDescent="0.45">
      <c r="A1728" t="s">
        <v>3624</v>
      </c>
      <c r="B1728" t="s">
        <v>3625</v>
      </c>
      <c r="E1728" t="b">
        <v>1</v>
      </c>
    </row>
    <row r="1729" spans="1:5" x14ac:dyDescent="0.45">
      <c r="A1729" t="s">
        <v>3626</v>
      </c>
      <c r="B1729" t="s">
        <v>3627</v>
      </c>
      <c r="E1729" t="b">
        <v>1</v>
      </c>
    </row>
    <row r="1730" spans="1:5" x14ac:dyDescent="0.45">
      <c r="A1730" t="s">
        <v>3628</v>
      </c>
      <c r="B1730" t="s">
        <v>3629</v>
      </c>
      <c r="E1730" t="b">
        <v>1</v>
      </c>
    </row>
    <row r="1731" spans="1:5" x14ac:dyDescent="0.45">
      <c r="A1731" t="s">
        <v>3630</v>
      </c>
      <c r="B1731" t="s">
        <v>3631</v>
      </c>
      <c r="E1731" t="b">
        <v>1</v>
      </c>
    </row>
    <row r="1732" spans="1:5" x14ac:dyDescent="0.45">
      <c r="A1732" t="s">
        <v>3632</v>
      </c>
      <c r="B1732" t="s">
        <v>3633</v>
      </c>
      <c r="E1732" t="b">
        <v>1</v>
      </c>
    </row>
    <row r="1733" spans="1:5" x14ac:dyDescent="0.45">
      <c r="A1733" t="s">
        <v>3634</v>
      </c>
      <c r="B1733" t="s">
        <v>3635</v>
      </c>
      <c r="E1733" t="b">
        <v>1</v>
      </c>
    </row>
    <row r="1734" spans="1:5" x14ac:dyDescent="0.45">
      <c r="A1734" t="s">
        <v>3636</v>
      </c>
      <c r="B1734" t="s">
        <v>3637</v>
      </c>
      <c r="E1734" t="b">
        <v>1</v>
      </c>
    </row>
    <row r="1735" spans="1:5" x14ac:dyDescent="0.45">
      <c r="A1735" t="s">
        <v>3638</v>
      </c>
      <c r="B1735" t="s">
        <v>3639</v>
      </c>
      <c r="E1735" t="b">
        <v>1</v>
      </c>
    </row>
    <row r="1736" spans="1:5" x14ac:dyDescent="0.45">
      <c r="A1736" t="s">
        <v>3640</v>
      </c>
      <c r="B1736" t="s">
        <v>3641</v>
      </c>
      <c r="E1736" t="b">
        <v>1</v>
      </c>
    </row>
    <row r="1737" spans="1:5" x14ac:dyDescent="0.45">
      <c r="A1737" t="s">
        <v>3642</v>
      </c>
      <c r="B1737" t="s">
        <v>3643</v>
      </c>
      <c r="E1737" t="b">
        <v>1</v>
      </c>
    </row>
    <row r="1738" spans="1:5" x14ac:dyDescent="0.45">
      <c r="A1738" t="s">
        <v>3644</v>
      </c>
      <c r="B1738" t="s">
        <v>3645</v>
      </c>
      <c r="E1738" t="b">
        <v>1</v>
      </c>
    </row>
    <row r="1739" spans="1:5" x14ac:dyDescent="0.45">
      <c r="A1739" t="s">
        <v>3646</v>
      </c>
      <c r="B1739" t="s">
        <v>3647</v>
      </c>
      <c r="E1739" t="b">
        <v>1</v>
      </c>
    </row>
    <row r="1740" spans="1:5" x14ac:dyDescent="0.45">
      <c r="A1740" t="s">
        <v>3648</v>
      </c>
      <c r="B1740" t="s">
        <v>3649</v>
      </c>
      <c r="E1740" t="b">
        <v>1</v>
      </c>
    </row>
    <row r="1741" spans="1:5" x14ac:dyDescent="0.45">
      <c r="A1741" t="s">
        <v>3650</v>
      </c>
      <c r="B1741" t="s">
        <v>3651</v>
      </c>
      <c r="E1741" t="b">
        <v>1</v>
      </c>
    </row>
    <row r="1742" spans="1:5" x14ac:dyDescent="0.45">
      <c r="A1742" t="s">
        <v>3652</v>
      </c>
      <c r="B1742" t="s">
        <v>3653</v>
      </c>
      <c r="E1742" t="b">
        <v>1</v>
      </c>
    </row>
    <row r="1743" spans="1:5" x14ac:dyDescent="0.45">
      <c r="A1743" t="s">
        <v>3654</v>
      </c>
      <c r="B1743" t="s">
        <v>3655</v>
      </c>
      <c r="E1743" t="b">
        <v>1</v>
      </c>
    </row>
    <row r="1744" spans="1:5" x14ac:dyDescent="0.45">
      <c r="A1744" t="s">
        <v>3656</v>
      </c>
      <c r="B1744" t="s">
        <v>3657</v>
      </c>
      <c r="E1744" t="b">
        <v>1</v>
      </c>
    </row>
    <row r="1745" spans="1:5" x14ac:dyDescent="0.45">
      <c r="A1745" t="s">
        <v>3658</v>
      </c>
      <c r="B1745" t="s">
        <v>3659</v>
      </c>
      <c r="E1745" t="b">
        <v>1</v>
      </c>
    </row>
    <row r="1746" spans="1:5" x14ac:dyDescent="0.45">
      <c r="A1746" t="s">
        <v>3660</v>
      </c>
      <c r="B1746" t="s">
        <v>3661</v>
      </c>
      <c r="E1746" t="b">
        <v>1</v>
      </c>
    </row>
    <row r="1747" spans="1:5" x14ac:dyDescent="0.45">
      <c r="A1747" t="s">
        <v>3662</v>
      </c>
      <c r="B1747" t="s">
        <v>3663</v>
      </c>
      <c r="E1747" t="b">
        <v>1</v>
      </c>
    </row>
    <row r="1748" spans="1:5" x14ac:dyDescent="0.45">
      <c r="A1748" t="s">
        <v>3664</v>
      </c>
      <c r="B1748" t="s">
        <v>3665</v>
      </c>
      <c r="E1748" t="b">
        <v>1</v>
      </c>
    </row>
    <row r="1749" spans="1:5" x14ac:dyDescent="0.45">
      <c r="A1749" t="s">
        <v>3666</v>
      </c>
      <c r="B1749" t="s">
        <v>3667</v>
      </c>
      <c r="E1749" t="b">
        <v>1</v>
      </c>
    </row>
    <row r="1750" spans="1:5" x14ac:dyDescent="0.45">
      <c r="A1750" t="s">
        <v>3668</v>
      </c>
      <c r="B1750" t="s">
        <v>3669</v>
      </c>
      <c r="E1750" t="b">
        <v>1</v>
      </c>
    </row>
    <row r="1751" spans="1:5" x14ac:dyDescent="0.45">
      <c r="A1751" t="s">
        <v>3670</v>
      </c>
      <c r="B1751" t="s">
        <v>3671</v>
      </c>
      <c r="E1751" t="b">
        <v>1</v>
      </c>
    </row>
    <row r="1752" spans="1:5" x14ac:dyDescent="0.45">
      <c r="A1752" t="s">
        <v>3672</v>
      </c>
      <c r="B1752" t="s">
        <v>3673</v>
      </c>
      <c r="E1752" t="b">
        <v>1</v>
      </c>
    </row>
    <row r="1753" spans="1:5" x14ac:dyDescent="0.45">
      <c r="A1753" t="s">
        <v>3674</v>
      </c>
      <c r="B1753" t="s">
        <v>3675</v>
      </c>
      <c r="E1753" t="b">
        <v>1</v>
      </c>
    </row>
    <row r="1754" spans="1:5" x14ac:dyDescent="0.45">
      <c r="A1754" t="s">
        <v>3676</v>
      </c>
      <c r="B1754" t="s">
        <v>3677</v>
      </c>
      <c r="E1754" t="b">
        <v>1</v>
      </c>
    </row>
    <row r="1755" spans="1:5" x14ac:dyDescent="0.45">
      <c r="A1755" t="s">
        <v>3678</v>
      </c>
      <c r="B1755" t="s">
        <v>3679</v>
      </c>
      <c r="E1755" t="b">
        <v>1</v>
      </c>
    </row>
    <row r="1756" spans="1:5" x14ac:dyDescent="0.45">
      <c r="A1756" t="s">
        <v>3680</v>
      </c>
      <c r="B1756" t="s">
        <v>3681</v>
      </c>
      <c r="E1756" t="b">
        <v>1</v>
      </c>
    </row>
    <row r="1757" spans="1:5" x14ac:dyDescent="0.45">
      <c r="A1757" t="s">
        <v>3682</v>
      </c>
      <c r="B1757" t="s">
        <v>3683</v>
      </c>
      <c r="E1757" t="b">
        <v>1</v>
      </c>
    </row>
    <row r="1758" spans="1:5" x14ac:dyDescent="0.45">
      <c r="A1758" t="s">
        <v>3684</v>
      </c>
      <c r="B1758" t="s">
        <v>3685</v>
      </c>
      <c r="E1758" t="b">
        <v>1</v>
      </c>
    </row>
    <row r="1759" spans="1:5" x14ac:dyDescent="0.45">
      <c r="A1759" t="s">
        <v>3686</v>
      </c>
      <c r="B1759" t="s">
        <v>3687</v>
      </c>
      <c r="E1759" t="b">
        <v>1</v>
      </c>
    </row>
    <row r="1760" spans="1:5" x14ac:dyDescent="0.45">
      <c r="A1760" t="s">
        <v>3688</v>
      </c>
      <c r="B1760" t="s">
        <v>3689</v>
      </c>
      <c r="E1760" t="b">
        <v>1</v>
      </c>
    </row>
    <row r="1761" spans="1:5" x14ac:dyDescent="0.45">
      <c r="A1761" t="s">
        <v>3690</v>
      </c>
      <c r="B1761" t="s">
        <v>3691</v>
      </c>
      <c r="E1761" t="b">
        <v>1</v>
      </c>
    </row>
    <row r="1762" spans="1:5" x14ac:dyDescent="0.45">
      <c r="A1762" t="s">
        <v>3692</v>
      </c>
      <c r="B1762" t="s">
        <v>3693</v>
      </c>
      <c r="E1762" t="b">
        <v>1</v>
      </c>
    </row>
    <row r="1763" spans="1:5" x14ac:dyDescent="0.45">
      <c r="A1763" t="s">
        <v>3694</v>
      </c>
      <c r="B1763" t="s">
        <v>3695</v>
      </c>
      <c r="E1763" t="b">
        <v>1</v>
      </c>
    </row>
    <row r="1764" spans="1:5" x14ac:dyDescent="0.45">
      <c r="A1764" t="s">
        <v>3696</v>
      </c>
      <c r="B1764" t="s">
        <v>3697</v>
      </c>
      <c r="E1764" t="b">
        <v>1</v>
      </c>
    </row>
    <row r="1765" spans="1:5" x14ac:dyDescent="0.45">
      <c r="A1765" t="s">
        <v>3698</v>
      </c>
      <c r="B1765" t="s">
        <v>3699</v>
      </c>
      <c r="E1765" t="b">
        <v>1</v>
      </c>
    </row>
    <row r="1766" spans="1:5" x14ac:dyDescent="0.45">
      <c r="A1766" t="s">
        <v>3700</v>
      </c>
      <c r="B1766" t="s">
        <v>3701</v>
      </c>
      <c r="E1766" t="b">
        <v>1</v>
      </c>
    </row>
    <row r="1767" spans="1:5" x14ac:dyDescent="0.45">
      <c r="A1767" t="s">
        <v>3702</v>
      </c>
      <c r="B1767" t="s">
        <v>3703</v>
      </c>
      <c r="E1767" t="b">
        <v>1</v>
      </c>
    </row>
    <row r="1768" spans="1:5" x14ac:dyDescent="0.45">
      <c r="A1768" t="s">
        <v>3704</v>
      </c>
      <c r="B1768" t="s">
        <v>3705</v>
      </c>
      <c r="E1768" t="b">
        <v>1</v>
      </c>
    </row>
    <row r="1769" spans="1:5" x14ac:dyDescent="0.45">
      <c r="A1769" t="s">
        <v>3706</v>
      </c>
      <c r="B1769" t="s">
        <v>3707</v>
      </c>
      <c r="E1769" t="b">
        <v>1</v>
      </c>
    </row>
    <row r="1770" spans="1:5" x14ac:dyDescent="0.45">
      <c r="A1770" t="s">
        <v>3708</v>
      </c>
      <c r="B1770" t="s">
        <v>3709</v>
      </c>
      <c r="E1770" t="b">
        <v>1</v>
      </c>
    </row>
    <row r="1771" spans="1:5" x14ac:dyDescent="0.45">
      <c r="A1771" t="s">
        <v>3710</v>
      </c>
      <c r="B1771" t="s">
        <v>3711</v>
      </c>
      <c r="E1771" t="b">
        <v>1</v>
      </c>
    </row>
    <row r="1772" spans="1:5" x14ac:dyDescent="0.45">
      <c r="A1772" t="s">
        <v>3712</v>
      </c>
      <c r="B1772" t="s">
        <v>3713</v>
      </c>
      <c r="E1772" t="b">
        <v>1</v>
      </c>
    </row>
    <row r="1773" spans="1:5" x14ac:dyDescent="0.45">
      <c r="A1773" t="s">
        <v>3714</v>
      </c>
      <c r="B1773" t="s">
        <v>3715</v>
      </c>
      <c r="E1773" t="b">
        <v>1</v>
      </c>
    </row>
    <row r="1774" spans="1:5" x14ac:dyDescent="0.45">
      <c r="A1774" t="s">
        <v>3716</v>
      </c>
      <c r="B1774" t="s">
        <v>3717</v>
      </c>
      <c r="E1774" t="b">
        <v>1</v>
      </c>
    </row>
    <row r="1775" spans="1:5" x14ac:dyDescent="0.45">
      <c r="A1775" t="s">
        <v>3718</v>
      </c>
      <c r="B1775" t="s">
        <v>3719</v>
      </c>
      <c r="E1775" t="b">
        <v>1</v>
      </c>
    </row>
    <row r="1776" spans="1:5" x14ac:dyDescent="0.45">
      <c r="A1776" t="s">
        <v>3720</v>
      </c>
      <c r="B1776" t="s">
        <v>3721</v>
      </c>
      <c r="E1776" t="b">
        <v>1</v>
      </c>
    </row>
    <row r="1777" spans="1:5" x14ac:dyDescent="0.45">
      <c r="A1777" t="s">
        <v>3722</v>
      </c>
      <c r="B1777" t="s">
        <v>3723</v>
      </c>
      <c r="E1777" t="b">
        <v>1</v>
      </c>
    </row>
    <row r="1778" spans="1:5" x14ac:dyDescent="0.45">
      <c r="A1778" t="s">
        <v>3724</v>
      </c>
      <c r="B1778" t="s">
        <v>3725</v>
      </c>
      <c r="E1778" t="b">
        <v>1</v>
      </c>
    </row>
    <row r="1779" spans="1:5" x14ac:dyDescent="0.45">
      <c r="A1779" t="s">
        <v>3726</v>
      </c>
      <c r="B1779" t="s">
        <v>3727</v>
      </c>
      <c r="E1779" t="b">
        <v>1</v>
      </c>
    </row>
    <row r="1780" spans="1:5" x14ac:dyDescent="0.45">
      <c r="A1780" t="s">
        <v>3728</v>
      </c>
      <c r="B1780" t="s">
        <v>3729</v>
      </c>
      <c r="E1780" t="b">
        <v>1</v>
      </c>
    </row>
    <row r="1781" spans="1:5" x14ac:dyDescent="0.45">
      <c r="A1781" t="s">
        <v>3730</v>
      </c>
      <c r="B1781" t="s">
        <v>3731</v>
      </c>
      <c r="E1781" t="b">
        <v>1</v>
      </c>
    </row>
    <row r="1782" spans="1:5" x14ac:dyDescent="0.45">
      <c r="A1782" t="s">
        <v>3732</v>
      </c>
      <c r="B1782" t="s">
        <v>3733</v>
      </c>
      <c r="E1782" t="b">
        <v>1</v>
      </c>
    </row>
    <row r="1783" spans="1:5" x14ac:dyDescent="0.45">
      <c r="A1783" t="s">
        <v>3734</v>
      </c>
      <c r="B1783" t="s">
        <v>3735</v>
      </c>
      <c r="E1783" t="b">
        <v>1</v>
      </c>
    </row>
    <row r="1784" spans="1:5" x14ac:dyDescent="0.45">
      <c r="A1784" t="s">
        <v>3736</v>
      </c>
      <c r="B1784" t="s">
        <v>3737</v>
      </c>
      <c r="E1784" t="b">
        <v>1</v>
      </c>
    </row>
    <row r="1785" spans="1:5" x14ac:dyDescent="0.45">
      <c r="A1785" t="s">
        <v>3738</v>
      </c>
      <c r="B1785" t="s">
        <v>3739</v>
      </c>
      <c r="E1785" t="b">
        <v>1</v>
      </c>
    </row>
    <row r="1786" spans="1:5" x14ac:dyDescent="0.45">
      <c r="A1786" t="s">
        <v>3740</v>
      </c>
      <c r="B1786" t="s">
        <v>3741</v>
      </c>
      <c r="E1786" t="b">
        <v>1</v>
      </c>
    </row>
    <row r="1787" spans="1:5" x14ac:dyDescent="0.45">
      <c r="A1787" t="s">
        <v>3742</v>
      </c>
      <c r="B1787" t="s">
        <v>3743</v>
      </c>
      <c r="E1787" t="b">
        <v>1</v>
      </c>
    </row>
    <row r="1788" spans="1:5" x14ac:dyDescent="0.45">
      <c r="A1788" t="s">
        <v>3744</v>
      </c>
      <c r="B1788" t="s">
        <v>3745</v>
      </c>
      <c r="E1788" t="b">
        <v>1</v>
      </c>
    </row>
    <row r="1789" spans="1:5" x14ac:dyDescent="0.45">
      <c r="A1789" t="s">
        <v>3746</v>
      </c>
      <c r="B1789" t="s">
        <v>3747</v>
      </c>
      <c r="E1789" t="b">
        <v>1</v>
      </c>
    </row>
    <row r="1790" spans="1:5" x14ac:dyDescent="0.45">
      <c r="A1790" t="s">
        <v>3748</v>
      </c>
      <c r="B1790" t="s">
        <v>3749</v>
      </c>
      <c r="E1790" t="b">
        <v>1</v>
      </c>
    </row>
    <row r="1791" spans="1:5" x14ac:dyDescent="0.45">
      <c r="A1791" t="s">
        <v>3750</v>
      </c>
      <c r="B1791" t="s">
        <v>3751</v>
      </c>
      <c r="E1791" t="b">
        <v>1</v>
      </c>
    </row>
    <row r="1792" spans="1:5" x14ac:dyDescent="0.45">
      <c r="A1792" t="s">
        <v>3752</v>
      </c>
      <c r="B1792" t="s">
        <v>3753</v>
      </c>
      <c r="E1792" t="b">
        <v>1</v>
      </c>
    </row>
    <row r="1793" spans="1:5" x14ac:dyDescent="0.45">
      <c r="A1793" t="s">
        <v>3754</v>
      </c>
      <c r="B1793" t="s">
        <v>3755</v>
      </c>
      <c r="E1793" t="b">
        <v>1</v>
      </c>
    </row>
    <row r="1794" spans="1:5" x14ac:dyDescent="0.45">
      <c r="A1794" t="s">
        <v>3756</v>
      </c>
      <c r="B1794" t="s">
        <v>3757</v>
      </c>
      <c r="E1794" t="b">
        <v>1</v>
      </c>
    </row>
    <row r="1795" spans="1:5" x14ac:dyDescent="0.45">
      <c r="A1795" t="s">
        <v>3758</v>
      </c>
      <c r="B1795" t="s">
        <v>3759</v>
      </c>
      <c r="E1795" t="b">
        <v>1</v>
      </c>
    </row>
    <row r="1796" spans="1:5" x14ac:dyDescent="0.45">
      <c r="A1796" t="s">
        <v>3760</v>
      </c>
      <c r="B1796" t="s">
        <v>3761</v>
      </c>
      <c r="E1796" t="b">
        <v>1</v>
      </c>
    </row>
    <row r="1797" spans="1:5" x14ac:dyDescent="0.45">
      <c r="A1797" t="s">
        <v>3762</v>
      </c>
      <c r="B1797" t="s">
        <v>3763</v>
      </c>
      <c r="E1797" t="b">
        <v>1</v>
      </c>
    </row>
    <row r="1798" spans="1:5" x14ac:dyDescent="0.45">
      <c r="A1798" t="s">
        <v>3764</v>
      </c>
      <c r="B1798" t="s">
        <v>3765</v>
      </c>
      <c r="E1798" t="b">
        <v>1</v>
      </c>
    </row>
    <row r="1799" spans="1:5" x14ac:dyDescent="0.45">
      <c r="A1799" t="s">
        <v>3766</v>
      </c>
      <c r="B1799" t="s">
        <v>3767</v>
      </c>
      <c r="E1799" t="b">
        <v>1</v>
      </c>
    </row>
    <row r="1800" spans="1:5" x14ac:dyDescent="0.45">
      <c r="A1800" t="s">
        <v>3768</v>
      </c>
      <c r="B1800" t="s">
        <v>3769</v>
      </c>
      <c r="E1800" t="b">
        <v>1</v>
      </c>
    </row>
    <row r="1801" spans="1:5" x14ac:dyDescent="0.45">
      <c r="A1801" t="s">
        <v>3770</v>
      </c>
      <c r="B1801" t="s">
        <v>3771</v>
      </c>
      <c r="E1801" t="b">
        <v>1</v>
      </c>
    </row>
    <row r="1802" spans="1:5" x14ac:dyDescent="0.45">
      <c r="A1802" t="s">
        <v>3772</v>
      </c>
      <c r="B1802" t="s">
        <v>3773</v>
      </c>
      <c r="E1802" t="b">
        <v>1</v>
      </c>
    </row>
    <row r="1803" spans="1:5" x14ac:dyDescent="0.45">
      <c r="A1803" t="s">
        <v>3774</v>
      </c>
      <c r="B1803" t="s">
        <v>3775</v>
      </c>
      <c r="E1803" t="b">
        <v>1</v>
      </c>
    </row>
    <row r="1804" spans="1:5" x14ac:dyDescent="0.45">
      <c r="A1804" t="s">
        <v>3776</v>
      </c>
      <c r="B1804" t="s">
        <v>3777</v>
      </c>
      <c r="E1804" t="b">
        <v>1</v>
      </c>
    </row>
    <row r="1805" spans="1:5" x14ac:dyDescent="0.45">
      <c r="A1805" t="s">
        <v>3778</v>
      </c>
      <c r="B1805" t="s">
        <v>3779</v>
      </c>
      <c r="E1805" t="b">
        <v>1</v>
      </c>
    </row>
    <row r="1806" spans="1:5" x14ac:dyDescent="0.45">
      <c r="A1806" t="s">
        <v>3780</v>
      </c>
      <c r="B1806" t="s">
        <v>3781</v>
      </c>
      <c r="E1806" t="b">
        <v>1</v>
      </c>
    </row>
    <row r="1807" spans="1:5" x14ac:dyDescent="0.45">
      <c r="A1807" t="s">
        <v>3782</v>
      </c>
      <c r="B1807" t="s">
        <v>3783</v>
      </c>
      <c r="E1807" t="b">
        <v>1</v>
      </c>
    </row>
    <row r="1808" spans="1:5" x14ac:dyDescent="0.45">
      <c r="A1808" t="s">
        <v>3784</v>
      </c>
      <c r="B1808" t="s">
        <v>3785</v>
      </c>
      <c r="E1808" t="b">
        <v>1</v>
      </c>
    </row>
    <row r="1809" spans="1:5" x14ac:dyDescent="0.45">
      <c r="A1809" t="s">
        <v>3786</v>
      </c>
      <c r="B1809" t="s">
        <v>3787</v>
      </c>
      <c r="E1809" t="b">
        <v>1</v>
      </c>
    </row>
    <row r="1810" spans="1:5" x14ac:dyDescent="0.45">
      <c r="A1810" t="s">
        <v>3788</v>
      </c>
      <c r="B1810" t="s">
        <v>3789</v>
      </c>
      <c r="E1810" t="b">
        <v>1</v>
      </c>
    </row>
    <row r="1811" spans="1:5" x14ac:dyDescent="0.45">
      <c r="A1811" t="s">
        <v>3790</v>
      </c>
      <c r="B1811" t="s">
        <v>3791</v>
      </c>
      <c r="E1811" t="b">
        <v>1</v>
      </c>
    </row>
    <row r="1812" spans="1:5" x14ac:dyDescent="0.45">
      <c r="A1812" t="s">
        <v>3792</v>
      </c>
      <c r="B1812" t="s">
        <v>3793</v>
      </c>
      <c r="E1812" t="b">
        <v>1</v>
      </c>
    </row>
    <row r="1813" spans="1:5" x14ac:dyDescent="0.45">
      <c r="A1813" t="s">
        <v>3794</v>
      </c>
      <c r="B1813" t="s">
        <v>3795</v>
      </c>
      <c r="E1813" t="b">
        <v>1</v>
      </c>
    </row>
    <row r="1814" spans="1:5" x14ac:dyDescent="0.45">
      <c r="A1814" t="s">
        <v>3796</v>
      </c>
      <c r="B1814" t="s">
        <v>3797</v>
      </c>
      <c r="E1814" t="b">
        <v>1</v>
      </c>
    </row>
    <row r="1815" spans="1:5" x14ac:dyDescent="0.45">
      <c r="A1815" t="s">
        <v>3798</v>
      </c>
      <c r="B1815" t="s">
        <v>3799</v>
      </c>
      <c r="E1815" t="b">
        <v>1</v>
      </c>
    </row>
    <row r="1816" spans="1:5" x14ac:dyDescent="0.45">
      <c r="A1816" t="s">
        <v>3800</v>
      </c>
      <c r="B1816" t="s">
        <v>3801</v>
      </c>
      <c r="E1816" t="b">
        <v>1</v>
      </c>
    </row>
    <row r="1817" spans="1:5" x14ac:dyDescent="0.45">
      <c r="A1817" t="s">
        <v>3802</v>
      </c>
      <c r="B1817" t="s">
        <v>3803</v>
      </c>
      <c r="E1817" t="b">
        <v>1</v>
      </c>
    </row>
    <row r="1818" spans="1:5" x14ac:dyDescent="0.45">
      <c r="A1818" t="s">
        <v>3804</v>
      </c>
      <c r="B1818" t="s">
        <v>3805</v>
      </c>
      <c r="E1818" t="b">
        <v>1</v>
      </c>
    </row>
    <row r="1819" spans="1:5" x14ac:dyDescent="0.45">
      <c r="A1819" t="s">
        <v>3806</v>
      </c>
      <c r="B1819" t="s">
        <v>3807</v>
      </c>
      <c r="E1819" t="b">
        <v>1</v>
      </c>
    </row>
    <row r="1820" spans="1:5" x14ac:dyDescent="0.45">
      <c r="A1820" t="s">
        <v>3808</v>
      </c>
      <c r="B1820" t="s">
        <v>3809</v>
      </c>
      <c r="E1820" t="b">
        <v>1</v>
      </c>
    </row>
    <row r="1821" spans="1:5" x14ac:dyDescent="0.45">
      <c r="A1821" t="s">
        <v>3810</v>
      </c>
      <c r="B1821" t="s">
        <v>3811</v>
      </c>
      <c r="E1821" t="b">
        <v>1</v>
      </c>
    </row>
    <row r="1822" spans="1:5" x14ac:dyDescent="0.45">
      <c r="A1822" t="s">
        <v>3812</v>
      </c>
      <c r="B1822" t="s">
        <v>3813</v>
      </c>
      <c r="E1822" t="b">
        <v>1</v>
      </c>
    </row>
    <row r="1823" spans="1:5" x14ac:dyDescent="0.45">
      <c r="A1823" t="s">
        <v>3814</v>
      </c>
      <c r="B1823" t="s">
        <v>3815</v>
      </c>
      <c r="E1823" t="b">
        <v>1</v>
      </c>
    </row>
    <row r="1824" spans="1:5" x14ac:dyDescent="0.45">
      <c r="A1824" t="s">
        <v>3816</v>
      </c>
      <c r="B1824" t="s">
        <v>3817</v>
      </c>
      <c r="E1824" t="b">
        <v>1</v>
      </c>
    </row>
    <row r="1825" spans="1:5" x14ac:dyDescent="0.45">
      <c r="A1825" t="s">
        <v>3818</v>
      </c>
      <c r="B1825" t="s">
        <v>3819</v>
      </c>
      <c r="E1825" t="b">
        <v>1</v>
      </c>
    </row>
    <row r="1826" spans="1:5" x14ac:dyDescent="0.45">
      <c r="A1826" t="s">
        <v>3820</v>
      </c>
      <c r="B1826" t="s">
        <v>3821</v>
      </c>
      <c r="E1826" t="b">
        <v>1</v>
      </c>
    </row>
    <row r="1827" spans="1:5" x14ac:dyDescent="0.45">
      <c r="A1827" t="s">
        <v>3822</v>
      </c>
      <c r="B1827" t="s">
        <v>3823</v>
      </c>
      <c r="E1827" t="b">
        <v>1</v>
      </c>
    </row>
    <row r="1828" spans="1:5" x14ac:dyDescent="0.45">
      <c r="A1828" t="s">
        <v>3824</v>
      </c>
      <c r="B1828" t="s">
        <v>3825</v>
      </c>
      <c r="E1828" t="b">
        <v>1</v>
      </c>
    </row>
    <row r="1829" spans="1:5" x14ac:dyDescent="0.45">
      <c r="A1829" t="s">
        <v>3826</v>
      </c>
      <c r="B1829" t="s">
        <v>3827</v>
      </c>
      <c r="E1829" t="b">
        <v>1</v>
      </c>
    </row>
    <row r="1830" spans="1:5" x14ac:dyDescent="0.45">
      <c r="A1830" t="s">
        <v>3828</v>
      </c>
      <c r="B1830" t="s">
        <v>3829</v>
      </c>
      <c r="E1830" t="b">
        <v>1</v>
      </c>
    </row>
    <row r="1831" spans="1:5" x14ac:dyDescent="0.45">
      <c r="A1831" t="s">
        <v>3830</v>
      </c>
      <c r="B1831" t="s">
        <v>3831</v>
      </c>
      <c r="E1831" t="b">
        <v>1</v>
      </c>
    </row>
    <row r="1832" spans="1:5" x14ac:dyDescent="0.45">
      <c r="A1832" t="s">
        <v>3832</v>
      </c>
      <c r="B1832" t="s">
        <v>3833</v>
      </c>
      <c r="E1832" t="b">
        <v>1</v>
      </c>
    </row>
    <row r="1833" spans="1:5" x14ac:dyDescent="0.45">
      <c r="A1833" t="s">
        <v>3834</v>
      </c>
      <c r="B1833" t="s">
        <v>3835</v>
      </c>
      <c r="E1833" t="b">
        <v>1</v>
      </c>
    </row>
    <row r="1834" spans="1:5" x14ac:dyDescent="0.45">
      <c r="A1834" t="s">
        <v>3836</v>
      </c>
      <c r="B1834" t="s">
        <v>3837</v>
      </c>
      <c r="E1834" t="b">
        <v>1</v>
      </c>
    </row>
    <row r="1835" spans="1:5" x14ac:dyDescent="0.45">
      <c r="A1835" t="s">
        <v>3838</v>
      </c>
      <c r="B1835" t="s">
        <v>3839</v>
      </c>
      <c r="E1835" t="b">
        <v>1</v>
      </c>
    </row>
    <row r="1836" spans="1:5" x14ac:dyDescent="0.45">
      <c r="A1836" t="s">
        <v>3840</v>
      </c>
      <c r="B1836" t="s">
        <v>3841</v>
      </c>
      <c r="E1836" t="b">
        <v>1</v>
      </c>
    </row>
    <row r="1837" spans="1:5" x14ac:dyDescent="0.45">
      <c r="A1837" t="s">
        <v>3842</v>
      </c>
      <c r="B1837" t="s">
        <v>3843</v>
      </c>
      <c r="E1837" t="b">
        <v>1</v>
      </c>
    </row>
    <row r="1838" spans="1:5" x14ac:dyDescent="0.45">
      <c r="A1838" t="s">
        <v>3844</v>
      </c>
      <c r="B1838" t="s">
        <v>3845</v>
      </c>
      <c r="E1838" t="b">
        <v>1</v>
      </c>
    </row>
    <row r="1839" spans="1:5" x14ac:dyDescent="0.45">
      <c r="A1839" t="s">
        <v>3846</v>
      </c>
      <c r="B1839" t="s">
        <v>3847</v>
      </c>
      <c r="E1839" t="b">
        <v>1</v>
      </c>
    </row>
    <row r="1840" spans="1:5" x14ac:dyDescent="0.45">
      <c r="A1840" t="s">
        <v>3848</v>
      </c>
      <c r="B1840" t="s">
        <v>3849</v>
      </c>
      <c r="E1840" t="b">
        <v>1</v>
      </c>
    </row>
    <row r="1841" spans="1:5" x14ac:dyDescent="0.45">
      <c r="A1841" t="s">
        <v>3850</v>
      </c>
      <c r="B1841" t="s">
        <v>3851</v>
      </c>
      <c r="E1841" t="b">
        <v>1</v>
      </c>
    </row>
    <row r="1842" spans="1:5" x14ac:dyDescent="0.45">
      <c r="A1842" t="s">
        <v>3852</v>
      </c>
      <c r="B1842" t="s">
        <v>3853</v>
      </c>
      <c r="E1842" t="b">
        <v>1</v>
      </c>
    </row>
    <row r="1843" spans="1:5" x14ac:dyDescent="0.45">
      <c r="A1843" t="s">
        <v>3854</v>
      </c>
      <c r="B1843" t="s">
        <v>3855</v>
      </c>
      <c r="E1843" t="b">
        <v>1</v>
      </c>
    </row>
    <row r="1844" spans="1:5" x14ac:dyDescent="0.45">
      <c r="A1844" t="s">
        <v>3856</v>
      </c>
      <c r="B1844" t="s">
        <v>3857</v>
      </c>
      <c r="E1844" t="b">
        <v>1</v>
      </c>
    </row>
    <row r="1845" spans="1:5" x14ac:dyDescent="0.45">
      <c r="A1845" t="s">
        <v>3858</v>
      </c>
      <c r="B1845" t="s">
        <v>3859</v>
      </c>
      <c r="E1845" t="b">
        <v>1</v>
      </c>
    </row>
    <row r="1846" spans="1:5" x14ac:dyDescent="0.45">
      <c r="A1846" t="s">
        <v>3860</v>
      </c>
      <c r="B1846" t="s">
        <v>3861</v>
      </c>
      <c r="E1846" t="b">
        <v>1</v>
      </c>
    </row>
    <row r="1847" spans="1:5" x14ac:dyDescent="0.45">
      <c r="A1847" t="s">
        <v>3862</v>
      </c>
      <c r="B1847" t="s">
        <v>3863</v>
      </c>
      <c r="E1847" t="b">
        <v>1</v>
      </c>
    </row>
    <row r="1848" spans="1:5" x14ac:dyDescent="0.45">
      <c r="A1848" t="s">
        <v>3864</v>
      </c>
      <c r="B1848" t="s">
        <v>3865</v>
      </c>
      <c r="E1848" t="b">
        <v>1</v>
      </c>
    </row>
    <row r="1849" spans="1:5" x14ac:dyDescent="0.45">
      <c r="A1849" t="s">
        <v>3866</v>
      </c>
      <c r="B1849" t="s">
        <v>3867</v>
      </c>
      <c r="E1849" t="b">
        <v>1</v>
      </c>
    </row>
    <row r="1850" spans="1:5" x14ac:dyDescent="0.45">
      <c r="A1850" t="s">
        <v>3868</v>
      </c>
      <c r="B1850" t="s">
        <v>3869</v>
      </c>
      <c r="E1850" t="b">
        <v>1</v>
      </c>
    </row>
    <row r="1851" spans="1:5" x14ac:dyDescent="0.45">
      <c r="A1851" t="s">
        <v>3870</v>
      </c>
      <c r="B1851" t="s">
        <v>3871</v>
      </c>
      <c r="E1851" t="b">
        <v>1</v>
      </c>
    </row>
    <row r="1852" spans="1:5" x14ac:dyDescent="0.45">
      <c r="A1852" t="s">
        <v>3872</v>
      </c>
      <c r="B1852" t="s">
        <v>3873</v>
      </c>
      <c r="E1852" t="b">
        <v>1</v>
      </c>
    </row>
    <row r="1853" spans="1:5" x14ac:dyDescent="0.45">
      <c r="A1853" t="s">
        <v>3874</v>
      </c>
      <c r="B1853" t="s">
        <v>3875</v>
      </c>
      <c r="E1853" t="b">
        <v>1</v>
      </c>
    </row>
    <row r="1854" spans="1:5" x14ac:dyDescent="0.45">
      <c r="A1854" t="s">
        <v>3876</v>
      </c>
      <c r="B1854" t="s">
        <v>3877</v>
      </c>
      <c r="E1854" t="b">
        <v>1</v>
      </c>
    </row>
    <row r="1855" spans="1:5" x14ac:dyDescent="0.45">
      <c r="A1855" t="s">
        <v>3878</v>
      </c>
      <c r="B1855" t="s">
        <v>3879</v>
      </c>
      <c r="E1855" t="b">
        <v>1</v>
      </c>
    </row>
    <row r="1856" spans="1:5" x14ac:dyDescent="0.45">
      <c r="A1856" t="s">
        <v>3880</v>
      </c>
      <c r="B1856" t="s">
        <v>3881</v>
      </c>
      <c r="E1856" t="b">
        <v>1</v>
      </c>
    </row>
    <row r="1857" spans="1:5" x14ac:dyDescent="0.45">
      <c r="A1857" t="s">
        <v>3882</v>
      </c>
      <c r="B1857" t="s">
        <v>3883</v>
      </c>
      <c r="E1857" t="b">
        <v>1</v>
      </c>
    </row>
    <row r="1858" spans="1:5" x14ac:dyDescent="0.45">
      <c r="A1858" t="s">
        <v>3884</v>
      </c>
      <c r="B1858" t="s">
        <v>3885</v>
      </c>
      <c r="E1858" t="b">
        <v>1</v>
      </c>
    </row>
    <row r="1859" spans="1:5" x14ac:dyDescent="0.45">
      <c r="A1859" t="s">
        <v>3886</v>
      </c>
      <c r="B1859" t="s">
        <v>3887</v>
      </c>
      <c r="E1859" t="b">
        <v>1</v>
      </c>
    </row>
    <row r="1860" spans="1:5" x14ac:dyDescent="0.45">
      <c r="A1860" t="s">
        <v>3888</v>
      </c>
      <c r="B1860" t="s">
        <v>3889</v>
      </c>
      <c r="E1860" t="b">
        <v>1</v>
      </c>
    </row>
    <row r="1861" spans="1:5" x14ac:dyDescent="0.45">
      <c r="A1861" t="s">
        <v>3890</v>
      </c>
      <c r="B1861" t="s">
        <v>3891</v>
      </c>
      <c r="E1861" t="b">
        <v>1</v>
      </c>
    </row>
    <row r="1862" spans="1:5" x14ac:dyDescent="0.45">
      <c r="A1862" t="s">
        <v>3892</v>
      </c>
      <c r="B1862" t="s">
        <v>3893</v>
      </c>
      <c r="E1862" t="b">
        <v>1</v>
      </c>
    </row>
    <row r="1863" spans="1:5" x14ac:dyDescent="0.45">
      <c r="A1863" t="s">
        <v>3894</v>
      </c>
      <c r="B1863" t="s">
        <v>3895</v>
      </c>
      <c r="E1863" t="b">
        <v>1</v>
      </c>
    </row>
    <row r="1864" spans="1:5" x14ac:dyDescent="0.45">
      <c r="A1864" t="s">
        <v>3896</v>
      </c>
      <c r="B1864" t="s">
        <v>3897</v>
      </c>
      <c r="E1864" t="b">
        <v>1</v>
      </c>
    </row>
    <row r="1865" spans="1:5" x14ac:dyDescent="0.45">
      <c r="A1865" t="s">
        <v>3898</v>
      </c>
      <c r="B1865" t="s">
        <v>3899</v>
      </c>
      <c r="E1865" t="b">
        <v>1</v>
      </c>
    </row>
    <row r="1866" spans="1:5" x14ac:dyDescent="0.45">
      <c r="A1866" t="s">
        <v>3900</v>
      </c>
      <c r="B1866" t="s">
        <v>3901</v>
      </c>
      <c r="E1866" t="b">
        <v>1</v>
      </c>
    </row>
    <row r="1867" spans="1:5" x14ac:dyDescent="0.45">
      <c r="A1867" t="s">
        <v>3902</v>
      </c>
      <c r="B1867" t="s">
        <v>3903</v>
      </c>
      <c r="E1867" t="b">
        <v>1</v>
      </c>
    </row>
    <row r="1868" spans="1:5" x14ac:dyDescent="0.45">
      <c r="A1868" t="s">
        <v>3904</v>
      </c>
      <c r="B1868" t="s">
        <v>3905</v>
      </c>
      <c r="E1868" t="b">
        <v>1</v>
      </c>
    </row>
    <row r="1869" spans="1:5" x14ac:dyDescent="0.45">
      <c r="A1869" t="s">
        <v>3906</v>
      </c>
      <c r="B1869" t="s">
        <v>3907</v>
      </c>
      <c r="E1869" t="b">
        <v>1</v>
      </c>
    </row>
    <row r="1870" spans="1:5" x14ac:dyDescent="0.45">
      <c r="A1870" t="s">
        <v>3908</v>
      </c>
      <c r="B1870" t="s">
        <v>3909</v>
      </c>
      <c r="E1870" t="b">
        <v>1</v>
      </c>
    </row>
    <row r="1871" spans="1:5" x14ac:dyDescent="0.45">
      <c r="A1871" t="s">
        <v>3910</v>
      </c>
      <c r="B1871" t="s">
        <v>3911</v>
      </c>
      <c r="E1871" t="b">
        <v>1</v>
      </c>
    </row>
    <row r="1872" spans="1:5" x14ac:dyDescent="0.45">
      <c r="A1872" t="s">
        <v>3912</v>
      </c>
      <c r="B1872" t="s">
        <v>3913</v>
      </c>
      <c r="E1872" t="b">
        <v>1</v>
      </c>
    </row>
    <row r="1873" spans="1:5" x14ac:dyDescent="0.45">
      <c r="A1873" t="s">
        <v>3914</v>
      </c>
      <c r="B1873" t="s">
        <v>3915</v>
      </c>
      <c r="E1873" t="b">
        <v>1</v>
      </c>
    </row>
    <row r="1874" spans="1:5" x14ac:dyDescent="0.45">
      <c r="A1874" t="s">
        <v>3916</v>
      </c>
      <c r="B1874" t="s">
        <v>3917</v>
      </c>
      <c r="E1874" t="b">
        <v>1</v>
      </c>
    </row>
    <row r="1875" spans="1:5" x14ac:dyDescent="0.45">
      <c r="A1875" t="s">
        <v>3918</v>
      </c>
      <c r="B1875" t="s">
        <v>3919</v>
      </c>
      <c r="E1875" t="b">
        <v>1</v>
      </c>
    </row>
    <row r="1876" spans="1:5" x14ac:dyDescent="0.45">
      <c r="A1876" t="s">
        <v>3920</v>
      </c>
      <c r="B1876" t="s">
        <v>3921</v>
      </c>
      <c r="E1876" t="b">
        <v>1</v>
      </c>
    </row>
    <row r="1877" spans="1:5" x14ac:dyDescent="0.45">
      <c r="A1877" t="s">
        <v>3922</v>
      </c>
      <c r="B1877" t="s">
        <v>3923</v>
      </c>
      <c r="E1877" t="b">
        <v>1</v>
      </c>
    </row>
    <row r="1878" spans="1:5" x14ac:dyDescent="0.45">
      <c r="A1878" t="s">
        <v>3924</v>
      </c>
      <c r="B1878" t="s">
        <v>3925</v>
      </c>
      <c r="E1878" t="b">
        <v>1</v>
      </c>
    </row>
    <row r="1879" spans="1:5" x14ac:dyDescent="0.45">
      <c r="A1879" t="s">
        <v>3926</v>
      </c>
      <c r="B1879" t="s">
        <v>3927</v>
      </c>
      <c r="E1879" t="b">
        <v>1</v>
      </c>
    </row>
    <row r="1880" spans="1:5" x14ac:dyDescent="0.45">
      <c r="A1880" t="s">
        <v>3928</v>
      </c>
      <c r="B1880" t="s">
        <v>3929</v>
      </c>
      <c r="E1880" t="b">
        <v>1</v>
      </c>
    </row>
    <row r="1881" spans="1:5" x14ac:dyDescent="0.45">
      <c r="A1881" t="s">
        <v>3930</v>
      </c>
      <c r="B1881" t="s">
        <v>3931</v>
      </c>
      <c r="E1881" t="b">
        <v>1</v>
      </c>
    </row>
    <row r="1882" spans="1:5" x14ac:dyDescent="0.45">
      <c r="A1882" t="s">
        <v>3932</v>
      </c>
      <c r="B1882" t="s">
        <v>3933</v>
      </c>
      <c r="E1882" t="b">
        <v>1</v>
      </c>
    </row>
    <row r="1883" spans="1:5" x14ac:dyDescent="0.45">
      <c r="A1883" t="s">
        <v>3934</v>
      </c>
      <c r="B1883" t="s">
        <v>3935</v>
      </c>
      <c r="E1883" t="b">
        <v>1</v>
      </c>
    </row>
    <row r="1884" spans="1:5" x14ac:dyDescent="0.45">
      <c r="A1884" t="s">
        <v>3936</v>
      </c>
      <c r="B1884" t="s">
        <v>3937</v>
      </c>
      <c r="E1884" t="b">
        <v>1</v>
      </c>
    </row>
    <row r="1885" spans="1:5" x14ac:dyDescent="0.45">
      <c r="A1885" t="s">
        <v>3938</v>
      </c>
      <c r="B1885" t="s">
        <v>3939</v>
      </c>
      <c r="E1885" t="b">
        <v>1</v>
      </c>
    </row>
    <row r="1886" spans="1:5" x14ac:dyDescent="0.45">
      <c r="A1886" t="s">
        <v>3940</v>
      </c>
      <c r="B1886" t="s">
        <v>3941</v>
      </c>
      <c r="E1886" t="b">
        <v>1</v>
      </c>
    </row>
    <row r="1887" spans="1:5" x14ac:dyDescent="0.45">
      <c r="A1887" t="s">
        <v>3942</v>
      </c>
      <c r="B1887" t="s">
        <v>3943</v>
      </c>
      <c r="E1887" t="b">
        <v>1</v>
      </c>
    </row>
    <row r="1888" spans="1:5" x14ac:dyDescent="0.45">
      <c r="A1888" t="s">
        <v>3944</v>
      </c>
      <c r="B1888" t="s">
        <v>3945</v>
      </c>
      <c r="E1888" t="b">
        <v>1</v>
      </c>
    </row>
    <row r="1889" spans="1:5" x14ac:dyDescent="0.45">
      <c r="A1889" t="s">
        <v>3946</v>
      </c>
      <c r="B1889" t="s">
        <v>3947</v>
      </c>
      <c r="E1889" t="b">
        <v>1</v>
      </c>
    </row>
    <row r="1890" spans="1:5" x14ac:dyDescent="0.45">
      <c r="A1890" t="s">
        <v>3948</v>
      </c>
      <c r="B1890" t="s">
        <v>3949</v>
      </c>
      <c r="E1890" t="b">
        <v>1</v>
      </c>
    </row>
    <row r="1891" spans="1:5" x14ac:dyDescent="0.45">
      <c r="A1891" t="s">
        <v>3950</v>
      </c>
      <c r="B1891" t="s">
        <v>3951</v>
      </c>
      <c r="E1891" t="b">
        <v>1</v>
      </c>
    </row>
    <row r="1892" spans="1:5" x14ac:dyDescent="0.45">
      <c r="A1892" t="s">
        <v>3952</v>
      </c>
      <c r="B1892" t="s">
        <v>3953</v>
      </c>
      <c r="E1892" t="b">
        <v>1</v>
      </c>
    </row>
    <row r="1893" spans="1:5" x14ac:dyDescent="0.45">
      <c r="A1893" t="s">
        <v>3954</v>
      </c>
      <c r="B1893" t="s">
        <v>3955</v>
      </c>
      <c r="E1893" t="b">
        <v>1</v>
      </c>
    </row>
    <row r="1894" spans="1:5" x14ac:dyDescent="0.45">
      <c r="A1894" t="s">
        <v>3956</v>
      </c>
      <c r="B1894" t="s">
        <v>3957</v>
      </c>
      <c r="E1894" t="b">
        <v>1</v>
      </c>
    </row>
    <row r="1895" spans="1:5" x14ac:dyDescent="0.45">
      <c r="A1895" t="s">
        <v>3958</v>
      </c>
      <c r="B1895" t="s">
        <v>3959</v>
      </c>
      <c r="E1895" t="b">
        <v>1</v>
      </c>
    </row>
    <row r="1896" spans="1:5" x14ac:dyDescent="0.45">
      <c r="A1896" t="s">
        <v>3960</v>
      </c>
      <c r="B1896" t="s">
        <v>3961</v>
      </c>
      <c r="E1896" t="b">
        <v>1</v>
      </c>
    </row>
    <row r="1897" spans="1:5" x14ac:dyDescent="0.45">
      <c r="A1897" t="s">
        <v>3962</v>
      </c>
      <c r="B1897" t="s">
        <v>3963</v>
      </c>
      <c r="E1897" t="b">
        <v>1</v>
      </c>
    </row>
    <row r="1898" spans="1:5" x14ac:dyDescent="0.45">
      <c r="A1898" t="s">
        <v>3964</v>
      </c>
      <c r="B1898" t="s">
        <v>3965</v>
      </c>
      <c r="E1898" t="b">
        <v>1</v>
      </c>
    </row>
    <row r="1899" spans="1:5" x14ac:dyDescent="0.45">
      <c r="A1899" t="s">
        <v>3966</v>
      </c>
      <c r="B1899" t="s">
        <v>3967</v>
      </c>
      <c r="E1899" t="b">
        <v>1</v>
      </c>
    </row>
    <row r="1900" spans="1:5" x14ac:dyDescent="0.45">
      <c r="A1900" t="s">
        <v>3968</v>
      </c>
      <c r="B1900" t="s">
        <v>3969</v>
      </c>
      <c r="E1900" t="b">
        <v>1</v>
      </c>
    </row>
    <row r="1901" spans="1:5" x14ac:dyDescent="0.45">
      <c r="A1901" t="s">
        <v>3970</v>
      </c>
      <c r="B1901" t="s">
        <v>3971</v>
      </c>
      <c r="E1901" t="b">
        <v>1</v>
      </c>
    </row>
    <row r="1902" spans="1:5" x14ac:dyDescent="0.45">
      <c r="A1902" t="s">
        <v>3972</v>
      </c>
      <c r="B1902" t="s">
        <v>3973</v>
      </c>
      <c r="E1902" t="b">
        <v>1</v>
      </c>
    </row>
    <row r="1903" spans="1:5" x14ac:dyDescent="0.45">
      <c r="A1903" t="s">
        <v>3974</v>
      </c>
      <c r="B1903" t="s">
        <v>3975</v>
      </c>
      <c r="E1903" t="b">
        <v>1</v>
      </c>
    </row>
    <row r="1904" spans="1:5" x14ac:dyDescent="0.45">
      <c r="A1904" t="s">
        <v>3976</v>
      </c>
      <c r="B1904" t="s">
        <v>3977</v>
      </c>
      <c r="E1904" t="b">
        <v>1</v>
      </c>
    </row>
    <row r="1905" spans="1:5" x14ac:dyDescent="0.45">
      <c r="A1905" t="s">
        <v>3978</v>
      </c>
      <c r="B1905" t="s">
        <v>3979</v>
      </c>
      <c r="E1905" t="b">
        <v>1</v>
      </c>
    </row>
    <row r="1906" spans="1:5" x14ac:dyDescent="0.45">
      <c r="A1906" t="s">
        <v>3980</v>
      </c>
      <c r="B1906" t="s">
        <v>3981</v>
      </c>
      <c r="E1906" t="b">
        <v>1</v>
      </c>
    </row>
    <row r="1907" spans="1:5" x14ac:dyDescent="0.45">
      <c r="A1907" t="s">
        <v>3982</v>
      </c>
      <c r="B1907" t="s">
        <v>3983</v>
      </c>
      <c r="E1907" t="b">
        <v>1</v>
      </c>
    </row>
    <row r="1908" spans="1:5" x14ac:dyDescent="0.45">
      <c r="A1908" t="s">
        <v>3984</v>
      </c>
      <c r="B1908" t="s">
        <v>3985</v>
      </c>
      <c r="E1908" t="b">
        <v>1</v>
      </c>
    </row>
    <row r="1909" spans="1:5" x14ac:dyDescent="0.45">
      <c r="A1909" t="s">
        <v>3986</v>
      </c>
      <c r="B1909" t="s">
        <v>3987</v>
      </c>
      <c r="E1909" t="b">
        <v>1</v>
      </c>
    </row>
    <row r="1910" spans="1:5" x14ac:dyDescent="0.45">
      <c r="A1910" t="s">
        <v>3988</v>
      </c>
      <c r="B1910" t="s">
        <v>3989</v>
      </c>
      <c r="E1910" t="b">
        <v>1</v>
      </c>
    </row>
    <row r="1911" spans="1:5" x14ac:dyDescent="0.45">
      <c r="A1911" t="s">
        <v>3990</v>
      </c>
      <c r="B1911" t="s">
        <v>3991</v>
      </c>
      <c r="E1911" t="b">
        <v>1</v>
      </c>
    </row>
    <row r="1912" spans="1:5" x14ac:dyDescent="0.45">
      <c r="A1912" t="s">
        <v>3992</v>
      </c>
      <c r="B1912" t="s">
        <v>3993</v>
      </c>
      <c r="E1912" t="b">
        <v>1</v>
      </c>
    </row>
    <row r="1913" spans="1:5" x14ac:dyDescent="0.45">
      <c r="A1913" t="s">
        <v>3994</v>
      </c>
      <c r="B1913" t="s">
        <v>3995</v>
      </c>
      <c r="E1913" t="b">
        <v>1</v>
      </c>
    </row>
    <row r="1914" spans="1:5" x14ac:dyDescent="0.45">
      <c r="A1914" t="s">
        <v>3996</v>
      </c>
      <c r="B1914" t="s">
        <v>3997</v>
      </c>
      <c r="E1914" t="b">
        <v>1</v>
      </c>
    </row>
    <row r="1915" spans="1:5" x14ac:dyDescent="0.45">
      <c r="A1915" t="s">
        <v>3998</v>
      </c>
      <c r="B1915" t="s">
        <v>3999</v>
      </c>
      <c r="E1915" t="b">
        <v>1</v>
      </c>
    </row>
    <row r="1916" spans="1:5" x14ac:dyDescent="0.45">
      <c r="A1916" t="s">
        <v>4000</v>
      </c>
      <c r="B1916" t="s">
        <v>4001</v>
      </c>
      <c r="E1916" t="b">
        <v>1</v>
      </c>
    </row>
    <row r="1917" spans="1:5" x14ac:dyDescent="0.45">
      <c r="A1917" t="s">
        <v>4002</v>
      </c>
      <c r="B1917" t="s">
        <v>4003</v>
      </c>
      <c r="E1917" t="b">
        <v>1</v>
      </c>
    </row>
    <row r="1918" spans="1:5" x14ac:dyDescent="0.45">
      <c r="A1918" t="s">
        <v>4004</v>
      </c>
      <c r="B1918" t="s">
        <v>4005</v>
      </c>
      <c r="E1918" t="b">
        <v>1</v>
      </c>
    </row>
    <row r="1919" spans="1:5" x14ac:dyDescent="0.45">
      <c r="A1919" t="s">
        <v>4006</v>
      </c>
      <c r="B1919" t="s">
        <v>4007</v>
      </c>
      <c r="E1919" t="b">
        <v>1</v>
      </c>
    </row>
    <row r="1920" spans="1:5" x14ac:dyDescent="0.45">
      <c r="A1920" t="s">
        <v>4008</v>
      </c>
      <c r="B1920" t="s">
        <v>4009</v>
      </c>
      <c r="E1920" t="b">
        <v>1</v>
      </c>
    </row>
    <row r="1921" spans="1:5" x14ac:dyDescent="0.45">
      <c r="A1921" t="s">
        <v>4010</v>
      </c>
      <c r="B1921" t="s">
        <v>4011</v>
      </c>
      <c r="E1921" t="b">
        <v>1</v>
      </c>
    </row>
    <row r="1922" spans="1:5" x14ac:dyDescent="0.45">
      <c r="A1922" t="s">
        <v>4012</v>
      </c>
      <c r="B1922" t="s">
        <v>4013</v>
      </c>
      <c r="E1922" t="b">
        <v>1</v>
      </c>
    </row>
    <row r="1923" spans="1:5" x14ac:dyDescent="0.45">
      <c r="A1923" t="s">
        <v>4014</v>
      </c>
      <c r="B1923" t="s">
        <v>4015</v>
      </c>
      <c r="E1923" t="b">
        <v>1</v>
      </c>
    </row>
    <row r="1924" spans="1:5" x14ac:dyDescent="0.45">
      <c r="A1924" t="s">
        <v>4016</v>
      </c>
      <c r="B1924" t="s">
        <v>4017</v>
      </c>
      <c r="E1924" t="b">
        <v>1</v>
      </c>
    </row>
    <row r="1925" spans="1:5" x14ac:dyDescent="0.45">
      <c r="A1925" t="s">
        <v>4018</v>
      </c>
      <c r="B1925" t="s">
        <v>4019</v>
      </c>
      <c r="E1925" t="b">
        <v>1</v>
      </c>
    </row>
    <row r="1926" spans="1:5" x14ac:dyDescent="0.45">
      <c r="A1926" t="s">
        <v>4020</v>
      </c>
      <c r="B1926" t="s">
        <v>4021</v>
      </c>
      <c r="E1926" t="b">
        <v>1</v>
      </c>
    </row>
    <row r="1927" spans="1:5" x14ac:dyDescent="0.45">
      <c r="A1927" t="s">
        <v>4022</v>
      </c>
      <c r="B1927" t="s">
        <v>4023</v>
      </c>
      <c r="E1927" t="b">
        <v>1</v>
      </c>
    </row>
    <row r="1928" spans="1:5" x14ac:dyDescent="0.45">
      <c r="A1928" t="s">
        <v>4024</v>
      </c>
      <c r="B1928" t="s">
        <v>4025</v>
      </c>
      <c r="E1928" t="b">
        <v>1</v>
      </c>
    </row>
    <row r="1929" spans="1:5" x14ac:dyDescent="0.45">
      <c r="A1929" t="s">
        <v>4026</v>
      </c>
      <c r="B1929" t="s">
        <v>4027</v>
      </c>
      <c r="E1929" t="b">
        <v>1</v>
      </c>
    </row>
    <row r="1930" spans="1:5" x14ac:dyDescent="0.45">
      <c r="A1930" t="s">
        <v>4028</v>
      </c>
      <c r="B1930" t="s">
        <v>4029</v>
      </c>
      <c r="E1930" t="b">
        <v>1</v>
      </c>
    </row>
    <row r="1931" spans="1:5" x14ac:dyDescent="0.45">
      <c r="A1931" t="s">
        <v>4030</v>
      </c>
      <c r="B1931" t="s">
        <v>4031</v>
      </c>
      <c r="E1931" t="b">
        <v>1</v>
      </c>
    </row>
    <row r="1932" spans="1:5" x14ac:dyDescent="0.45">
      <c r="A1932" t="s">
        <v>4032</v>
      </c>
      <c r="B1932" t="s">
        <v>4033</v>
      </c>
      <c r="E1932" t="b">
        <v>1</v>
      </c>
    </row>
    <row r="1933" spans="1:5" x14ac:dyDescent="0.45">
      <c r="A1933" t="s">
        <v>4034</v>
      </c>
      <c r="B1933" t="s">
        <v>4035</v>
      </c>
      <c r="E1933" t="b">
        <v>1</v>
      </c>
    </row>
    <row r="1934" spans="1:5" x14ac:dyDescent="0.45">
      <c r="A1934" t="s">
        <v>4036</v>
      </c>
      <c r="B1934" t="s">
        <v>4037</v>
      </c>
      <c r="E1934" t="b">
        <v>1</v>
      </c>
    </row>
    <row r="1935" spans="1:5" x14ac:dyDescent="0.45">
      <c r="A1935" t="s">
        <v>4038</v>
      </c>
      <c r="B1935" t="s">
        <v>4039</v>
      </c>
      <c r="E1935" t="b">
        <v>1</v>
      </c>
    </row>
    <row r="1936" spans="1:5" x14ac:dyDescent="0.45">
      <c r="A1936" t="s">
        <v>4040</v>
      </c>
      <c r="B1936" t="s">
        <v>4041</v>
      </c>
      <c r="E1936" t="b">
        <v>1</v>
      </c>
    </row>
    <row r="1937" spans="1:5" x14ac:dyDescent="0.45">
      <c r="A1937" t="s">
        <v>4042</v>
      </c>
      <c r="B1937" t="s">
        <v>4043</v>
      </c>
      <c r="E1937" t="b">
        <v>1</v>
      </c>
    </row>
    <row r="1938" spans="1:5" x14ac:dyDescent="0.45">
      <c r="A1938" t="s">
        <v>4044</v>
      </c>
      <c r="B1938" t="s">
        <v>4045</v>
      </c>
      <c r="E1938" t="b">
        <v>1</v>
      </c>
    </row>
    <row r="1939" spans="1:5" x14ac:dyDescent="0.45">
      <c r="A1939" t="s">
        <v>4046</v>
      </c>
      <c r="B1939" t="s">
        <v>4047</v>
      </c>
      <c r="E1939" t="b">
        <v>1</v>
      </c>
    </row>
    <row r="1940" spans="1:5" x14ac:dyDescent="0.45">
      <c r="A1940" t="s">
        <v>4048</v>
      </c>
      <c r="B1940" t="s">
        <v>4049</v>
      </c>
      <c r="E1940" t="b">
        <v>1</v>
      </c>
    </row>
    <row r="1941" spans="1:5" x14ac:dyDescent="0.45">
      <c r="A1941" t="s">
        <v>4050</v>
      </c>
      <c r="B1941" t="s">
        <v>4051</v>
      </c>
      <c r="E1941" t="b">
        <v>1</v>
      </c>
    </row>
    <row r="1942" spans="1:5" x14ac:dyDescent="0.45">
      <c r="A1942" t="s">
        <v>4052</v>
      </c>
      <c r="B1942" t="s">
        <v>4053</v>
      </c>
      <c r="E1942" t="b">
        <v>1</v>
      </c>
    </row>
    <row r="1943" spans="1:5" x14ac:dyDescent="0.45">
      <c r="A1943" t="s">
        <v>4054</v>
      </c>
      <c r="B1943" t="s">
        <v>4055</v>
      </c>
      <c r="E1943" t="b">
        <v>1</v>
      </c>
    </row>
    <row r="1944" spans="1:5" x14ac:dyDescent="0.45">
      <c r="A1944" t="s">
        <v>4056</v>
      </c>
      <c r="B1944" t="s">
        <v>4057</v>
      </c>
      <c r="E1944" t="b">
        <v>1</v>
      </c>
    </row>
    <row r="1945" spans="1:5" x14ac:dyDescent="0.45">
      <c r="A1945" t="s">
        <v>4058</v>
      </c>
      <c r="B1945" t="s">
        <v>4059</v>
      </c>
      <c r="E1945" t="b">
        <v>1</v>
      </c>
    </row>
    <row r="1946" spans="1:5" x14ac:dyDescent="0.45">
      <c r="A1946" t="s">
        <v>4060</v>
      </c>
      <c r="B1946" t="s">
        <v>4061</v>
      </c>
      <c r="E1946" t="b">
        <v>1</v>
      </c>
    </row>
    <row r="1947" spans="1:5" x14ac:dyDescent="0.45">
      <c r="A1947" t="s">
        <v>4062</v>
      </c>
      <c r="B1947" t="s">
        <v>4063</v>
      </c>
      <c r="E1947" t="b">
        <v>1</v>
      </c>
    </row>
    <row r="1948" spans="1:5" x14ac:dyDescent="0.45">
      <c r="A1948" t="s">
        <v>4064</v>
      </c>
      <c r="B1948" t="s">
        <v>4065</v>
      </c>
      <c r="E1948" t="b">
        <v>1</v>
      </c>
    </row>
    <row r="1949" spans="1:5" x14ac:dyDescent="0.45">
      <c r="A1949" t="s">
        <v>4066</v>
      </c>
      <c r="B1949" t="s">
        <v>4067</v>
      </c>
      <c r="E1949" t="b">
        <v>1</v>
      </c>
    </row>
    <row r="1950" spans="1:5" x14ac:dyDescent="0.45">
      <c r="A1950" t="s">
        <v>4068</v>
      </c>
      <c r="B1950" t="s">
        <v>4069</v>
      </c>
      <c r="E1950" t="b">
        <v>1</v>
      </c>
    </row>
    <row r="1951" spans="1:5" x14ac:dyDescent="0.45">
      <c r="A1951" t="s">
        <v>4070</v>
      </c>
      <c r="B1951" t="s">
        <v>4071</v>
      </c>
      <c r="E1951" t="b">
        <v>1</v>
      </c>
    </row>
    <row r="1952" spans="1:5" x14ac:dyDescent="0.45">
      <c r="A1952" t="s">
        <v>4072</v>
      </c>
      <c r="B1952" t="s">
        <v>4073</v>
      </c>
      <c r="E1952" t="b">
        <v>1</v>
      </c>
    </row>
    <row r="1953" spans="1:5" x14ac:dyDescent="0.45">
      <c r="A1953" t="s">
        <v>4074</v>
      </c>
      <c r="B1953" t="s">
        <v>4075</v>
      </c>
      <c r="E1953" t="b">
        <v>1</v>
      </c>
    </row>
    <row r="1954" spans="1:5" x14ac:dyDescent="0.45">
      <c r="A1954" t="s">
        <v>4076</v>
      </c>
      <c r="B1954" t="s">
        <v>4077</v>
      </c>
      <c r="E1954" t="b">
        <v>1</v>
      </c>
    </row>
    <row r="1955" spans="1:5" x14ac:dyDescent="0.45">
      <c r="A1955" t="s">
        <v>4078</v>
      </c>
      <c r="B1955" t="s">
        <v>4079</v>
      </c>
      <c r="E1955" t="b">
        <v>1</v>
      </c>
    </row>
    <row r="1956" spans="1:5" x14ac:dyDescent="0.45">
      <c r="A1956" t="s">
        <v>4080</v>
      </c>
      <c r="B1956" t="s">
        <v>4081</v>
      </c>
      <c r="E1956" t="b">
        <v>1</v>
      </c>
    </row>
    <row r="1957" spans="1:5" x14ac:dyDescent="0.45">
      <c r="A1957" t="s">
        <v>4082</v>
      </c>
      <c r="B1957" t="s">
        <v>4083</v>
      </c>
      <c r="E1957" t="b">
        <v>1</v>
      </c>
    </row>
    <row r="1958" spans="1:5" x14ac:dyDescent="0.45">
      <c r="A1958" t="s">
        <v>4084</v>
      </c>
      <c r="B1958" t="s">
        <v>4085</v>
      </c>
      <c r="E1958" t="b">
        <v>1</v>
      </c>
    </row>
    <row r="1959" spans="1:5" x14ac:dyDescent="0.45">
      <c r="A1959" t="s">
        <v>4086</v>
      </c>
      <c r="B1959" t="s">
        <v>4087</v>
      </c>
      <c r="E1959" t="b">
        <v>1</v>
      </c>
    </row>
    <row r="1960" spans="1:5" x14ac:dyDescent="0.45">
      <c r="A1960" t="s">
        <v>4088</v>
      </c>
      <c r="B1960" t="s">
        <v>4089</v>
      </c>
      <c r="E1960" t="b">
        <v>1</v>
      </c>
    </row>
    <row r="1961" spans="1:5" x14ac:dyDescent="0.45">
      <c r="A1961" t="s">
        <v>4090</v>
      </c>
      <c r="B1961" t="s">
        <v>4091</v>
      </c>
      <c r="E1961" t="b">
        <v>1</v>
      </c>
    </row>
    <row r="1962" spans="1:5" x14ac:dyDescent="0.45">
      <c r="A1962" t="s">
        <v>4092</v>
      </c>
      <c r="B1962" t="s">
        <v>4093</v>
      </c>
      <c r="E1962" t="b">
        <v>1</v>
      </c>
    </row>
    <row r="1963" spans="1:5" x14ac:dyDescent="0.45">
      <c r="A1963" t="s">
        <v>4094</v>
      </c>
      <c r="B1963" t="s">
        <v>4095</v>
      </c>
      <c r="E1963" t="b">
        <v>1</v>
      </c>
    </row>
    <row r="1964" spans="1:5" x14ac:dyDescent="0.45">
      <c r="A1964" t="s">
        <v>4096</v>
      </c>
      <c r="B1964" t="s">
        <v>4097</v>
      </c>
      <c r="E1964" t="b">
        <v>1</v>
      </c>
    </row>
    <row r="1965" spans="1:5" x14ac:dyDescent="0.45">
      <c r="A1965" t="s">
        <v>4098</v>
      </c>
      <c r="B1965" t="s">
        <v>4099</v>
      </c>
      <c r="E1965" t="b">
        <v>1</v>
      </c>
    </row>
    <row r="1966" spans="1:5" x14ac:dyDescent="0.45">
      <c r="A1966" t="s">
        <v>4100</v>
      </c>
      <c r="B1966" t="s">
        <v>4101</v>
      </c>
      <c r="E1966" t="b">
        <v>1</v>
      </c>
    </row>
    <row r="1967" spans="1:5" x14ac:dyDescent="0.45">
      <c r="A1967" t="s">
        <v>4102</v>
      </c>
      <c r="B1967" t="s">
        <v>4103</v>
      </c>
      <c r="E1967" t="b">
        <v>1</v>
      </c>
    </row>
    <row r="1968" spans="1:5" x14ac:dyDescent="0.45">
      <c r="A1968" t="s">
        <v>4104</v>
      </c>
      <c r="B1968" t="s">
        <v>4105</v>
      </c>
      <c r="E1968" t="b">
        <v>1</v>
      </c>
    </row>
    <row r="1969" spans="1:5" x14ac:dyDescent="0.45">
      <c r="A1969" t="s">
        <v>4106</v>
      </c>
      <c r="B1969" t="s">
        <v>4107</v>
      </c>
      <c r="E1969" t="b">
        <v>1</v>
      </c>
    </row>
    <row r="1970" spans="1:5" x14ac:dyDescent="0.45">
      <c r="A1970" t="s">
        <v>4108</v>
      </c>
      <c r="B1970" t="s">
        <v>4109</v>
      </c>
      <c r="E1970" t="b">
        <v>1</v>
      </c>
    </row>
    <row r="1971" spans="1:5" x14ac:dyDescent="0.45">
      <c r="A1971" t="s">
        <v>4110</v>
      </c>
      <c r="B1971" t="s">
        <v>4111</v>
      </c>
      <c r="E1971" t="b">
        <v>1</v>
      </c>
    </row>
    <row r="1972" spans="1:5" x14ac:dyDescent="0.45">
      <c r="A1972" t="s">
        <v>4112</v>
      </c>
      <c r="B1972" t="s">
        <v>4113</v>
      </c>
      <c r="E1972" t="b">
        <v>1</v>
      </c>
    </row>
    <row r="1973" spans="1:5" x14ac:dyDescent="0.45">
      <c r="A1973" t="s">
        <v>4114</v>
      </c>
      <c r="B1973" t="s">
        <v>4115</v>
      </c>
      <c r="E1973" t="b">
        <v>1</v>
      </c>
    </row>
    <row r="1974" spans="1:5" x14ac:dyDescent="0.45">
      <c r="A1974" t="s">
        <v>4116</v>
      </c>
      <c r="B1974" t="s">
        <v>4117</v>
      </c>
      <c r="E1974" t="b">
        <v>1</v>
      </c>
    </row>
    <row r="1975" spans="1:5" x14ac:dyDescent="0.45">
      <c r="A1975" t="s">
        <v>4118</v>
      </c>
      <c r="B1975" t="s">
        <v>4119</v>
      </c>
      <c r="E1975" t="b">
        <v>1</v>
      </c>
    </row>
    <row r="1976" spans="1:5" x14ac:dyDescent="0.45">
      <c r="A1976" t="s">
        <v>4120</v>
      </c>
      <c r="B1976" t="s">
        <v>4121</v>
      </c>
      <c r="E1976" t="b">
        <v>1</v>
      </c>
    </row>
    <row r="1977" spans="1:5" x14ac:dyDescent="0.45">
      <c r="A1977" t="s">
        <v>4122</v>
      </c>
      <c r="B1977" t="s">
        <v>4123</v>
      </c>
      <c r="E1977" t="b">
        <v>1</v>
      </c>
    </row>
    <row r="1978" spans="1:5" x14ac:dyDescent="0.45">
      <c r="A1978" t="s">
        <v>4124</v>
      </c>
      <c r="B1978" t="s">
        <v>4125</v>
      </c>
      <c r="E1978" t="b">
        <v>1</v>
      </c>
    </row>
    <row r="1979" spans="1:5" x14ac:dyDescent="0.45">
      <c r="A1979" t="s">
        <v>4126</v>
      </c>
      <c r="B1979" t="s">
        <v>4127</v>
      </c>
      <c r="E1979" t="b">
        <v>1</v>
      </c>
    </row>
    <row r="1980" spans="1:5" x14ac:dyDescent="0.45">
      <c r="A1980" t="s">
        <v>4128</v>
      </c>
      <c r="B1980" t="s">
        <v>4129</v>
      </c>
      <c r="E1980" t="b">
        <v>1</v>
      </c>
    </row>
    <row r="1981" spans="1:5" x14ac:dyDescent="0.45">
      <c r="A1981" t="s">
        <v>4130</v>
      </c>
      <c r="B1981" t="s">
        <v>4131</v>
      </c>
      <c r="E1981" t="b">
        <v>1</v>
      </c>
    </row>
    <row r="1982" spans="1:5" x14ac:dyDescent="0.45">
      <c r="A1982" t="s">
        <v>4132</v>
      </c>
      <c r="B1982" t="s">
        <v>4133</v>
      </c>
      <c r="E1982" t="b">
        <v>1</v>
      </c>
    </row>
    <row r="1983" spans="1:5" x14ac:dyDescent="0.45">
      <c r="A1983" t="s">
        <v>4134</v>
      </c>
      <c r="B1983" t="s">
        <v>4135</v>
      </c>
      <c r="E1983" t="b">
        <v>1</v>
      </c>
    </row>
    <row r="1984" spans="1:5" x14ac:dyDescent="0.45">
      <c r="A1984" t="s">
        <v>4136</v>
      </c>
      <c r="B1984" t="s">
        <v>4137</v>
      </c>
      <c r="E1984" t="b">
        <v>1</v>
      </c>
    </row>
    <row r="1985" spans="1:5" x14ac:dyDescent="0.45">
      <c r="A1985" t="s">
        <v>4138</v>
      </c>
      <c r="B1985" t="s">
        <v>4139</v>
      </c>
      <c r="E1985" t="b">
        <v>1</v>
      </c>
    </row>
    <row r="1986" spans="1:5" x14ac:dyDescent="0.45">
      <c r="A1986" t="s">
        <v>4140</v>
      </c>
      <c r="B1986" t="s">
        <v>4141</v>
      </c>
      <c r="E1986" t="b">
        <v>1</v>
      </c>
    </row>
    <row r="1987" spans="1:5" x14ac:dyDescent="0.45">
      <c r="A1987" t="s">
        <v>4142</v>
      </c>
      <c r="B1987" t="s">
        <v>4143</v>
      </c>
      <c r="E1987" t="b">
        <v>1</v>
      </c>
    </row>
    <row r="1988" spans="1:5" x14ac:dyDescent="0.45">
      <c r="A1988" t="s">
        <v>4144</v>
      </c>
      <c r="B1988" t="s">
        <v>4145</v>
      </c>
      <c r="E1988" t="b">
        <v>1</v>
      </c>
    </row>
    <row r="1989" spans="1:5" x14ac:dyDescent="0.45">
      <c r="A1989" t="s">
        <v>4146</v>
      </c>
      <c r="B1989" t="s">
        <v>4147</v>
      </c>
      <c r="E1989" t="b">
        <v>1</v>
      </c>
    </row>
    <row r="1990" spans="1:5" x14ac:dyDescent="0.45">
      <c r="A1990" t="s">
        <v>4148</v>
      </c>
      <c r="B1990" t="s">
        <v>4149</v>
      </c>
      <c r="E1990" t="b">
        <v>1</v>
      </c>
    </row>
    <row r="1991" spans="1:5" x14ac:dyDescent="0.45">
      <c r="A1991" t="s">
        <v>4150</v>
      </c>
      <c r="B1991" t="s">
        <v>4151</v>
      </c>
      <c r="E1991" t="b">
        <v>1</v>
      </c>
    </row>
    <row r="1992" spans="1:5" x14ac:dyDescent="0.45">
      <c r="A1992" t="s">
        <v>4152</v>
      </c>
      <c r="B1992" t="s">
        <v>4153</v>
      </c>
      <c r="E1992" t="b">
        <v>1</v>
      </c>
    </row>
    <row r="1993" spans="1:5" x14ac:dyDescent="0.45">
      <c r="A1993" t="s">
        <v>4154</v>
      </c>
      <c r="B1993" t="s">
        <v>4155</v>
      </c>
      <c r="E1993" t="b">
        <v>1</v>
      </c>
    </row>
    <row r="1994" spans="1:5" x14ac:dyDescent="0.45">
      <c r="A1994" t="s">
        <v>4156</v>
      </c>
      <c r="B1994" t="s">
        <v>4157</v>
      </c>
      <c r="E1994" t="b">
        <v>1</v>
      </c>
    </row>
    <row r="1995" spans="1:5" x14ac:dyDescent="0.45">
      <c r="A1995" t="s">
        <v>4158</v>
      </c>
      <c r="B1995" t="s">
        <v>4159</v>
      </c>
      <c r="E1995" t="b">
        <v>1</v>
      </c>
    </row>
    <row r="1996" spans="1:5" x14ac:dyDescent="0.45">
      <c r="A1996" t="s">
        <v>4160</v>
      </c>
      <c r="B1996" t="s">
        <v>4161</v>
      </c>
      <c r="E1996" t="b">
        <v>1</v>
      </c>
    </row>
    <row r="1997" spans="1:5" x14ac:dyDescent="0.45">
      <c r="A1997" t="s">
        <v>4162</v>
      </c>
      <c r="B1997" t="s">
        <v>4163</v>
      </c>
      <c r="E1997" t="b">
        <v>1</v>
      </c>
    </row>
    <row r="1998" spans="1:5" x14ac:dyDescent="0.45">
      <c r="A1998" t="s">
        <v>4164</v>
      </c>
      <c r="B1998" t="s">
        <v>4165</v>
      </c>
      <c r="E1998" t="b">
        <v>1</v>
      </c>
    </row>
    <row r="1999" spans="1:5" x14ac:dyDescent="0.45">
      <c r="A1999" t="s">
        <v>4166</v>
      </c>
      <c r="B1999" t="s">
        <v>4167</v>
      </c>
      <c r="E1999" t="b">
        <v>1</v>
      </c>
    </row>
    <row r="2000" spans="1:5" x14ac:dyDescent="0.45">
      <c r="A2000" t="s">
        <v>4168</v>
      </c>
      <c r="B2000" t="s">
        <v>4169</v>
      </c>
      <c r="E2000" t="b">
        <v>1</v>
      </c>
    </row>
    <row r="2001" spans="1:5" x14ac:dyDescent="0.45">
      <c r="A2001" t="s">
        <v>4170</v>
      </c>
      <c r="B2001" t="s">
        <v>4171</v>
      </c>
      <c r="E2001" t="b">
        <v>1</v>
      </c>
    </row>
    <row r="2002" spans="1:5" x14ac:dyDescent="0.45">
      <c r="A2002" t="s">
        <v>4172</v>
      </c>
      <c r="B2002" t="s">
        <v>4173</v>
      </c>
      <c r="E2002" t="b">
        <v>1</v>
      </c>
    </row>
    <row r="2003" spans="1:5" x14ac:dyDescent="0.45">
      <c r="A2003" t="s">
        <v>4174</v>
      </c>
      <c r="B2003" t="s">
        <v>4175</v>
      </c>
      <c r="E2003" t="b">
        <v>1</v>
      </c>
    </row>
    <row r="2004" spans="1:5" x14ac:dyDescent="0.45">
      <c r="A2004" t="s">
        <v>4176</v>
      </c>
      <c r="B2004" t="s">
        <v>4177</v>
      </c>
      <c r="E2004" t="b">
        <v>1</v>
      </c>
    </row>
    <row r="2005" spans="1:5" x14ac:dyDescent="0.45">
      <c r="A2005" t="s">
        <v>4178</v>
      </c>
      <c r="B2005" t="s">
        <v>4179</v>
      </c>
      <c r="E2005" t="b">
        <v>1</v>
      </c>
    </row>
    <row r="2006" spans="1:5" x14ac:dyDescent="0.45">
      <c r="A2006" t="s">
        <v>4180</v>
      </c>
      <c r="B2006" t="s">
        <v>4181</v>
      </c>
      <c r="E2006" t="b">
        <v>1</v>
      </c>
    </row>
    <row r="2007" spans="1:5" x14ac:dyDescent="0.45">
      <c r="A2007" t="s">
        <v>4182</v>
      </c>
      <c r="B2007" t="s">
        <v>4183</v>
      </c>
      <c r="E2007" t="b">
        <v>1</v>
      </c>
    </row>
    <row r="2008" spans="1:5" x14ac:dyDescent="0.45">
      <c r="A2008" t="s">
        <v>4184</v>
      </c>
      <c r="B2008" t="s">
        <v>4185</v>
      </c>
      <c r="E2008" t="b">
        <v>1</v>
      </c>
    </row>
    <row r="2009" spans="1:5" x14ac:dyDescent="0.45">
      <c r="A2009" t="s">
        <v>4186</v>
      </c>
      <c r="B2009" t="s">
        <v>4187</v>
      </c>
      <c r="E2009" t="b">
        <v>1</v>
      </c>
    </row>
    <row r="2010" spans="1:5" x14ac:dyDescent="0.45">
      <c r="A2010" t="s">
        <v>4188</v>
      </c>
      <c r="B2010" t="s">
        <v>4189</v>
      </c>
      <c r="E2010" t="b">
        <v>1</v>
      </c>
    </row>
    <row r="2011" spans="1:5" x14ac:dyDescent="0.45">
      <c r="A2011" t="s">
        <v>4190</v>
      </c>
      <c r="B2011" t="s">
        <v>4191</v>
      </c>
      <c r="E2011" t="b">
        <v>1</v>
      </c>
    </row>
    <row r="2012" spans="1:5" x14ac:dyDescent="0.45">
      <c r="A2012" t="s">
        <v>4192</v>
      </c>
      <c r="B2012" t="s">
        <v>4193</v>
      </c>
      <c r="E2012" t="b">
        <v>1</v>
      </c>
    </row>
    <row r="2013" spans="1:5" x14ac:dyDescent="0.45">
      <c r="A2013" t="s">
        <v>4194</v>
      </c>
      <c r="B2013" t="s">
        <v>4195</v>
      </c>
      <c r="E2013" t="b">
        <v>1</v>
      </c>
    </row>
    <row r="2014" spans="1:5" x14ac:dyDescent="0.45">
      <c r="A2014" t="s">
        <v>4196</v>
      </c>
      <c r="B2014" t="s">
        <v>4197</v>
      </c>
      <c r="E2014" t="b">
        <v>1</v>
      </c>
    </row>
    <row r="2015" spans="1:5" x14ac:dyDescent="0.45">
      <c r="A2015" t="s">
        <v>4198</v>
      </c>
      <c r="B2015" t="s">
        <v>4199</v>
      </c>
      <c r="E2015" t="b">
        <v>1</v>
      </c>
    </row>
    <row r="2016" spans="1:5" x14ac:dyDescent="0.45">
      <c r="A2016" t="s">
        <v>4200</v>
      </c>
      <c r="B2016" t="s">
        <v>4201</v>
      </c>
      <c r="E2016" t="b">
        <v>1</v>
      </c>
    </row>
    <row r="2017" spans="1:5" x14ac:dyDescent="0.45">
      <c r="A2017" t="s">
        <v>4202</v>
      </c>
      <c r="B2017" t="s">
        <v>4203</v>
      </c>
      <c r="E2017" t="b">
        <v>1</v>
      </c>
    </row>
    <row r="2018" spans="1:5" x14ac:dyDescent="0.45">
      <c r="A2018" t="s">
        <v>4204</v>
      </c>
      <c r="B2018" t="s">
        <v>4205</v>
      </c>
      <c r="E2018" t="b">
        <v>1</v>
      </c>
    </row>
    <row r="2019" spans="1:5" x14ac:dyDescent="0.45">
      <c r="A2019" t="s">
        <v>4206</v>
      </c>
      <c r="B2019" t="s">
        <v>4207</v>
      </c>
      <c r="E2019" t="b">
        <v>1</v>
      </c>
    </row>
    <row r="2020" spans="1:5" x14ac:dyDescent="0.45">
      <c r="A2020" t="s">
        <v>4208</v>
      </c>
      <c r="B2020" t="s">
        <v>4209</v>
      </c>
      <c r="E2020" t="b">
        <v>1</v>
      </c>
    </row>
    <row r="2021" spans="1:5" x14ac:dyDescent="0.45">
      <c r="A2021" t="s">
        <v>4210</v>
      </c>
      <c r="B2021" t="s">
        <v>4211</v>
      </c>
      <c r="E2021" t="b">
        <v>1</v>
      </c>
    </row>
    <row r="2022" spans="1:5" x14ac:dyDescent="0.45">
      <c r="A2022" t="s">
        <v>4212</v>
      </c>
      <c r="B2022" t="s">
        <v>4213</v>
      </c>
      <c r="E2022" t="b">
        <v>1</v>
      </c>
    </row>
    <row r="2023" spans="1:5" x14ac:dyDescent="0.45">
      <c r="A2023" t="s">
        <v>4214</v>
      </c>
      <c r="B2023" t="s">
        <v>4215</v>
      </c>
      <c r="E2023" t="b">
        <v>1</v>
      </c>
    </row>
    <row r="2024" spans="1:5" x14ac:dyDescent="0.45">
      <c r="A2024" t="s">
        <v>4216</v>
      </c>
      <c r="B2024" t="s">
        <v>4217</v>
      </c>
      <c r="E2024" t="b">
        <v>1</v>
      </c>
    </row>
    <row r="2025" spans="1:5" x14ac:dyDescent="0.45">
      <c r="A2025" t="s">
        <v>4218</v>
      </c>
      <c r="B2025" t="s">
        <v>4219</v>
      </c>
      <c r="E2025" t="b">
        <v>1</v>
      </c>
    </row>
    <row r="2026" spans="1:5" x14ac:dyDescent="0.45">
      <c r="A2026" t="s">
        <v>4220</v>
      </c>
      <c r="B2026" t="s">
        <v>4221</v>
      </c>
      <c r="E2026" t="b">
        <v>1</v>
      </c>
    </row>
    <row r="2027" spans="1:5" x14ac:dyDescent="0.45">
      <c r="A2027" t="s">
        <v>4222</v>
      </c>
      <c r="B2027" t="s">
        <v>4223</v>
      </c>
      <c r="E2027" t="b">
        <v>1</v>
      </c>
    </row>
    <row r="2028" spans="1:5" x14ac:dyDescent="0.45">
      <c r="A2028" t="s">
        <v>4224</v>
      </c>
      <c r="B2028" t="s">
        <v>4225</v>
      </c>
      <c r="E2028" t="b">
        <v>1</v>
      </c>
    </row>
    <row r="2029" spans="1:5" x14ac:dyDescent="0.45">
      <c r="A2029" t="s">
        <v>4226</v>
      </c>
      <c r="B2029" t="s">
        <v>4227</v>
      </c>
      <c r="E2029" t="b">
        <v>1</v>
      </c>
    </row>
    <row r="2030" spans="1:5" x14ac:dyDescent="0.45">
      <c r="A2030" t="s">
        <v>4228</v>
      </c>
      <c r="B2030" t="s">
        <v>4229</v>
      </c>
      <c r="E2030" t="b">
        <v>1</v>
      </c>
    </row>
    <row r="2031" spans="1:5" x14ac:dyDescent="0.45">
      <c r="A2031" t="s">
        <v>4230</v>
      </c>
      <c r="B2031" t="s">
        <v>4231</v>
      </c>
      <c r="E2031" t="b">
        <v>1</v>
      </c>
    </row>
    <row r="2032" spans="1:5" x14ac:dyDescent="0.45">
      <c r="A2032" t="s">
        <v>4232</v>
      </c>
      <c r="B2032" t="s">
        <v>4233</v>
      </c>
      <c r="E2032" t="b">
        <v>1</v>
      </c>
    </row>
    <row r="2033" spans="1:5" x14ac:dyDescent="0.45">
      <c r="A2033" t="s">
        <v>4234</v>
      </c>
      <c r="B2033" t="s">
        <v>4235</v>
      </c>
      <c r="E2033" t="b">
        <v>1</v>
      </c>
    </row>
    <row r="2034" spans="1:5" x14ac:dyDescent="0.45">
      <c r="A2034" t="s">
        <v>4236</v>
      </c>
      <c r="B2034" t="s">
        <v>4237</v>
      </c>
      <c r="E2034" t="b">
        <v>1</v>
      </c>
    </row>
    <row r="2035" spans="1:5" x14ac:dyDescent="0.45">
      <c r="A2035" t="s">
        <v>4238</v>
      </c>
      <c r="B2035" t="s">
        <v>4239</v>
      </c>
      <c r="E2035" t="b">
        <v>1</v>
      </c>
    </row>
    <row r="2036" spans="1:5" x14ac:dyDescent="0.45">
      <c r="A2036" t="s">
        <v>4240</v>
      </c>
      <c r="B2036" t="s">
        <v>4241</v>
      </c>
      <c r="E2036" t="b">
        <v>1</v>
      </c>
    </row>
    <row r="2037" spans="1:5" x14ac:dyDescent="0.45">
      <c r="A2037" t="s">
        <v>4242</v>
      </c>
      <c r="B2037" t="s">
        <v>4243</v>
      </c>
      <c r="E2037" t="b">
        <v>1</v>
      </c>
    </row>
    <row r="2038" spans="1:5" x14ac:dyDescent="0.45">
      <c r="A2038" t="s">
        <v>4244</v>
      </c>
      <c r="B2038" t="s">
        <v>4245</v>
      </c>
      <c r="E2038" t="b">
        <v>1</v>
      </c>
    </row>
    <row r="2039" spans="1:5" x14ac:dyDescent="0.45">
      <c r="A2039" t="s">
        <v>4246</v>
      </c>
      <c r="B2039" t="s">
        <v>4247</v>
      </c>
      <c r="E2039" t="b">
        <v>1</v>
      </c>
    </row>
    <row r="2040" spans="1:5" x14ac:dyDescent="0.45">
      <c r="A2040" t="s">
        <v>4248</v>
      </c>
      <c r="B2040" t="s">
        <v>4249</v>
      </c>
      <c r="E2040" t="b">
        <v>1</v>
      </c>
    </row>
    <row r="2041" spans="1:5" x14ac:dyDescent="0.45">
      <c r="A2041" t="s">
        <v>4250</v>
      </c>
      <c r="B2041" t="s">
        <v>4251</v>
      </c>
      <c r="E2041" t="b">
        <v>1</v>
      </c>
    </row>
    <row r="2042" spans="1:5" x14ac:dyDescent="0.45">
      <c r="A2042" t="s">
        <v>4252</v>
      </c>
      <c r="B2042" t="s">
        <v>4253</v>
      </c>
      <c r="E2042" t="b">
        <v>1</v>
      </c>
    </row>
    <row r="2043" spans="1:5" x14ac:dyDescent="0.45">
      <c r="A2043" t="s">
        <v>4254</v>
      </c>
      <c r="B2043" t="s">
        <v>4255</v>
      </c>
      <c r="E2043" t="b">
        <v>1</v>
      </c>
    </row>
    <row r="2044" spans="1:5" x14ac:dyDescent="0.45">
      <c r="A2044" t="s">
        <v>4256</v>
      </c>
      <c r="B2044" t="s">
        <v>4257</v>
      </c>
      <c r="E2044" t="b">
        <v>1</v>
      </c>
    </row>
    <row r="2045" spans="1:5" x14ac:dyDescent="0.45">
      <c r="A2045" t="s">
        <v>4258</v>
      </c>
      <c r="B2045" t="s">
        <v>4259</v>
      </c>
      <c r="E2045" t="b">
        <v>1</v>
      </c>
    </row>
    <row r="2046" spans="1:5" x14ac:dyDescent="0.45">
      <c r="A2046" t="s">
        <v>4260</v>
      </c>
      <c r="B2046" t="s">
        <v>4261</v>
      </c>
      <c r="E2046" t="b">
        <v>1</v>
      </c>
    </row>
    <row r="2047" spans="1:5" x14ac:dyDescent="0.45">
      <c r="A2047" t="s">
        <v>4262</v>
      </c>
      <c r="B2047" t="s">
        <v>4263</v>
      </c>
      <c r="E2047" t="b">
        <v>1</v>
      </c>
    </row>
    <row r="2048" spans="1:5" x14ac:dyDescent="0.45">
      <c r="A2048" t="s">
        <v>4264</v>
      </c>
      <c r="B2048" t="s">
        <v>4265</v>
      </c>
      <c r="E2048" t="b">
        <v>1</v>
      </c>
    </row>
    <row r="2049" spans="1:5" x14ac:dyDescent="0.45">
      <c r="A2049" t="s">
        <v>4266</v>
      </c>
      <c r="B2049" t="s">
        <v>4267</v>
      </c>
      <c r="E2049" t="b">
        <v>1</v>
      </c>
    </row>
    <row r="2050" spans="1:5" x14ac:dyDescent="0.45">
      <c r="A2050" t="s">
        <v>4268</v>
      </c>
      <c r="B2050" t="s">
        <v>4269</v>
      </c>
      <c r="E2050" t="b">
        <v>1</v>
      </c>
    </row>
    <row r="2051" spans="1:5" x14ac:dyDescent="0.45">
      <c r="A2051" t="s">
        <v>4270</v>
      </c>
      <c r="B2051" t="s">
        <v>4271</v>
      </c>
      <c r="E2051" t="b">
        <v>1</v>
      </c>
    </row>
    <row r="2052" spans="1:5" x14ac:dyDescent="0.45">
      <c r="A2052" t="s">
        <v>4272</v>
      </c>
      <c r="B2052" t="s">
        <v>4273</v>
      </c>
      <c r="E2052" t="b">
        <v>1</v>
      </c>
    </row>
    <row r="2053" spans="1:5" x14ac:dyDescent="0.45">
      <c r="A2053" t="s">
        <v>4274</v>
      </c>
      <c r="B2053" t="s">
        <v>4275</v>
      </c>
      <c r="E2053" t="b">
        <v>1</v>
      </c>
    </row>
    <row r="2054" spans="1:5" x14ac:dyDescent="0.45">
      <c r="A2054" t="s">
        <v>4276</v>
      </c>
      <c r="B2054" t="s">
        <v>4277</v>
      </c>
      <c r="E2054" t="b">
        <v>1</v>
      </c>
    </row>
    <row r="2055" spans="1:5" x14ac:dyDescent="0.45">
      <c r="A2055" t="s">
        <v>4278</v>
      </c>
      <c r="B2055" t="s">
        <v>4279</v>
      </c>
      <c r="E2055" t="b">
        <v>1</v>
      </c>
    </row>
    <row r="2056" spans="1:5" x14ac:dyDescent="0.45">
      <c r="A2056" t="s">
        <v>4280</v>
      </c>
      <c r="B2056" t="s">
        <v>4281</v>
      </c>
      <c r="E2056" t="b">
        <v>1</v>
      </c>
    </row>
    <row r="2057" spans="1:5" x14ac:dyDescent="0.45">
      <c r="A2057" t="s">
        <v>4282</v>
      </c>
      <c r="B2057" t="s">
        <v>4283</v>
      </c>
      <c r="E2057" t="b">
        <v>1</v>
      </c>
    </row>
    <row r="2058" spans="1:5" x14ac:dyDescent="0.45">
      <c r="A2058" t="s">
        <v>4284</v>
      </c>
      <c r="B2058" t="s">
        <v>4285</v>
      </c>
      <c r="E2058" t="b">
        <v>1</v>
      </c>
    </row>
    <row r="2059" spans="1:5" x14ac:dyDescent="0.45">
      <c r="A2059" t="s">
        <v>4286</v>
      </c>
      <c r="B2059" t="s">
        <v>4287</v>
      </c>
      <c r="E2059" t="b">
        <v>1</v>
      </c>
    </row>
    <row r="2060" spans="1:5" x14ac:dyDescent="0.45">
      <c r="A2060" t="s">
        <v>4288</v>
      </c>
      <c r="B2060" t="s">
        <v>4289</v>
      </c>
      <c r="E2060" t="b">
        <v>1</v>
      </c>
    </row>
    <row r="2061" spans="1:5" x14ac:dyDescent="0.45">
      <c r="A2061" t="s">
        <v>4290</v>
      </c>
      <c r="B2061" t="s">
        <v>4291</v>
      </c>
      <c r="E2061" t="b">
        <v>1</v>
      </c>
    </row>
    <row r="2062" spans="1:5" x14ac:dyDescent="0.45">
      <c r="A2062" t="s">
        <v>4292</v>
      </c>
      <c r="B2062" t="s">
        <v>4293</v>
      </c>
      <c r="E2062" t="b">
        <v>1</v>
      </c>
    </row>
    <row r="2063" spans="1:5" x14ac:dyDescent="0.45">
      <c r="A2063" t="s">
        <v>4294</v>
      </c>
      <c r="B2063" t="s">
        <v>4295</v>
      </c>
      <c r="E2063" t="b">
        <v>1</v>
      </c>
    </row>
    <row r="2064" spans="1:5" x14ac:dyDescent="0.45">
      <c r="A2064" t="s">
        <v>4296</v>
      </c>
      <c r="B2064" t="s">
        <v>4297</v>
      </c>
      <c r="E2064" t="b">
        <v>1</v>
      </c>
    </row>
    <row r="2065" spans="1:5" x14ac:dyDescent="0.45">
      <c r="A2065" t="s">
        <v>4298</v>
      </c>
      <c r="B2065" t="s">
        <v>4299</v>
      </c>
      <c r="E2065" t="b">
        <v>1</v>
      </c>
    </row>
    <row r="2066" spans="1:5" x14ac:dyDescent="0.45">
      <c r="A2066" t="s">
        <v>4300</v>
      </c>
      <c r="B2066" t="s">
        <v>4301</v>
      </c>
      <c r="E2066" t="b">
        <v>1</v>
      </c>
    </row>
    <row r="2067" spans="1:5" x14ac:dyDescent="0.45">
      <c r="A2067" t="s">
        <v>4302</v>
      </c>
      <c r="B2067" t="s">
        <v>4303</v>
      </c>
      <c r="E2067" t="b">
        <v>1</v>
      </c>
    </row>
    <row r="2068" spans="1:5" x14ac:dyDescent="0.45">
      <c r="A2068" t="s">
        <v>4304</v>
      </c>
      <c r="B2068" t="s">
        <v>4305</v>
      </c>
      <c r="E2068" t="b">
        <v>1</v>
      </c>
    </row>
    <row r="2069" spans="1:5" x14ac:dyDescent="0.45">
      <c r="A2069" t="s">
        <v>4306</v>
      </c>
      <c r="B2069" t="s">
        <v>4307</v>
      </c>
      <c r="E2069" t="b">
        <v>1</v>
      </c>
    </row>
    <row r="2070" spans="1:5" x14ac:dyDescent="0.45">
      <c r="A2070" t="s">
        <v>4308</v>
      </c>
      <c r="B2070" t="s">
        <v>4309</v>
      </c>
      <c r="E2070" t="b">
        <v>1</v>
      </c>
    </row>
    <row r="2071" spans="1:5" x14ac:dyDescent="0.45">
      <c r="A2071" t="s">
        <v>4310</v>
      </c>
      <c r="B2071" t="s">
        <v>4311</v>
      </c>
      <c r="E2071" t="b">
        <v>1</v>
      </c>
    </row>
    <row r="2072" spans="1:5" x14ac:dyDescent="0.45">
      <c r="A2072" t="s">
        <v>4312</v>
      </c>
      <c r="B2072" t="s">
        <v>4313</v>
      </c>
      <c r="E2072" t="b">
        <v>1</v>
      </c>
    </row>
    <row r="2073" spans="1:5" x14ac:dyDescent="0.45">
      <c r="A2073" t="s">
        <v>4314</v>
      </c>
      <c r="B2073" t="s">
        <v>4315</v>
      </c>
      <c r="E2073" t="b">
        <v>1</v>
      </c>
    </row>
    <row r="2074" spans="1:5" x14ac:dyDescent="0.45">
      <c r="A2074" t="s">
        <v>4316</v>
      </c>
      <c r="B2074" t="s">
        <v>4317</v>
      </c>
      <c r="E2074" t="b">
        <v>1</v>
      </c>
    </row>
    <row r="2075" spans="1:5" x14ac:dyDescent="0.45">
      <c r="A2075" t="s">
        <v>4318</v>
      </c>
      <c r="B2075" t="s">
        <v>4319</v>
      </c>
      <c r="E2075" t="b">
        <v>1</v>
      </c>
    </row>
    <row r="2076" spans="1:5" x14ac:dyDescent="0.45">
      <c r="A2076" t="s">
        <v>4320</v>
      </c>
      <c r="B2076" t="s">
        <v>4321</v>
      </c>
      <c r="E2076" t="b">
        <v>1</v>
      </c>
    </row>
    <row r="2077" spans="1:5" x14ac:dyDescent="0.45">
      <c r="A2077" t="s">
        <v>4322</v>
      </c>
      <c r="B2077" t="s">
        <v>4323</v>
      </c>
      <c r="E2077" t="b">
        <v>1</v>
      </c>
    </row>
    <row r="2078" spans="1:5" x14ac:dyDescent="0.45">
      <c r="A2078" t="s">
        <v>4324</v>
      </c>
      <c r="B2078" t="s">
        <v>4325</v>
      </c>
      <c r="E2078" t="b">
        <v>1</v>
      </c>
    </row>
    <row r="2079" spans="1:5" x14ac:dyDescent="0.45">
      <c r="A2079" t="s">
        <v>4326</v>
      </c>
      <c r="B2079" t="s">
        <v>4327</v>
      </c>
      <c r="E2079" t="b">
        <v>1</v>
      </c>
    </row>
    <row r="2080" spans="1:5" x14ac:dyDescent="0.45">
      <c r="A2080" t="s">
        <v>4328</v>
      </c>
      <c r="B2080" t="s">
        <v>4329</v>
      </c>
      <c r="E2080" t="b">
        <v>1</v>
      </c>
    </row>
    <row r="2081" spans="1:5" x14ac:dyDescent="0.45">
      <c r="A2081" t="s">
        <v>4330</v>
      </c>
      <c r="B2081" t="s">
        <v>4331</v>
      </c>
      <c r="E2081" t="b">
        <v>1</v>
      </c>
    </row>
    <row r="2082" spans="1:5" x14ac:dyDescent="0.45">
      <c r="A2082" t="s">
        <v>4332</v>
      </c>
      <c r="B2082" t="s">
        <v>4333</v>
      </c>
      <c r="E2082" t="b">
        <v>1</v>
      </c>
    </row>
    <row r="2083" spans="1:5" x14ac:dyDescent="0.45">
      <c r="A2083" t="s">
        <v>4334</v>
      </c>
      <c r="B2083" t="s">
        <v>4335</v>
      </c>
      <c r="E2083" t="b">
        <v>1</v>
      </c>
    </row>
    <row r="2084" spans="1:5" x14ac:dyDescent="0.45">
      <c r="A2084" t="s">
        <v>4336</v>
      </c>
      <c r="B2084" t="s">
        <v>4337</v>
      </c>
      <c r="E2084" t="b">
        <v>1</v>
      </c>
    </row>
    <row r="2085" spans="1:5" x14ac:dyDescent="0.45">
      <c r="A2085" t="s">
        <v>4338</v>
      </c>
      <c r="B2085" t="s">
        <v>4339</v>
      </c>
      <c r="E2085" t="b">
        <v>1</v>
      </c>
    </row>
    <row r="2086" spans="1:5" x14ac:dyDescent="0.45">
      <c r="A2086" t="s">
        <v>4340</v>
      </c>
      <c r="B2086" t="s">
        <v>4341</v>
      </c>
      <c r="E2086" t="b">
        <v>1</v>
      </c>
    </row>
    <row r="2087" spans="1:5" x14ac:dyDescent="0.45">
      <c r="A2087" t="s">
        <v>4342</v>
      </c>
      <c r="B2087" t="s">
        <v>4343</v>
      </c>
      <c r="E2087" t="b">
        <v>1</v>
      </c>
    </row>
    <row r="2088" spans="1:5" x14ac:dyDescent="0.45">
      <c r="A2088" t="s">
        <v>4344</v>
      </c>
      <c r="B2088" t="s">
        <v>4345</v>
      </c>
      <c r="E2088" t="b">
        <v>1</v>
      </c>
    </row>
    <row r="2089" spans="1:5" x14ac:dyDescent="0.45">
      <c r="A2089" t="s">
        <v>4346</v>
      </c>
      <c r="B2089" t="s">
        <v>4347</v>
      </c>
      <c r="E2089" t="b">
        <v>1</v>
      </c>
    </row>
    <row r="2090" spans="1:5" x14ac:dyDescent="0.45">
      <c r="A2090" t="s">
        <v>4348</v>
      </c>
      <c r="B2090" t="s">
        <v>4349</v>
      </c>
      <c r="E2090" t="b">
        <v>1</v>
      </c>
    </row>
    <row r="2091" spans="1:5" x14ac:dyDescent="0.45">
      <c r="A2091" t="s">
        <v>4350</v>
      </c>
      <c r="B2091" t="s">
        <v>4351</v>
      </c>
      <c r="E2091" t="b">
        <v>1</v>
      </c>
    </row>
    <row r="2092" spans="1:5" x14ac:dyDescent="0.45">
      <c r="A2092" t="s">
        <v>4352</v>
      </c>
      <c r="B2092" t="s">
        <v>4353</v>
      </c>
      <c r="E2092" t="b">
        <v>1</v>
      </c>
    </row>
    <row r="2093" spans="1:5" x14ac:dyDescent="0.45">
      <c r="A2093" t="s">
        <v>4354</v>
      </c>
      <c r="B2093" t="s">
        <v>4355</v>
      </c>
      <c r="E2093" t="b">
        <v>1</v>
      </c>
    </row>
    <row r="2094" spans="1:5" x14ac:dyDescent="0.45">
      <c r="A2094" t="s">
        <v>4356</v>
      </c>
      <c r="B2094" t="s">
        <v>4357</v>
      </c>
      <c r="E2094" t="b">
        <v>1</v>
      </c>
    </row>
    <row r="2095" spans="1:5" x14ac:dyDescent="0.45">
      <c r="A2095" t="s">
        <v>4358</v>
      </c>
      <c r="B2095" t="s">
        <v>4359</v>
      </c>
      <c r="E2095" t="b">
        <v>1</v>
      </c>
    </row>
    <row r="2096" spans="1:5" x14ac:dyDescent="0.45">
      <c r="A2096" t="s">
        <v>4360</v>
      </c>
      <c r="B2096" t="s">
        <v>4361</v>
      </c>
      <c r="E2096" t="b">
        <v>1</v>
      </c>
    </row>
    <row r="2097" spans="1:5" x14ac:dyDescent="0.45">
      <c r="A2097" t="s">
        <v>4362</v>
      </c>
      <c r="B2097" t="s">
        <v>4363</v>
      </c>
      <c r="E2097" t="b">
        <v>1</v>
      </c>
    </row>
    <row r="2098" spans="1:5" x14ac:dyDescent="0.45">
      <c r="A2098" t="s">
        <v>4364</v>
      </c>
      <c r="B2098" t="s">
        <v>4365</v>
      </c>
      <c r="E2098" t="b">
        <v>1</v>
      </c>
    </row>
    <row r="2099" spans="1:5" x14ac:dyDescent="0.45">
      <c r="A2099" t="s">
        <v>4366</v>
      </c>
      <c r="B2099" t="s">
        <v>4367</v>
      </c>
      <c r="E2099" t="b">
        <v>1</v>
      </c>
    </row>
    <row r="2100" spans="1:5" x14ac:dyDescent="0.45">
      <c r="A2100" t="s">
        <v>4368</v>
      </c>
      <c r="B2100" t="s">
        <v>4369</v>
      </c>
      <c r="E2100" t="b">
        <v>1</v>
      </c>
    </row>
    <row r="2101" spans="1:5" x14ac:dyDescent="0.45">
      <c r="A2101" t="s">
        <v>4370</v>
      </c>
      <c r="B2101" t="s">
        <v>4371</v>
      </c>
      <c r="E2101" t="b">
        <v>1</v>
      </c>
    </row>
    <row r="2102" spans="1:5" x14ac:dyDescent="0.45">
      <c r="A2102" t="s">
        <v>4372</v>
      </c>
      <c r="B2102" t="s">
        <v>4373</v>
      </c>
      <c r="E2102" t="b">
        <v>1</v>
      </c>
    </row>
    <row r="2103" spans="1:5" x14ac:dyDescent="0.45">
      <c r="A2103" t="s">
        <v>4374</v>
      </c>
      <c r="B2103" t="s">
        <v>4375</v>
      </c>
      <c r="E2103" t="b">
        <v>1</v>
      </c>
    </row>
    <row r="2104" spans="1:5" x14ac:dyDescent="0.45">
      <c r="A2104" t="s">
        <v>4376</v>
      </c>
      <c r="B2104" t="s">
        <v>4377</v>
      </c>
      <c r="E2104" t="b">
        <v>1</v>
      </c>
    </row>
    <row r="2105" spans="1:5" x14ac:dyDescent="0.45">
      <c r="A2105" t="s">
        <v>4378</v>
      </c>
      <c r="B2105" t="s">
        <v>4379</v>
      </c>
      <c r="E2105" t="b">
        <v>1</v>
      </c>
    </row>
    <row r="2106" spans="1:5" x14ac:dyDescent="0.45">
      <c r="A2106" t="s">
        <v>4380</v>
      </c>
      <c r="B2106" t="s">
        <v>4381</v>
      </c>
      <c r="E2106" t="b">
        <v>1</v>
      </c>
    </row>
    <row r="2107" spans="1:5" x14ac:dyDescent="0.45">
      <c r="A2107" t="s">
        <v>4382</v>
      </c>
      <c r="B2107" t="s">
        <v>4383</v>
      </c>
      <c r="E2107" t="b">
        <v>1</v>
      </c>
    </row>
    <row r="2108" spans="1:5" x14ac:dyDescent="0.45">
      <c r="A2108" t="s">
        <v>4384</v>
      </c>
      <c r="B2108" t="s">
        <v>4385</v>
      </c>
      <c r="E2108" t="b">
        <v>1</v>
      </c>
    </row>
    <row r="2109" spans="1:5" x14ac:dyDescent="0.45">
      <c r="A2109" t="s">
        <v>4386</v>
      </c>
      <c r="B2109" t="s">
        <v>4387</v>
      </c>
      <c r="E2109" t="b">
        <v>1</v>
      </c>
    </row>
    <row r="2110" spans="1:5" x14ac:dyDescent="0.45">
      <c r="A2110" t="s">
        <v>4388</v>
      </c>
      <c r="B2110" t="s">
        <v>4389</v>
      </c>
      <c r="E2110" t="b">
        <v>1</v>
      </c>
    </row>
    <row r="2111" spans="1:5" x14ac:dyDescent="0.45">
      <c r="A2111" t="s">
        <v>4390</v>
      </c>
      <c r="B2111" t="s">
        <v>4391</v>
      </c>
      <c r="E2111" t="b">
        <v>1</v>
      </c>
    </row>
    <row r="2112" spans="1:5" x14ac:dyDescent="0.45">
      <c r="A2112" t="s">
        <v>4392</v>
      </c>
      <c r="B2112" t="s">
        <v>4393</v>
      </c>
      <c r="E2112" t="b">
        <v>1</v>
      </c>
    </row>
    <row r="2113" spans="1:5" x14ac:dyDescent="0.45">
      <c r="A2113" t="s">
        <v>4394</v>
      </c>
      <c r="B2113" t="s">
        <v>4395</v>
      </c>
      <c r="E2113" t="b">
        <v>1</v>
      </c>
    </row>
    <row r="2114" spans="1:5" x14ac:dyDescent="0.45">
      <c r="A2114" t="s">
        <v>4396</v>
      </c>
      <c r="B2114" t="s">
        <v>4397</v>
      </c>
      <c r="E2114" t="b">
        <v>1</v>
      </c>
    </row>
    <row r="2115" spans="1:5" x14ac:dyDescent="0.45">
      <c r="A2115" t="s">
        <v>4398</v>
      </c>
      <c r="B2115" t="s">
        <v>4399</v>
      </c>
      <c r="E2115" t="b">
        <v>1</v>
      </c>
    </row>
    <row r="2116" spans="1:5" x14ac:dyDescent="0.45">
      <c r="A2116" t="s">
        <v>4400</v>
      </c>
      <c r="B2116" t="s">
        <v>4401</v>
      </c>
      <c r="E2116" t="b">
        <v>1</v>
      </c>
    </row>
    <row r="2117" spans="1:5" x14ac:dyDescent="0.45">
      <c r="A2117" t="s">
        <v>4402</v>
      </c>
      <c r="B2117" t="s">
        <v>4403</v>
      </c>
      <c r="E2117" t="b">
        <v>1</v>
      </c>
    </row>
    <row r="2118" spans="1:5" x14ac:dyDescent="0.45">
      <c r="A2118" t="s">
        <v>4404</v>
      </c>
      <c r="B2118" t="s">
        <v>4405</v>
      </c>
      <c r="E2118" t="b">
        <v>1</v>
      </c>
    </row>
    <row r="2119" spans="1:5" x14ac:dyDescent="0.45">
      <c r="A2119" t="s">
        <v>4406</v>
      </c>
      <c r="B2119" t="s">
        <v>4407</v>
      </c>
      <c r="E2119" t="b">
        <v>1</v>
      </c>
    </row>
    <row r="2120" spans="1:5" x14ac:dyDescent="0.45">
      <c r="A2120" t="s">
        <v>4408</v>
      </c>
      <c r="B2120" t="s">
        <v>4409</v>
      </c>
      <c r="E2120" t="b">
        <v>1</v>
      </c>
    </row>
    <row r="2121" spans="1:5" x14ac:dyDescent="0.45">
      <c r="A2121" t="s">
        <v>4410</v>
      </c>
      <c r="B2121" t="s">
        <v>4411</v>
      </c>
      <c r="E2121" t="b">
        <v>1</v>
      </c>
    </row>
    <row r="2122" spans="1:5" x14ac:dyDescent="0.45">
      <c r="A2122" t="s">
        <v>4412</v>
      </c>
      <c r="B2122" t="s">
        <v>4413</v>
      </c>
      <c r="E2122" t="b">
        <v>1</v>
      </c>
    </row>
    <row r="2123" spans="1:5" x14ac:dyDescent="0.45">
      <c r="A2123" t="s">
        <v>4414</v>
      </c>
      <c r="B2123" t="s">
        <v>4415</v>
      </c>
      <c r="E2123" t="b">
        <v>1</v>
      </c>
    </row>
    <row r="2124" spans="1:5" x14ac:dyDescent="0.45">
      <c r="A2124" t="s">
        <v>4416</v>
      </c>
      <c r="B2124" t="s">
        <v>4417</v>
      </c>
      <c r="E2124" t="b">
        <v>1</v>
      </c>
    </row>
    <row r="2125" spans="1:5" x14ac:dyDescent="0.45">
      <c r="A2125" t="s">
        <v>4418</v>
      </c>
      <c r="B2125" t="s">
        <v>4419</v>
      </c>
      <c r="E2125" t="b">
        <v>1</v>
      </c>
    </row>
    <row r="2126" spans="1:5" x14ac:dyDescent="0.45">
      <c r="A2126" t="s">
        <v>4420</v>
      </c>
      <c r="B2126" t="s">
        <v>4421</v>
      </c>
      <c r="E2126" t="b">
        <v>1</v>
      </c>
    </row>
    <row r="2127" spans="1:5" x14ac:dyDescent="0.45">
      <c r="A2127" t="s">
        <v>4422</v>
      </c>
      <c r="B2127" t="s">
        <v>4423</v>
      </c>
      <c r="E2127" t="b">
        <v>1</v>
      </c>
    </row>
    <row r="2128" spans="1:5" x14ac:dyDescent="0.45">
      <c r="A2128" t="s">
        <v>4424</v>
      </c>
      <c r="B2128" t="s">
        <v>4425</v>
      </c>
      <c r="E2128" t="b">
        <v>1</v>
      </c>
    </row>
    <row r="2129" spans="1:5" x14ac:dyDescent="0.45">
      <c r="A2129" t="s">
        <v>4426</v>
      </c>
      <c r="B2129" t="s">
        <v>4427</v>
      </c>
      <c r="E2129" t="b">
        <v>1</v>
      </c>
    </row>
    <row r="2130" spans="1:5" x14ac:dyDescent="0.45">
      <c r="A2130" t="s">
        <v>4428</v>
      </c>
      <c r="B2130" t="s">
        <v>4429</v>
      </c>
      <c r="E2130" t="b">
        <v>1</v>
      </c>
    </row>
    <row r="2131" spans="1:5" x14ac:dyDescent="0.45">
      <c r="A2131" t="s">
        <v>4430</v>
      </c>
      <c r="B2131" t="s">
        <v>4431</v>
      </c>
      <c r="E2131" t="b">
        <v>1</v>
      </c>
    </row>
    <row r="2132" spans="1:5" x14ac:dyDescent="0.45">
      <c r="A2132" t="s">
        <v>4432</v>
      </c>
      <c r="B2132" t="s">
        <v>4433</v>
      </c>
      <c r="E2132" t="b">
        <v>1</v>
      </c>
    </row>
    <row r="2133" spans="1:5" x14ac:dyDescent="0.45">
      <c r="A2133" t="s">
        <v>4434</v>
      </c>
      <c r="B2133" t="s">
        <v>4435</v>
      </c>
      <c r="E2133" t="b">
        <v>1</v>
      </c>
    </row>
    <row r="2134" spans="1:5" x14ac:dyDescent="0.45">
      <c r="A2134" t="s">
        <v>4436</v>
      </c>
      <c r="B2134" t="s">
        <v>4437</v>
      </c>
      <c r="E2134" t="b">
        <v>1</v>
      </c>
    </row>
    <row r="2135" spans="1:5" x14ac:dyDescent="0.45">
      <c r="A2135" t="s">
        <v>4438</v>
      </c>
      <c r="B2135" t="s">
        <v>4439</v>
      </c>
      <c r="E2135" t="b">
        <v>1</v>
      </c>
    </row>
    <row r="2136" spans="1:5" x14ac:dyDescent="0.45">
      <c r="A2136" t="s">
        <v>4440</v>
      </c>
      <c r="B2136" t="s">
        <v>4441</v>
      </c>
      <c r="E2136" t="b">
        <v>1</v>
      </c>
    </row>
    <row r="2137" spans="1:5" x14ac:dyDescent="0.45">
      <c r="A2137" t="s">
        <v>4442</v>
      </c>
      <c r="B2137" t="s">
        <v>4443</v>
      </c>
      <c r="E2137" t="b">
        <v>1</v>
      </c>
    </row>
    <row r="2138" spans="1:5" x14ac:dyDescent="0.45">
      <c r="A2138" t="s">
        <v>4444</v>
      </c>
      <c r="B2138" t="s">
        <v>4445</v>
      </c>
      <c r="E2138" t="b">
        <v>1</v>
      </c>
    </row>
    <row r="2139" spans="1:5" x14ac:dyDescent="0.45">
      <c r="A2139" t="s">
        <v>4446</v>
      </c>
      <c r="B2139" t="s">
        <v>4447</v>
      </c>
      <c r="E2139" t="b">
        <v>1</v>
      </c>
    </row>
    <row r="2140" spans="1:5" x14ac:dyDescent="0.45">
      <c r="A2140" t="s">
        <v>4448</v>
      </c>
      <c r="B2140" t="s">
        <v>4449</v>
      </c>
      <c r="E2140" t="b">
        <v>1</v>
      </c>
    </row>
    <row r="2141" spans="1:5" x14ac:dyDescent="0.45">
      <c r="A2141" t="s">
        <v>4450</v>
      </c>
      <c r="B2141" t="s">
        <v>4451</v>
      </c>
      <c r="E2141" t="b">
        <v>1</v>
      </c>
    </row>
    <row r="2142" spans="1:5" x14ac:dyDescent="0.45">
      <c r="A2142" t="s">
        <v>4452</v>
      </c>
      <c r="B2142" t="s">
        <v>4453</v>
      </c>
      <c r="E2142" t="b">
        <v>1</v>
      </c>
    </row>
    <row r="2143" spans="1:5" x14ac:dyDescent="0.45">
      <c r="A2143" t="s">
        <v>4454</v>
      </c>
      <c r="B2143" t="s">
        <v>4455</v>
      </c>
      <c r="E2143" t="b">
        <v>1</v>
      </c>
    </row>
    <row r="2144" spans="1:5" x14ac:dyDescent="0.45">
      <c r="A2144" t="s">
        <v>4456</v>
      </c>
      <c r="B2144" t="s">
        <v>4457</v>
      </c>
      <c r="E2144" t="b">
        <v>1</v>
      </c>
    </row>
    <row r="2145" spans="1:5" x14ac:dyDescent="0.45">
      <c r="A2145" t="s">
        <v>4458</v>
      </c>
      <c r="B2145" t="s">
        <v>4459</v>
      </c>
      <c r="E2145" t="b">
        <v>1</v>
      </c>
    </row>
    <row r="2146" spans="1:5" x14ac:dyDescent="0.45">
      <c r="A2146" t="s">
        <v>4460</v>
      </c>
      <c r="B2146" t="s">
        <v>4461</v>
      </c>
      <c r="E2146" t="b">
        <v>1</v>
      </c>
    </row>
    <row r="2147" spans="1:5" x14ac:dyDescent="0.45">
      <c r="A2147" t="s">
        <v>4462</v>
      </c>
      <c r="B2147" t="s">
        <v>4463</v>
      </c>
      <c r="E2147" t="b">
        <v>1</v>
      </c>
    </row>
    <row r="2148" spans="1:5" x14ac:dyDescent="0.45">
      <c r="A2148" t="s">
        <v>4464</v>
      </c>
      <c r="B2148" t="s">
        <v>4465</v>
      </c>
      <c r="E2148" t="b">
        <v>1</v>
      </c>
    </row>
    <row r="2149" spans="1:5" x14ac:dyDescent="0.45">
      <c r="A2149" t="s">
        <v>4466</v>
      </c>
      <c r="B2149" t="s">
        <v>4467</v>
      </c>
      <c r="E2149" t="b">
        <v>1</v>
      </c>
    </row>
    <row r="2150" spans="1:5" x14ac:dyDescent="0.45">
      <c r="A2150" t="s">
        <v>4468</v>
      </c>
      <c r="B2150" t="s">
        <v>4469</v>
      </c>
      <c r="E2150" t="b">
        <v>1</v>
      </c>
    </row>
    <row r="2151" spans="1:5" x14ac:dyDescent="0.45">
      <c r="A2151" t="s">
        <v>4470</v>
      </c>
      <c r="B2151" t="s">
        <v>4471</v>
      </c>
      <c r="E2151" t="b">
        <v>1</v>
      </c>
    </row>
    <row r="2152" spans="1:5" x14ac:dyDescent="0.45">
      <c r="A2152" t="s">
        <v>4472</v>
      </c>
      <c r="B2152" t="s">
        <v>4473</v>
      </c>
      <c r="E2152" t="b">
        <v>1</v>
      </c>
    </row>
    <row r="2153" spans="1:5" x14ac:dyDescent="0.45">
      <c r="A2153" t="s">
        <v>4474</v>
      </c>
      <c r="B2153" t="s">
        <v>4475</v>
      </c>
      <c r="E2153" t="b">
        <v>1</v>
      </c>
    </row>
    <row r="2154" spans="1:5" x14ac:dyDescent="0.45">
      <c r="A2154" t="s">
        <v>4476</v>
      </c>
      <c r="B2154" t="s">
        <v>4477</v>
      </c>
      <c r="E2154" t="b">
        <v>1</v>
      </c>
    </row>
    <row r="2155" spans="1:5" x14ac:dyDescent="0.45">
      <c r="A2155" t="s">
        <v>4478</v>
      </c>
      <c r="B2155" t="s">
        <v>4479</v>
      </c>
      <c r="E2155" t="b">
        <v>1</v>
      </c>
    </row>
    <row r="2156" spans="1:5" x14ac:dyDescent="0.45">
      <c r="A2156" t="s">
        <v>4480</v>
      </c>
      <c r="B2156" t="s">
        <v>4481</v>
      </c>
      <c r="E2156" t="b">
        <v>1</v>
      </c>
    </row>
    <row r="2157" spans="1:5" x14ac:dyDescent="0.45">
      <c r="A2157" t="s">
        <v>4482</v>
      </c>
      <c r="B2157" t="s">
        <v>4483</v>
      </c>
      <c r="E2157" t="b">
        <v>1</v>
      </c>
    </row>
    <row r="2158" spans="1:5" x14ac:dyDescent="0.45">
      <c r="A2158" t="s">
        <v>4484</v>
      </c>
      <c r="B2158" t="s">
        <v>4485</v>
      </c>
      <c r="E2158" t="b">
        <v>1</v>
      </c>
    </row>
    <row r="2159" spans="1:5" x14ac:dyDescent="0.45">
      <c r="A2159" t="s">
        <v>4486</v>
      </c>
      <c r="B2159" t="s">
        <v>4487</v>
      </c>
      <c r="E2159" t="b">
        <v>1</v>
      </c>
    </row>
    <row r="2160" spans="1:5" x14ac:dyDescent="0.45">
      <c r="A2160" t="s">
        <v>4488</v>
      </c>
      <c r="B2160" t="s">
        <v>4489</v>
      </c>
      <c r="E2160" t="b">
        <v>1</v>
      </c>
    </row>
    <row r="2161" spans="1:5" x14ac:dyDescent="0.45">
      <c r="A2161" t="s">
        <v>4490</v>
      </c>
      <c r="B2161" t="s">
        <v>4491</v>
      </c>
      <c r="E2161" t="b">
        <v>1</v>
      </c>
    </row>
    <row r="2162" spans="1:5" x14ac:dyDescent="0.45">
      <c r="A2162" t="s">
        <v>4492</v>
      </c>
      <c r="B2162" t="s">
        <v>4493</v>
      </c>
      <c r="E2162" t="b">
        <v>1</v>
      </c>
    </row>
    <row r="2163" spans="1:5" x14ac:dyDescent="0.45">
      <c r="A2163" t="s">
        <v>4494</v>
      </c>
      <c r="B2163" t="s">
        <v>4495</v>
      </c>
      <c r="E2163" t="b">
        <v>1</v>
      </c>
    </row>
    <row r="2164" spans="1:5" x14ac:dyDescent="0.45">
      <c r="A2164" t="s">
        <v>4496</v>
      </c>
      <c r="B2164" t="s">
        <v>4497</v>
      </c>
      <c r="E2164" t="b">
        <v>1</v>
      </c>
    </row>
    <row r="2165" spans="1:5" x14ac:dyDescent="0.45">
      <c r="A2165" t="s">
        <v>4498</v>
      </c>
      <c r="B2165" t="s">
        <v>4499</v>
      </c>
      <c r="E2165" t="b">
        <v>1</v>
      </c>
    </row>
    <row r="2166" spans="1:5" x14ac:dyDescent="0.45">
      <c r="A2166" t="s">
        <v>4500</v>
      </c>
      <c r="B2166" t="s">
        <v>4501</v>
      </c>
      <c r="E2166" t="b">
        <v>1</v>
      </c>
    </row>
    <row r="2167" spans="1:5" x14ac:dyDescent="0.45">
      <c r="A2167" t="s">
        <v>4502</v>
      </c>
      <c r="B2167" t="s">
        <v>4503</v>
      </c>
      <c r="E2167" t="b">
        <v>1</v>
      </c>
    </row>
    <row r="2168" spans="1:5" x14ac:dyDescent="0.45">
      <c r="A2168" t="s">
        <v>4504</v>
      </c>
      <c r="B2168" t="s">
        <v>4505</v>
      </c>
      <c r="E2168" t="b">
        <v>1</v>
      </c>
    </row>
    <row r="2169" spans="1:5" x14ac:dyDescent="0.45">
      <c r="A2169" t="s">
        <v>4506</v>
      </c>
      <c r="B2169" t="s">
        <v>4507</v>
      </c>
      <c r="E2169" t="b">
        <v>1</v>
      </c>
    </row>
    <row r="2170" spans="1:5" x14ac:dyDescent="0.45">
      <c r="A2170" t="s">
        <v>4508</v>
      </c>
      <c r="B2170" t="s">
        <v>4509</v>
      </c>
      <c r="E2170" t="b">
        <v>1</v>
      </c>
    </row>
    <row r="2171" spans="1:5" x14ac:dyDescent="0.45">
      <c r="A2171" t="s">
        <v>4510</v>
      </c>
      <c r="B2171" t="s">
        <v>4511</v>
      </c>
      <c r="E2171" t="b">
        <v>1</v>
      </c>
    </row>
    <row r="2172" spans="1:5" x14ac:dyDescent="0.45">
      <c r="A2172" t="s">
        <v>4512</v>
      </c>
      <c r="B2172" t="s">
        <v>4513</v>
      </c>
      <c r="E2172" t="b">
        <v>1</v>
      </c>
    </row>
    <row r="2173" spans="1:5" x14ac:dyDescent="0.45">
      <c r="A2173" t="s">
        <v>4514</v>
      </c>
      <c r="B2173" t="s">
        <v>4515</v>
      </c>
      <c r="E2173" t="b">
        <v>1</v>
      </c>
    </row>
    <row r="2174" spans="1:5" x14ac:dyDescent="0.45">
      <c r="A2174" t="s">
        <v>4516</v>
      </c>
      <c r="B2174" t="s">
        <v>4517</v>
      </c>
      <c r="E2174" t="b">
        <v>1</v>
      </c>
    </row>
    <row r="2175" spans="1:5" x14ac:dyDescent="0.45">
      <c r="A2175" t="s">
        <v>4518</v>
      </c>
      <c r="B2175" t="s">
        <v>4519</v>
      </c>
      <c r="E2175" t="b">
        <v>1</v>
      </c>
    </row>
    <row r="2176" spans="1:5" x14ac:dyDescent="0.45">
      <c r="A2176" t="s">
        <v>4520</v>
      </c>
      <c r="B2176" t="s">
        <v>4521</v>
      </c>
      <c r="E2176" t="b">
        <v>1</v>
      </c>
    </row>
    <row r="2177" spans="1:5" x14ac:dyDescent="0.45">
      <c r="A2177" t="s">
        <v>4522</v>
      </c>
      <c r="B2177" t="s">
        <v>4523</v>
      </c>
      <c r="E2177" t="b">
        <v>1</v>
      </c>
    </row>
    <row r="2178" spans="1:5" x14ac:dyDescent="0.45">
      <c r="A2178" t="s">
        <v>4524</v>
      </c>
      <c r="B2178" t="s">
        <v>4525</v>
      </c>
      <c r="E2178" t="b">
        <v>1</v>
      </c>
    </row>
    <row r="2179" spans="1:5" x14ac:dyDescent="0.45">
      <c r="A2179" t="s">
        <v>4526</v>
      </c>
      <c r="B2179" t="s">
        <v>4527</v>
      </c>
      <c r="E2179" t="b">
        <v>1</v>
      </c>
    </row>
    <row r="2180" spans="1:5" x14ac:dyDescent="0.45">
      <c r="A2180" t="s">
        <v>4528</v>
      </c>
      <c r="B2180" t="s">
        <v>4529</v>
      </c>
      <c r="E2180" t="b">
        <v>1</v>
      </c>
    </row>
    <row r="2181" spans="1:5" x14ac:dyDescent="0.45">
      <c r="A2181" t="s">
        <v>4530</v>
      </c>
      <c r="B2181" t="s">
        <v>4531</v>
      </c>
      <c r="E2181" t="b">
        <v>1</v>
      </c>
    </row>
    <row r="2182" spans="1:5" x14ac:dyDescent="0.45">
      <c r="A2182" t="s">
        <v>4532</v>
      </c>
      <c r="B2182" t="s">
        <v>4533</v>
      </c>
      <c r="E2182" t="b">
        <v>1</v>
      </c>
    </row>
    <row r="2183" spans="1:5" x14ac:dyDescent="0.45">
      <c r="A2183" t="s">
        <v>4534</v>
      </c>
      <c r="B2183" t="s">
        <v>4535</v>
      </c>
      <c r="E2183" t="b">
        <v>1</v>
      </c>
    </row>
    <row r="2184" spans="1:5" x14ac:dyDescent="0.45">
      <c r="A2184" t="s">
        <v>4536</v>
      </c>
      <c r="B2184" t="s">
        <v>4537</v>
      </c>
      <c r="E2184" t="b">
        <v>1</v>
      </c>
    </row>
    <row r="2185" spans="1:5" x14ac:dyDescent="0.45">
      <c r="A2185" t="s">
        <v>4538</v>
      </c>
      <c r="B2185" t="s">
        <v>4539</v>
      </c>
      <c r="E2185" t="b">
        <v>1</v>
      </c>
    </row>
    <row r="2186" spans="1:5" x14ac:dyDescent="0.45">
      <c r="A2186" t="s">
        <v>4540</v>
      </c>
      <c r="B2186" t="s">
        <v>4541</v>
      </c>
      <c r="E2186" t="b">
        <v>1</v>
      </c>
    </row>
    <row r="2187" spans="1:5" x14ac:dyDescent="0.45">
      <c r="A2187" t="s">
        <v>4542</v>
      </c>
      <c r="B2187" t="s">
        <v>4543</v>
      </c>
      <c r="E2187" t="b">
        <v>1</v>
      </c>
    </row>
    <row r="2188" spans="1:5" x14ac:dyDescent="0.45">
      <c r="A2188" t="s">
        <v>4544</v>
      </c>
      <c r="B2188" t="s">
        <v>4545</v>
      </c>
      <c r="E2188" t="b">
        <v>1</v>
      </c>
    </row>
    <row r="2189" spans="1:5" x14ac:dyDescent="0.45">
      <c r="A2189" t="s">
        <v>4546</v>
      </c>
      <c r="B2189" t="s">
        <v>4547</v>
      </c>
      <c r="E2189" t="b">
        <v>1</v>
      </c>
    </row>
    <row r="2190" spans="1:5" x14ac:dyDescent="0.45">
      <c r="A2190" t="s">
        <v>4548</v>
      </c>
      <c r="B2190" t="s">
        <v>4549</v>
      </c>
      <c r="E2190" t="b">
        <v>1</v>
      </c>
    </row>
    <row r="2191" spans="1:5" x14ac:dyDescent="0.45">
      <c r="A2191" t="s">
        <v>4550</v>
      </c>
      <c r="B2191" t="s">
        <v>4551</v>
      </c>
      <c r="E2191" t="b">
        <v>1</v>
      </c>
    </row>
    <row r="2192" spans="1:5" x14ac:dyDescent="0.45">
      <c r="A2192" t="s">
        <v>4552</v>
      </c>
      <c r="B2192" t="s">
        <v>4553</v>
      </c>
      <c r="E2192" t="b">
        <v>1</v>
      </c>
    </row>
    <row r="2193" spans="1:5" x14ac:dyDescent="0.45">
      <c r="A2193" t="s">
        <v>4554</v>
      </c>
      <c r="B2193" t="s">
        <v>4555</v>
      </c>
      <c r="E2193" t="b">
        <v>1</v>
      </c>
    </row>
    <row r="2194" spans="1:5" x14ac:dyDescent="0.45">
      <c r="A2194" t="s">
        <v>4556</v>
      </c>
      <c r="B2194" t="s">
        <v>4557</v>
      </c>
      <c r="E2194" t="b">
        <v>1</v>
      </c>
    </row>
    <row r="2195" spans="1:5" x14ac:dyDescent="0.45">
      <c r="A2195" t="s">
        <v>4558</v>
      </c>
      <c r="B2195" t="s">
        <v>4559</v>
      </c>
      <c r="E2195" t="b">
        <v>1</v>
      </c>
    </row>
    <row r="2196" spans="1:5" x14ac:dyDescent="0.45">
      <c r="A2196" t="s">
        <v>4560</v>
      </c>
      <c r="B2196" t="s">
        <v>4561</v>
      </c>
      <c r="E2196" t="b">
        <v>1</v>
      </c>
    </row>
    <row r="2197" spans="1:5" x14ac:dyDescent="0.45">
      <c r="A2197" t="s">
        <v>4562</v>
      </c>
      <c r="B2197" t="s">
        <v>4563</v>
      </c>
      <c r="E2197" t="b">
        <v>1</v>
      </c>
    </row>
    <row r="2198" spans="1:5" x14ac:dyDescent="0.45">
      <c r="A2198" t="s">
        <v>4564</v>
      </c>
      <c r="B2198" t="s">
        <v>4565</v>
      </c>
      <c r="E2198" t="b">
        <v>1</v>
      </c>
    </row>
    <row r="2199" spans="1:5" x14ac:dyDescent="0.45">
      <c r="A2199" t="s">
        <v>4566</v>
      </c>
      <c r="B2199" t="s">
        <v>4567</v>
      </c>
      <c r="E2199" t="b">
        <v>1</v>
      </c>
    </row>
    <row r="2200" spans="1:5" x14ac:dyDescent="0.45">
      <c r="A2200" t="s">
        <v>4568</v>
      </c>
      <c r="B2200" t="s">
        <v>4569</v>
      </c>
      <c r="E2200" t="b">
        <v>1</v>
      </c>
    </row>
    <row r="2201" spans="1:5" x14ac:dyDescent="0.45">
      <c r="A2201" t="s">
        <v>4570</v>
      </c>
      <c r="B2201" t="s">
        <v>4571</v>
      </c>
      <c r="E2201" t="b">
        <v>1</v>
      </c>
    </row>
    <row r="2202" spans="1:5" x14ac:dyDescent="0.45">
      <c r="A2202" t="s">
        <v>4572</v>
      </c>
      <c r="B2202" t="s">
        <v>4573</v>
      </c>
      <c r="E2202" t="b">
        <v>1</v>
      </c>
    </row>
    <row r="2203" spans="1:5" x14ac:dyDescent="0.45">
      <c r="A2203" t="s">
        <v>4574</v>
      </c>
      <c r="B2203" t="s">
        <v>4575</v>
      </c>
      <c r="E2203" t="b">
        <v>1</v>
      </c>
    </row>
    <row r="2204" spans="1:5" x14ac:dyDescent="0.45">
      <c r="A2204" t="s">
        <v>4576</v>
      </c>
      <c r="B2204" t="s">
        <v>4577</v>
      </c>
      <c r="E2204" t="b">
        <v>1</v>
      </c>
    </row>
    <row r="2205" spans="1:5" x14ac:dyDescent="0.45">
      <c r="A2205" t="s">
        <v>4578</v>
      </c>
      <c r="B2205" t="s">
        <v>4579</v>
      </c>
      <c r="E2205" t="b">
        <v>1</v>
      </c>
    </row>
    <row r="2206" spans="1:5" x14ac:dyDescent="0.45">
      <c r="A2206" t="s">
        <v>4580</v>
      </c>
      <c r="B2206" t="s">
        <v>4581</v>
      </c>
      <c r="E2206" t="b">
        <v>1</v>
      </c>
    </row>
    <row r="2207" spans="1:5" x14ac:dyDescent="0.45">
      <c r="A2207" t="s">
        <v>4582</v>
      </c>
      <c r="B2207" t="s">
        <v>4583</v>
      </c>
      <c r="E2207" t="b">
        <v>1</v>
      </c>
    </row>
    <row r="2208" spans="1:5" x14ac:dyDescent="0.45">
      <c r="A2208" t="s">
        <v>4584</v>
      </c>
      <c r="B2208" t="s">
        <v>4585</v>
      </c>
      <c r="E2208" t="b">
        <v>1</v>
      </c>
    </row>
    <row r="2209" spans="1:5" x14ac:dyDescent="0.45">
      <c r="A2209" t="s">
        <v>4586</v>
      </c>
      <c r="B2209" t="s">
        <v>4587</v>
      </c>
      <c r="E2209" t="b">
        <v>1</v>
      </c>
    </row>
    <row r="2210" spans="1:5" x14ac:dyDescent="0.45">
      <c r="A2210" t="s">
        <v>4588</v>
      </c>
      <c r="B2210" t="s">
        <v>4589</v>
      </c>
      <c r="E2210" t="b">
        <v>1</v>
      </c>
    </row>
    <row r="2211" spans="1:5" x14ac:dyDescent="0.45">
      <c r="A2211" t="s">
        <v>4590</v>
      </c>
      <c r="B2211" t="s">
        <v>4591</v>
      </c>
      <c r="E2211" t="b">
        <v>1</v>
      </c>
    </row>
    <row r="2212" spans="1:5" x14ac:dyDescent="0.45">
      <c r="A2212" t="s">
        <v>4592</v>
      </c>
      <c r="B2212" t="s">
        <v>4593</v>
      </c>
      <c r="E2212" t="b">
        <v>1</v>
      </c>
    </row>
    <row r="2213" spans="1:5" x14ac:dyDescent="0.45">
      <c r="A2213" t="s">
        <v>4594</v>
      </c>
      <c r="B2213" t="s">
        <v>4595</v>
      </c>
      <c r="E2213" t="b">
        <v>1</v>
      </c>
    </row>
    <row r="2214" spans="1:5" x14ac:dyDescent="0.45">
      <c r="A2214" t="s">
        <v>4596</v>
      </c>
      <c r="B2214" t="s">
        <v>4597</v>
      </c>
      <c r="E2214" t="b">
        <v>1</v>
      </c>
    </row>
    <row r="2215" spans="1:5" x14ac:dyDescent="0.45">
      <c r="A2215" t="s">
        <v>4598</v>
      </c>
      <c r="B2215" t="s">
        <v>4599</v>
      </c>
      <c r="E2215" t="b">
        <v>1</v>
      </c>
    </row>
    <row r="2216" spans="1:5" x14ac:dyDescent="0.45">
      <c r="A2216" t="s">
        <v>4600</v>
      </c>
      <c r="B2216" t="s">
        <v>4601</v>
      </c>
      <c r="E2216" t="b">
        <v>1</v>
      </c>
    </row>
    <row r="2217" spans="1:5" x14ac:dyDescent="0.45">
      <c r="A2217" t="s">
        <v>4602</v>
      </c>
      <c r="B2217" t="s">
        <v>4603</v>
      </c>
      <c r="E2217" t="b">
        <v>1</v>
      </c>
    </row>
    <row r="2218" spans="1:5" x14ac:dyDescent="0.45">
      <c r="A2218" t="s">
        <v>4604</v>
      </c>
      <c r="B2218" t="s">
        <v>4605</v>
      </c>
      <c r="E2218" t="b">
        <v>1</v>
      </c>
    </row>
    <row r="2219" spans="1:5" x14ac:dyDescent="0.45">
      <c r="A2219" t="s">
        <v>4606</v>
      </c>
      <c r="B2219" t="s">
        <v>4607</v>
      </c>
      <c r="E2219" t="b">
        <v>1</v>
      </c>
    </row>
    <row r="2220" spans="1:5" x14ac:dyDescent="0.45">
      <c r="A2220" t="s">
        <v>4608</v>
      </c>
      <c r="B2220" t="s">
        <v>4609</v>
      </c>
      <c r="E2220" t="b">
        <v>1</v>
      </c>
    </row>
    <row r="2221" spans="1:5" x14ac:dyDescent="0.45">
      <c r="A2221" t="s">
        <v>4610</v>
      </c>
      <c r="B2221" t="s">
        <v>4611</v>
      </c>
      <c r="E2221" t="b">
        <v>1</v>
      </c>
    </row>
    <row r="2222" spans="1:5" x14ac:dyDescent="0.45">
      <c r="A2222" t="s">
        <v>4612</v>
      </c>
      <c r="B2222" t="s">
        <v>4613</v>
      </c>
      <c r="E2222" t="b">
        <v>1</v>
      </c>
    </row>
    <row r="2223" spans="1:5" x14ac:dyDescent="0.45">
      <c r="A2223" t="s">
        <v>4614</v>
      </c>
      <c r="B2223" t="s">
        <v>4615</v>
      </c>
      <c r="E2223" t="b">
        <v>1</v>
      </c>
    </row>
    <row r="2224" spans="1:5" x14ac:dyDescent="0.45">
      <c r="A2224" t="s">
        <v>4616</v>
      </c>
      <c r="B2224" t="s">
        <v>4617</v>
      </c>
      <c r="E2224" t="b">
        <v>1</v>
      </c>
    </row>
    <row r="2225" spans="1:5" x14ac:dyDescent="0.45">
      <c r="A2225" t="s">
        <v>4618</v>
      </c>
      <c r="B2225" t="s">
        <v>4619</v>
      </c>
      <c r="E2225" t="b">
        <v>1</v>
      </c>
    </row>
    <row r="2226" spans="1:5" x14ac:dyDescent="0.45">
      <c r="A2226" t="s">
        <v>4620</v>
      </c>
      <c r="B2226" t="s">
        <v>4621</v>
      </c>
      <c r="E2226" t="b">
        <v>1</v>
      </c>
    </row>
    <row r="2227" spans="1:5" x14ac:dyDescent="0.45">
      <c r="A2227" t="s">
        <v>4622</v>
      </c>
      <c r="B2227" t="s">
        <v>4623</v>
      </c>
      <c r="E2227" t="b">
        <v>1</v>
      </c>
    </row>
    <row r="2228" spans="1:5" x14ac:dyDescent="0.45">
      <c r="A2228" t="s">
        <v>4624</v>
      </c>
      <c r="B2228" t="s">
        <v>4625</v>
      </c>
      <c r="E2228" t="b">
        <v>1</v>
      </c>
    </row>
    <row r="2229" spans="1:5" x14ac:dyDescent="0.45">
      <c r="A2229" t="s">
        <v>4626</v>
      </c>
      <c r="B2229" t="s">
        <v>4627</v>
      </c>
      <c r="E2229" t="b">
        <v>1</v>
      </c>
    </row>
    <row r="2230" spans="1:5" x14ac:dyDescent="0.45">
      <c r="A2230" t="s">
        <v>4628</v>
      </c>
      <c r="B2230" t="s">
        <v>4629</v>
      </c>
      <c r="E2230" t="b">
        <v>1</v>
      </c>
    </row>
    <row r="2231" spans="1:5" x14ac:dyDescent="0.45">
      <c r="A2231" t="s">
        <v>4630</v>
      </c>
      <c r="B2231" t="s">
        <v>4631</v>
      </c>
      <c r="E2231" t="b">
        <v>1</v>
      </c>
    </row>
    <row r="2232" spans="1:5" x14ac:dyDescent="0.45">
      <c r="A2232" t="s">
        <v>4632</v>
      </c>
      <c r="B2232" t="s">
        <v>4633</v>
      </c>
      <c r="E2232" t="b">
        <v>1</v>
      </c>
    </row>
    <row r="2233" spans="1:5" x14ac:dyDescent="0.45">
      <c r="A2233" t="s">
        <v>4634</v>
      </c>
      <c r="B2233" t="s">
        <v>4635</v>
      </c>
      <c r="E2233" t="b">
        <v>1</v>
      </c>
    </row>
    <row r="2234" spans="1:5" x14ac:dyDescent="0.45">
      <c r="A2234" t="s">
        <v>4636</v>
      </c>
      <c r="B2234" t="s">
        <v>4637</v>
      </c>
      <c r="E2234" t="b">
        <v>1</v>
      </c>
    </row>
    <row r="2235" spans="1:5" x14ac:dyDescent="0.45">
      <c r="A2235" t="s">
        <v>4638</v>
      </c>
      <c r="B2235" t="s">
        <v>4639</v>
      </c>
      <c r="E2235" t="b">
        <v>1</v>
      </c>
    </row>
    <row r="2236" spans="1:5" x14ac:dyDescent="0.45">
      <c r="A2236" t="s">
        <v>4640</v>
      </c>
      <c r="B2236" t="s">
        <v>4641</v>
      </c>
      <c r="E2236" t="b">
        <v>1</v>
      </c>
    </row>
    <row r="2237" spans="1:5" x14ac:dyDescent="0.45">
      <c r="A2237" t="s">
        <v>4642</v>
      </c>
      <c r="B2237" t="s">
        <v>4643</v>
      </c>
      <c r="E2237" t="b">
        <v>1</v>
      </c>
    </row>
    <row r="2238" spans="1:5" x14ac:dyDescent="0.45">
      <c r="A2238" t="s">
        <v>4644</v>
      </c>
      <c r="B2238" t="s">
        <v>4645</v>
      </c>
      <c r="E2238" t="b">
        <v>1</v>
      </c>
    </row>
    <row r="2239" spans="1:5" x14ac:dyDescent="0.45">
      <c r="A2239" t="s">
        <v>4646</v>
      </c>
      <c r="B2239" t="s">
        <v>4647</v>
      </c>
      <c r="E2239" t="b">
        <v>1</v>
      </c>
    </row>
    <row r="2240" spans="1:5" x14ac:dyDescent="0.45">
      <c r="A2240" t="s">
        <v>4648</v>
      </c>
      <c r="B2240" t="s">
        <v>4649</v>
      </c>
      <c r="E2240" t="b">
        <v>1</v>
      </c>
    </row>
    <row r="2241" spans="1:5" x14ac:dyDescent="0.45">
      <c r="A2241" t="s">
        <v>4650</v>
      </c>
      <c r="B2241" t="s">
        <v>4651</v>
      </c>
      <c r="E2241" t="b">
        <v>1</v>
      </c>
    </row>
    <row r="2242" spans="1:5" x14ac:dyDescent="0.45">
      <c r="A2242" t="s">
        <v>4652</v>
      </c>
      <c r="B2242" t="s">
        <v>4653</v>
      </c>
      <c r="E2242" t="b">
        <v>1</v>
      </c>
    </row>
    <row r="2243" spans="1:5" x14ac:dyDescent="0.45">
      <c r="A2243" t="s">
        <v>4654</v>
      </c>
      <c r="B2243" t="s">
        <v>4655</v>
      </c>
      <c r="E2243" t="b">
        <v>1</v>
      </c>
    </row>
    <row r="2244" spans="1:5" x14ac:dyDescent="0.45">
      <c r="A2244" t="s">
        <v>4656</v>
      </c>
      <c r="B2244" t="s">
        <v>4657</v>
      </c>
      <c r="E2244" t="b">
        <v>1</v>
      </c>
    </row>
    <row r="2245" spans="1:5" x14ac:dyDescent="0.45">
      <c r="A2245" t="s">
        <v>4658</v>
      </c>
      <c r="B2245" t="s">
        <v>4659</v>
      </c>
      <c r="E2245" t="b">
        <v>1</v>
      </c>
    </row>
    <row r="2246" spans="1:5" x14ac:dyDescent="0.45">
      <c r="A2246" t="s">
        <v>4660</v>
      </c>
      <c r="B2246" t="s">
        <v>4661</v>
      </c>
      <c r="E2246" t="b">
        <v>1</v>
      </c>
    </row>
    <row r="2247" spans="1:5" x14ac:dyDescent="0.45">
      <c r="A2247" t="s">
        <v>4662</v>
      </c>
      <c r="B2247" t="s">
        <v>4663</v>
      </c>
      <c r="E2247" t="b">
        <v>1</v>
      </c>
    </row>
    <row r="2248" spans="1:5" x14ac:dyDescent="0.45">
      <c r="A2248" t="s">
        <v>4664</v>
      </c>
      <c r="B2248" t="s">
        <v>4665</v>
      </c>
      <c r="E2248" t="b">
        <v>1</v>
      </c>
    </row>
    <row r="2249" spans="1:5" x14ac:dyDescent="0.45">
      <c r="A2249" t="s">
        <v>4666</v>
      </c>
      <c r="B2249" t="s">
        <v>4667</v>
      </c>
      <c r="E2249" t="b">
        <v>1</v>
      </c>
    </row>
    <row r="2250" spans="1:5" x14ac:dyDescent="0.45">
      <c r="A2250" t="s">
        <v>4668</v>
      </c>
      <c r="B2250" t="s">
        <v>4669</v>
      </c>
      <c r="E2250" t="b">
        <v>1</v>
      </c>
    </row>
    <row r="2251" spans="1:5" x14ac:dyDescent="0.45">
      <c r="A2251" t="s">
        <v>4670</v>
      </c>
      <c r="B2251" t="s">
        <v>4671</v>
      </c>
      <c r="E2251" t="b">
        <v>1</v>
      </c>
    </row>
    <row r="2252" spans="1:5" x14ac:dyDescent="0.45">
      <c r="A2252" t="s">
        <v>4672</v>
      </c>
      <c r="B2252" t="s">
        <v>4673</v>
      </c>
      <c r="E2252" t="b">
        <v>1</v>
      </c>
    </row>
    <row r="2253" spans="1:5" x14ac:dyDescent="0.45">
      <c r="A2253" t="s">
        <v>4674</v>
      </c>
      <c r="B2253" t="s">
        <v>4675</v>
      </c>
      <c r="E2253" t="b">
        <v>1</v>
      </c>
    </row>
    <row r="2254" spans="1:5" x14ac:dyDescent="0.45">
      <c r="A2254" t="s">
        <v>4676</v>
      </c>
      <c r="B2254" t="s">
        <v>4677</v>
      </c>
      <c r="E2254" t="b">
        <v>1</v>
      </c>
    </row>
    <row r="2255" spans="1:5" x14ac:dyDescent="0.45">
      <c r="A2255" t="s">
        <v>4678</v>
      </c>
      <c r="B2255" t="s">
        <v>4679</v>
      </c>
      <c r="E2255" t="b">
        <v>1</v>
      </c>
    </row>
    <row r="2256" spans="1:5" x14ac:dyDescent="0.45">
      <c r="A2256" t="s">
        <v>4680</v>
      </c>
      <c r="B2256" t="s">
        <v>4681</v>
      </c>
      <c r="E2256" t="b">
        <v>1</v>
      </c>
    </row>
    <row r="2257" spans="1:5" x14ac:dyDescent="0.45">
      <c r="A2257" t="s">
        <v>4682</v>
      </c>
      <c r="B2257" t="s">
        <v>4683</v>
      </c>
      <c r="E2257" t="b">
        <v>1</v>
      </c>
    </row>
    <row r="2258" spans="1:5" x14ac:dyDescent="0.45">
      <c r="A2258" t="s">
        <v>4684</v>
      </c>
      <c r="B2258" t="s">
        <v>4685</v>
      </c>
      <c r="E2258" t="b">
        <v>1</v>
      </c>
    </row>
    <row r="2259" spans="1:5" x14ac:dyDescent="0.45">
      <c r="A2259" t="s">
        <v>4686</v>
      </c>
      <c r="B2259" t="s">
        <v>4687</v>
      </c>
      <c r="E2259" t="b">
        <v>1</v>
      </c>
    </row>
    <row r="2260" spans="1:5" x14ac:dyDescent="0.45">
      <c r="A2260" t="s">
        <v>4688</v>
      </c>
      <c r="B2260" t="s">
        <v>4689</v>
      </c>
      <c r="E2260" t="b">
        <v>1</v>
      </c>
    </row>
    <row r="2261" spans="1:5" x14ac:dyDescent="0.45">
      <c r="A2261" t="s">
        <v>4690</v>
      </c>
      <c r="B2261" t="s">
        <v>4691</v>
      </c>
      <c r="E2261" t="b">
        <v>1</v>
      </c>
    </row>
    <row r="2262" spans="1:5" x14ac:dyDescent="0.45">
      <c r="A2262" t="s">
        <v>4692</v>
      </c>
      <c r="B2262" t="s">
        <v>4693</v>
      </c>
      <c r="E2262" t="b">
        <v>1</v>
      </c>
    </row>
    <row r="2263" spans="1:5" x14ac:dyDescent="0.45">
      <c r="A2263" t="s">
        <v>4694</v>
      </c>
      <c r="B2263" t="s">
        <v>4695</v>
      </c>
      <c r="E2263" t="b">
        <v>1</v>
      </c>
    </row>
    <row r="2264" spans="1:5" x14ac:dyDescent="0.45">
      <c r="A2264" t="s">
        <v>4696</v>
      </c>
      <c r="B2264" t="s">
        <v>4697</v>
      </c>
      <c r="E2264" t="b">
        <v>1</v>
      </c>
    </row>
    <row r="2265" spans="1:5" x14ac:dyDescent="0.45">
      <c r="A2265" t="s">
        <v>4698</v>
      </c>
      <c r="B2265" t="s">
        <v>4699</v>
      </c>
      <c r="E2265" t="b">
        <v>1</v>
      </c>
    </row>
    <row r="2266" spans="1:5" x14ac:dyDescent="0.45">
      <c r="A2266" t="s">
        <v>4700</v>
      </c>
      <c r="B2266" t="s">
        <v>4701</v>
      </c>
      <c r="E2266" t="b">
        <v>1</v>
      </c>
    </row>
    <row r="2267" spans="1:5" x14ac:dyDescent="0.45">
      <c r="A2267" t="s">
        <v>4702</v>
      </c>
      <c r="B2267" t="s">
        <v>4703</v>
      </c>
      <c r="E2267" t="b">
        <v>1</v>
      </c>
    </row>
    <row r="2268" spans="1:5" x14ac:dyDescent="0.45">
      <c r="A2268" t="s">
        <v>4704</v>
      </c>
      <c r="B2268" t="s">
        <v>4705</v>
      </c>
      <c r="E2268" t="b">
        <v>1</v>
      </c>
    </row>
    <row r="2269" spans="1:5" x14ac:dyDescent="0.45">
      <c r="A2269" t="s">
        <v>4706</v>
      </c>
      <c r="B2269" t="s">
        <v>4707</v>
      </c>
      <c r="E2269" t="b">
        <v>1</v>
      </c>
    </row>
    <row r="2270" spans="1:5" x14ac:dyDescent="0.45">
      <c r="A2270" t="s">
        <v>4708</v>
      </c>
      <c r="B2270" t="s">
        <v>4709</v>
      </c>
      <c r="E2270" t="b">
        <v>1</v>
      </c>
    </row>
    <row r="2271" spans="1:5" x14ac:dyDescent="0.45">
      <c r="A2271" t="s">
        <v>4710</v>
      </c>
      <c r="B2271" t="s">
        <v>4711</v>
      </c>
      <c r="E2271" t="b">
        <v>1</v>
      </c>
    </row>
    <row r="2272" spans="1:5" x14ac:dyDescent="0.45">
      <c r="A2272" t="s">
        <v>4712</v>
      </c>
      <c r="B2272" t="s">
        <v>4713</v>
      </c>
      <c r="E2272" t="b">
        <v>1</v>
      </c>
    </row>
    <row r="2273" spans="1:5" x14ac:dyDescent="0.45">
      <c r="A2273" t="s">
        <v>4714</v>
      </c>
      <c r="B2273" t="s">
        <v>4715</v>
      </c>
      <c r="E2273" t="b">
        <v>1</v>
      </c>
    </row>
    <row r="2274" spans="1:5" x14ac:dyDescent="0.45">
      <c r="A2274" t="s">
        <v>4716</v>
      </c>
      <c r="B2274" t="s">
        <v>4717</v>
      </c>
      <c r="E2274" t="b">
        <v>1</v>
      </c>
    </row>
    <row r="2275" spans="1:5" x14ac:dyDescent="0.45">
      <c r="A2275" t="s">
        <v>4718</v>
      </c>
      <c r="B2275" t="s">
        <v>4719</v>
      </c>
      <c r="E2275" t="b">
        <v>1</v>
      </c>
    </row>
    <row r="2276" spans="1:5" x14ac:dyDescent="0.45">
      <c r="A2276" t="s">
        <v>4720</v>
      </c>
      <c r="B2276" t="s">
        <v>4721</v>
      </c>
      <c r="E2276" t="b">
        <v>1</v>
      </c>
    </row>
    <row r="2277" spans="1:5" x14ac:dyDescent="0.45">
      <c r="A2277" t="s">
        <v>4722</v>
      </c>
      <c r="B2277" t="s">
        <v>4723</v>
      </c>
      <c r="E2277" t="b">
        <v>1</v>
      </c>
    </row>
    <row r="2278" spans="1:5" x14ac:dyDescent="0.45">
      <c r="A2278" t="s">
        <v>4724</v>
      </c>
      <c r="B2278" t="s">
        <v>4725</v>
      </c>
      <c r="E2278" t="b">
        <v>1</v>
      </c>
    </row>
    <row r="2279" spans="1:5" x14ac:dyDescent="0.45">
      <c r="A2279" t="s">
        <v>4726</v>
      </c>
      <c r="B2279" t="s">
        <v>4727</v>
      </c>
      <c r="E2279" t="b">
        <v>1</v>
      </c>
    </row>
    <row r="2280" spans="1:5" x14ac:dyDescent="0.45">
      <c r="A2280" t="s">
        <v>4728</v>
      </c>
      <c r="B2280" t="s">
        <v>4729</v>
      </c>
      <c r="E2280" t="b">
        <v>1</v>
      </c>
    </row>
    <row r="2281" spans="1:5" x14ac:dyDescent="0.45">
      <c r="A2281" t="s">
        <v>4730</v>
      </c>
      <c r="B2281" t="s">
        <v>4731</v>
      </c>
      <c r="E2281" t="b">
        <v>1</v>
      </c>
    </row>
    <row r="2282" spans="1:5" x14ac:dyDescent="0.45">
      <c r="A2282" t="s">
        <v>4732</v>
      </c>
      <c r="B2282" t="s">
        <v>4733</v>
      </c>
      <c r="E2282" t="b">
        <v>1</v>
      </c>
    </row>
    <row r="2283" spans="1:5" x14ac:dyDescent="0.45">
      <c r="A2283" t="s">
        <v>4734</v>
      </c>
      <c r="B2283" t="s">
        <v>4735</v>
      </c>
      <c r="E2283" t="b">
        <v>1</v>
      </c>
    </row>
    <row r="2284" spans="1:5" x14ac:dyDescent="0.45">
      <c r="A2284" t="s">
        <v>4736</v>
      </c>
      <c r="B2284" t="s">
        <v>4737</v>
      </c>
      <c r="E2284" t="b">
        <v>1</v>
      </c>
    </row>
    <row r="2285" spans="1:5" x14ac:dyDescent="0.45">
      <c r="A2285" t="s">
        <v>4738</v>
      </c>
      <c r="B2285" t="s">
        <v>4739</v>
      </c>
      <c r="E2285" t="b">
        <v>1</v>
      </c>
    </row>
    <row r="2286" spans="1:5" x14ac:dyDescent="0.45">
      <c r="A2286" t="s">
        <v>4740</v>
      </c>
      <c r="B2286" t="s">
        <v>4741</v>
      </c>
      <c r="E2286" t="b">
        <v>1</v>
      </c>
    </row>
    <row r="2287" spans="1:5" x14ac:dyDescent="0.45">
      <c r="A2287" t="s">
        <v>4742</v>
      </c>
      <c r="B2287" t="s">
        <v>4743</v>
      </c>
      <c r="E2287" t="b">
        <v>1</v>
      </c>
    </row>
    <row r="2288" spans="1:5" x14ac:dyDescent="0.45">
      <c r="A2288" t="s">
        <v>4744</v>
      </c>
      <c r="B2288" t="s">
        <v>4745</v>
      </c>
      <c r="E2288" t="b">
        <v>1</v>
      </c>
    </row>
    <row r="2289" spans="1:5" x14ac:dyDescent="0.45">
      <c r="A2289" t="s">
        <v>4746</v>
      </c>
      <c r="B2289" t="s">
        <v>4747</v>
      </c>
      <c r="E2289" t="b">
        <v>1</v>
      </c>
    </row>
    <row r="2290" spans="1:5" x14ac:dyDescent="0.45">
      <c r="A2290" t="s">
        <v>4748</v>
      </c>
      <c r="B2290" t="s">
        <v>4749</v>
      </c>
      <c r="E2290" t="b">
        <v>1</v>
      </c>
    </row>
    <row r="2291" spans="1:5" x14ac:dyDescent="0.45">
      <c r="A2291" t="s">
        <v>4750</v>
      </c>
      <c r="B2291" t="s">
        <v>4751</v>
      </c>
      <c r="E2291" t="b">
        <v>1</v>
      </c>
    </row>
    <row r="2292" spans="1:5" x14ac:dyDescent="0.45">
      <c r="A2292" t="s">
        <v>4752</v>
      </c>
      <c r="B2292" t="s">
        <v>4753</v>
      </c>
      <c r="E2292" t="b">
        <v>1</v>
      </c>
    </row>
    <row r="2293" spans="1:5" x14ac:dyDescent="0.45">
      <c r="A2293" t="s">
        <v>4754</v>
      </c>
      <c r="B2293" t="s">
        <v>4755</v>
      </c>
      <c r="E2293" t="b">
        <v>1</v>
      </c>
    </row>
    <row r="2294" spans="1:5" x14ac:dyDescent="0.45">
      <c r="A2294" t="s">
        <v>4756</v>
      </c>
      <c r="B2294" t="s">
        <v>4757</v>
      </c>
      <c r="E2294" t="b">
        <v>1</v>
      </c>
    </row>
    <row r="2295" spans="1:5" x14ac:dyDescent="0.45">
      <c r="A2295" t="s">
        <v>4758</v>
      </c>
      <c r="B2295" t="s">
        <v>4759</v>
      </c>
      <c r="E2295" t="b">
        <v>1</v>
      </c>
    </row>
    <row r="2296" spans="1:5" x14ac:dyDescent="0.45">
      <c r="A2296" t="s">
        <v>4760</v>
      </c>
      <c r="B2296" t="s">
        <v>4761</v>
      </c>
      <c r="E2296" t="b">
        <v>1</v>
      </c>
    </row>
    <row r="2297" spans="1:5" x14ac:dyDescent="0.45">
      <c r="A2297" t="s">
        <v>4762</v>
      </c>
      <c r="B2297" t="s">
        <v>4763</v>
      </c>
      <c r="E2297" t="b">
        <v>1</v>
      </c>
    </row>
    <row r="2298" spans="1:5" x14ac:dyDescent="0.45">
      <c r="A2298" t="s">
        <v>4764</v>
      </c>
      <c r="B2298" t="s">
        <v>4765</v>
      </c>
      <c r="E2298" t="b">
        <v>1</v>
      </c>
    </row>
    <row r="2299" spans="1:5" x14ac:dyDescent="0.45">
      <c r="A2299" t="s">
        <v>4766</v>
      </c>
      <c r="B2299" t="s">
        <v>4767</v>
      </c>
      <c r="E2299" t="b">
        <v>1</v>
      </c>
    </row>
    <row r="2300" spans="1:5" x14ac:dyDescent="0.45">
      <c r="A2300" t="s">
        <v>4768</v>
      </c>
      <c r="B2300" t="s">
        <v>4769</v>
      </c>
      <c r="E2300" t="b">
        <v>1</v>
      </c>
    </row>
    <row r="2301" spans="1:5" x14ac:dyDescent="0.45">
      <c r="A2301" t="s">
        <v>4770</v>
      </c>
      <c r="B2301" t="s">
        <v>4771</v>
      </c>
      <c r="E2301" t="b">
        <v>1</v>
      </c>
    </row>
    <row r="2302" spans="1:5" x14ac:dyDescent="0.45">
      <c r="A2302" t="s">
        <v>4772</v>
      </c>
      <c r="B2302" t="s">
        <v>4773</v>
      </c>
      <c r="E2302" t="b">
        <v>1</v>
      </c>
    </row>
    <row r="2303" spans="1:5" x14ac:dyDescent="0.45">
      <c r="A2303" t="s">
        <v>4774</v>
      </c>
      <c r="B2303" t="s">
        <v>4775</v>
      </c>
      <c r="E2303" t="b">
        <v>1</v>
      </c>
    </row>
    <row r="2304" spans="1:5" x14ac:dyDescent="0.45">
      <c r="A2304" t="s">
        <v>4776</v>
      </c>
      <c r="B2304" t="s">
        <v>4777</v>
      </c>
      <c r="E2304" t="b">
        <v>1</v>
      </c>
    </row>
    <row r="2305" spans="1:5" x14ac:dyDescent="0.45">
      <c r="A2305" t="s">
        <v>4778</v>
      </c>
      <c r="B2305" t="s">
        <v>4779</v>
      </c>
      <c r="E2305" t="b">
        <v>1</v>
      </c>
    </row>
    <row r="2306" spans="1:5" x14ac:dyDescent="0.45">
      <c r="A2306" t="s">
        <v>4780</v>
      </c>
      <c r="B2306" t="s">
        <v>4781</v>
      </c>
      <c r="E2306" t="b">
        <v>1</v>
      </c>
    </row>
    <row r="2307" spans="1:5" x14ac:dyDescent="0.45">
      <c r="A2307" t="s">
        <v>4782</v>
      </c>
      <c r="B2307" t="s">
        <v>4783</v>
      </c>
      <c r="E2307" t="b">
        <v>1</v>
      </c>
    </row>
    <row r="2308" spans="1:5" x14ac:dyDescent="0.45">
      <c r="A2308" t="s">
        <v>4784</v>
      </c>
      <c r="B2308" t="s">
        <v>4785</v>
      </c>
      <c r="E2308" t="b">
        <v>1</v>
      </c>
    </row>
    <row r="2309" spans="1:5" x14ac:dyDescent="0.45">
      <c r="A2309" t="s">
        <v>4786</v>
      </c>
      <c r="B2309" t="s">
        <v>4787</v>
      </c>
      <c r="E2309" t="b">
        <v>1</v>
      </c>
    </row>
    <row r="2310" spans="1:5" x14ac:dyDescent="0.45">
      <c r="A2310" t="s">
        <v>4788</v>
      </c>
      <c r="B2310" t="s">
        <v>4789</v>
      </c>
      <c r="E2310" t="b">
        <v>1</v>
      </c>
    </row>
    <row r="2311" spans="1:5" x14ac:dyDescent="0.45">
      <c r="A2311" t="s">
        <v>4790</v>
      </c>
      <c r="B2311" t="s">
        <v>4791</v>
      </c>
      <c r="E2311" t="b">
        <v>1</v>
      </c>
    </row>
    <row r="2312" spans="1:5" x14ac:dyDescent="0.45">
      <c r="A2312" t="s">
        <v>4792</v>
      </c>
      <c r="B2312" t="s">
        <v>4793</v>
      </c>
      <c r="E2312" t="b">
        <v>1</v>
      </c>
    </row>
    <row r="2313" spans="1:5" x14ac:dyDescent="0.45">
      <c r="A2313" t="s">
        <v>4794</v>
      </c>
      <c r="B2313" t="s">
        <v>4795</v>
      </c>
      <c r="E2313" t="b">
        <v>1</v>
      </c>
    </row>
    <row r="2314" spans="1:5" x14ac:dyDescent="0.45">
      <c r="A2314" t="s">
        <v>4796</v>
      </c>
      <c r="B2314" t="s">
        <v>4797</v>
      </c>
      <c r="E2314" t="b">
        <v>1</v>
      </c>
    </row>
    <row r="2315" spans="1:5" x14ac:dyDescent="0.45">
      <c r="A2315" t="s">
        <v>4798</v>
      </c>
      <c r="B2315" t="s">
        <v>4799</v>
      </c>
      <c r="E2315" t="b">
        <v>1</v>
      </c>
    </row>
    <row r="2316" spans="1:5" x14ac:dyDescent="0.45">
      <c r="A2316" t="s">
        <v>4800</v>
      </c>
      <c r="B2316" t="s">
        <v>4801</v>
      </c>
      <c r="E2316" t="b">
        <v>1</v>
      </c>
    </row>
    <row r="2317" spans="1:5" x14ac:dyDescent="0.45">
      <c r="A2317" t="s">
        <v>4802</v>
      </c>
      <c r="B2317" t="s">
        <v>4803</v>
      </c>
      <c r="E2317" t="b">
        <v>1</v>
      </c>
    </row>
    <row r="2318" spans="1:5" x14ac:dyDescent="0.45">
      <c r="A2318" t="s">
        <v>4804</v>
      </c>
      <c r="B2318" t="s">
        <v>4805</v>
      </c>
      <c r="E2318" t="b">
        <v>1</v>
      </c>
    </row>
    <row r="2319" spans="1:5" x14ac:dyDescent="0.45">
      <c r="A2319" t="s">
        <v>4806</v>
      </c>
      <c r="B2319" t="s">
        <v>4807</v>
      </c>
      <c r="E2319" t="b">
        <v>1</v>
      </c>
    </row>
    <row r="2320" spans="1:5" x14ac:dyDescent="0.45">
      <c r="A2320" t="s">
        <v>4808</v>
      </c>
      <c r="B2320" t="s">
        <v>4809</v>
      </c>
      <c r="E2320" t="b">
        <v>1</v>
      </c>
    </row>
    <row r="2321" spans="1:5" x14ac:dyDescent="0.45">
      <c r="A2321" t="s">
        <v>4810</v>
      </c>
      <c r="B2321" t="s">
        <v>4811</v>
      </c>
      <c r="E2321" t="b">
        <v>1</v>
      </c>
    </row>
    <row r="2322" spans="1:5" x14ac:dyDescent="0.45">
      <c r="A2322" t="s">
        <v>4812</v>
      </c>
      <c r="B2322" t="s">
        <v>4813</v>
      </c>
      <c r="E2322" t="b">
        <v>1</v>
      </c>
    </row>
    <row r="2323" spans="1:5" x14ac:dyDescent="0.45">
      <c r="A2323" t="s">
        <v>4814</v>
      </c>
      <c r="B2323" t="s">
        <v>4815</v>
      </c>
      <c r="E2323" t="b">
        <v>1</v>
      </c>
    </row>
    <row r="2324" spans="1:5" x14ac:dyDescent="0.45">
      <c r="A2324" t="s">
        <v>4816</v>
      </c>
      <c r="B2324" t="s">
        <v>4817</v>
      </c>
      <c r="E2324" t="b">
        <v>1</v>
      </c>
    </row>
    <row r="2325" spans="1:5" x14ac:dyDescent="0.45">
      <c r="A2325" t="s">
        <v>4818</v>
      </c>
      <c r="B2325" t="s">
        <v>4819</v>
      </c>
      <c r="E2325" t="b">
        <v>1</v>
      </c>
    </row>
    <row r="2326" spans="1:5" x14ac:dyDescent="0.45">
      <c r="A2326" t="s">
        <v>4820</v>
      </c>
      <c r="B2326" t="s">
        <v>4821</v>
      </c>
      <c r="E2326" t="b">
        <v>1</v>
      </c>
    </row>
    <row r="2327" spans="1:5" x14ac:dyDescent="0.45">
      <c r="A2327" t="s">
        <v>4822</v>
      </c>
      <c r="B2327" t="s">
        <v>4823</v>
      </c>
      <c r="E2327" t="b">
        <v>1</v>
      </c>
    </row>
    <row r="2328" spans="1:5" x14ac:dyDescent="0.45">
      <c r="A2328" t="s">
        <v>4824</v>
      </c>
      <c r="B2328" t="s">
        <v>4825</v>
      </c>
      <c r="E2328" t="b">
        <v>1</v>
      </c>
    </row>
    <row r="2329" spans="1:5" x14ac:dyDescent="0.45">
      <c r="A2329" t="s">
        <v>4826</v>
      </c>
      <c r="B2329" t="s">
        <v>4827</v>
      </c>
      <c r="E2329" t="b">
        <v>1</v>
      </c>
    </row>
    <row r="2330" spans="1:5" x14ac:dyDescent="0.45">
      <c r="A2330" t="s">
        <v>4828</v>
      </c>
      <c r="B2330" t="s">
        <v>4829</v>
      </c>
      <c r="E2330" t="b">
        <v>1</v>
      </c>
    </row>
    <row r="2331" spans="1:5" x14ac:dyDescent="0.45">
      <c r="A2331" t="s">
        <v>4830</v>
      </c>
      <c r="B2331" t="s">
        <v>4831</v>
      </c>
      <c r="E2331" t="b">
        <v>1</v>
      </c>
    </row>
    <row r="2332" spans="1:5" x14ac:dyDescent="0.45">
      <c r="A2332" t="s">
        <v>4832</v>
      </c>
      <c r="B2332" t="s">
        <v>4833</v>
      </c>
      <c r="E2332" t="b">
        <v>1</v>
      </c>
    </row>
    <row r="2333" spans="1:5" x14ac:dyDescent="0.45">
      <c r="A2333" t="s">
        <v>4834</v>
      </c>
      <c r="B2333" t="s">
        <v>4835</v>
      </c>
      <c r="E2333" t="b">
        <v>1</v>
      </c>
    </row>
    <row r="2334" spans="1:5" x14ac:dyDescent="0.45">
      <c r="A2334" t="s">
        <v>4836</v>
      </c>
      <c r="B2334" t="s">
        <v>4837</v>
      </c>
      <c r="E2334" t="b">
        <v>1</v>
      </c>
    </row>
    <row r="2335" spans="1:5" x14ac:dyDescent="0.45">
      <c r="A2335" t="s">
        <v>4838</v>
      </c>
      <c r="B2335" t="s">
        <v>4839</v>
      </c>
      <c r="E2335" t="b">
        <v>1</v>
      </c>
    </row>
    <row r="2336" spans="1:5" x14ac:dyDescent="0.45">
      <c r="A2336" t="s">
        <v>4840</v>
      </c>
      <c r="B2336" t="s">
        <v>4841</v>
      </c>
      <c r="E2336" t="b">
        <v>1</v>
      </c>
    </row>
    <row r="2337" spans="1:5" x14ac:dyDescent="0.45">
      <c r="A2337" t="s">
        <v>4842</v>
      </c>
      <c r="B2337" t="s">
        <v>4843</v>
      </c>
      <c r="E2337" t="b">
        <v>1</v>
      </c>
    </row>
    <row r="2338" spans="1:5" x14ac:dyDescent="0.45">
      <c r="A2338" t="s">
        <v>4844</v>
      </c>
      <c r="B2338" t="s">
        <v>4845</v>
      </c>
      <c r="E2338" t="b">
        <v>1</v>
      </c>
    </row>
    <row r="2339" spans="1:5" x14ac:dyDescent="0.45">
      <c r="A2339" t="s">
        <v>4846</v>
      </c>
      <c r="B2339" t="s">
        <v>4847</v>
      </c>
      <c r="E2339" t="b">
        <v>1</v>
      </c>
    </row>
    <row r="2340" spans="1:5" x14ac:dyDescent="0.45">
      <c r="A2340" t="s">
        <v>4848</v>
      </c>
      <c r="B2340" t="s">
        <v>4849</v>
      </c>
      <c r="E2340" t="b">
        <v>1</v>
      </c>
    </row>
    <row r="2341" spans="1:5" x14ac:dyDescent="0.45">
      <c r="A2341" t="s">
        <v>4850</v>
      </c>
      <c r="B2341" t="s">
        <v>4851</v>
      </c>
      <c r="E2341" t="b">
        <v>1</v>
      </c>
    </row>
    <row r="2342" spans="1:5" x14ac:dyDescent="0.45">
      <c r="A2342" t="s">
        <v>4852</v>
      </c>
      <c r="B2342" t="s">
        <v>4853</v>
      </c>
      <c r="E2342" t="b">
        <v>1</v>
      </c>
    </row>
    <row r="2343" spans="1:5" x14ac:dyDescent="0.45">
      <c r="A2343" t="s">
        <v>4854</v>
      </c>
      <c r="B2343" t="s">
        <v>4855</v>
      </c>
      <c r="E2343" t="b">
        <v>1</v>
      </c>
    </row>
    <row r="2344" spans="1:5" x14ac:dyDescent="0.45">
      <c r="A2344" t="s">
        <v>4856</v>
      </c>
      <c r="B2344" t="s">
        <v>4857</v>
      </c>
      <c r="E2344" t="b">
        <v>1</v>
      </c>
    </row>
    <row r="2345" spans="1:5" x14ac:dyDescent="0.45">
      <c r="A2345" t="s">
        <v>4858</v>
      </c>
      <c r="B2345" t="s">
        <v>4859</v>
      </c>
      <c r="E2345" t="b">
        <v>1</v>
      </c>
    </row>
    <row r="2346" spans="1:5" x14ac:dyDescent="0.45">
      <c r="A2346" t="s">
        <v>4860</v>
      </c>
      <c r="B2346" t="s">
        <v>4861</v>
      </c>
      <c r="E2346" t="b">
        <v>1</v>
      </c>
    </row>
    <row r="2347" spans="1:5" x14ac:dyDescent="0.45">
      <c r="A2347" t="s">
        <v>4862</v>
      </c>
      <c r="B2347" t="s">
        <v>4863</v>
      </c>
      <c r="E2347" t="b">
        <v>1</v>
      </c>
    </row>
    <row r="2348" spans="1:5" x14ac:dyDescent="0.45">
      <c r="A2348" t="s">
        <v>4864</v>
      </c>
      <c r="B2348" t="s">
        <v>4865</v>
      </c>
      <c r="E2348" t="b">
        <v>1</v>
      </c>
    </row>
    <row r="2349" spans="1:5" x14ac:dyDescent="0.45">
      <c r="A2349" t="s">
        <v>4866</v>
      </c>
      <c r="B2349" t="s">
        <v>4867</v>
      </c>
      <c r="E2349" t="b">
        <v>1</v>
      </c>
    </row>
    <row r="2350" spans="1:5" x14ac:dyDescent="0.45">
      <c r="A2350" t="s">
        <v>4868</v>
      </c>
      <c r="B2350" t="s">
        <v>4869</v>
      </c>
      <c r="E2350" t="b">
        <v>1</v>
      </c>
    </row>
    <row r="2351" spans="1:5" x14ac:dyDescent="0.45">
      <c r="A2351" t="s">
        <v>4870</v>
      </c>
      <c r="B2351" t="s">
        <v>4871</v>
      </c>
      <c r="E2351" t="b">
        <v>1</v>
      </c>
    </row>
    <row r="2352" spans="1:5" x14ac:dyDescent="0.45">
      <c r="A2352" t="s">
        <v>4872</v>
      </c>
      <c r="B2352" t="s">
        <v>4873</v>
      </c>
      <c r="E2352" t="b">
        <v>1</v>
      </c>
    </row>
    <row r="2353" spans="1:5" x14ac:dyDescent="0.45">
      <c r="A2353" t="s">
        <v>4874</v>
      </c>
      <c r="B2353" t="s">
        <v>4875</v>
      </c>
      <c r="E2353" t="b">
        <v>1</v>
      </c>
    </row>
    <row r="2354" spans="1:5" x14ac:dyDescent="0.45">
      <c r="A2354" t="s">
        <v>4876</v>
      </c>
      <c r="B2354" t="s">
        <v>4877</v>
      </c>
      <c r="E2354" t="b">
        <v>1</v>
      </c>
    </row>
    <row r="2355" spans="1:5" x14ac:dyDescent="0.45">
      <c r="A2355" t="s">
        <v>4878</v>
      </c>
      <c r="B2355" t="s">
        <v>4879</v>
      </c>
      <c r="E2355" t="b">
        <v>1</v>
      </c>
    </row>
    <row r="2356" spans="1:5" x14ac:dyDescent="0.45">
      <c r="A2356" t="s">
        <v>4880</v>
      </c>
      <c r="B2356" t="s">
        <v>4881</v>
      </c>
      <c r="E2356" t="b">
        <v>1</v>
      </c>
    </row>
    <row r="2357" spans="1:5" x14ac:dyDescent="0.45">
      <c r="A2357" t="s">
        <v>4882</v>
      </c>
      <c r="B2357" t="s">
        <v>4883</v>
      </c>
      <c r="E2357" t="b">
        <v>1</v>
      </c>
    </row>
    <row r="2358" spans="1:5" x14ac:dyDescent="0.45">
      <c r="A2358" t="s">
        <v>4884</v>
      </c>
      <c r="B2358" t="s">
        <v>4885</v>
      </c>
      <c r="E2358" t="b">
        <v>1</v>
      </c>
    </row>
    <row r="2359" spans="1:5" x14ac:dyDescent="0.45">
      <c r="A2359" t="s">
        <v>4886</v>
      </c>
      <c r="B2359" t="s">
        <v>4887</v>
      </c>
      <c r="E2359" t="b">
        <v>1</v>
      </c>
    </row>
    <row r="2360" spans="1:5" x14ac:dyDescent="0.45">
      <c r="A2360" t="s">
        <v>4888</v>
      </c>
      <c r="B2360" t="s">
        <v>4889</v>
      </c>
      <c r="E2360" t="b">
        <v>1</v>
      </c>
    </row>
    <row r="2361" spans="1:5" x14ac:dyDescent="0.45">
      <c r="A2361" t="s">
        <v>4890</v>
      </c>
      <c r="B2361" t="s">
        <v>4891</v>
      </c>
      <c r="E2361" t="b">
        <v>1</v>
      </c>
    </row>
    <row r="2362" spans="1:5" x14ac:dyDescent="0.45">
      <c r="A2362" t="s">
        <v>4892</v>
      </c>
      <c r="B2362" t="s">
        <v>4893</v>
      </c>
      <c r="E2362" t="b">
        <v>1</v>
      </c>
    </row>
    <row r="2363" spans="1:5" x14ac:dyDescent="0.45">
      <c r="A2363" t="s">
        <v>4894</v>
      </c>
      <c r="B2363" t="s">
        <v>4895</v>
      </c>
      <c r="E2363" t="b">
        <v>1</v>
      </c>
    </row>
    <row r="2364" spans="1:5" x14ac:dyDescent="0.45">
      <c r="A2364" t="s">
        <v>4896</v>
      </c>
      <c r="B2364" t="s">
        <v>4897</v>
      </c>
      <c r="E2364" t="b">
        <v>1</v>
      </c>
    </row>
    <row r="2365" spans="1:5" x14ac:dyDescent="0.45">
      <c r="A2365" t="s">
        <v>4898</v>
      </c>
      <c r="B2365" t="s">
        <v>4899</v>
      </c>
      <c r="E2365" t="b">
        <v>1</v>
      </c>
    </row>
    <row r="2366" spans="1:5" x14ac:dyDescent="0.45">
      <c r="A2366" t="s">
        <v>4900</v>
      </c>
      <c r="B2366" t="s">
        <v>4901</v>
      </c>
      <c r="E2366" t="b">
        <v>1</v>
      </c>
    </row>
    <row r="2367" spans="1:5" x14ac:dyDescent="0.45">
      <c r="A2367" t="s">
        <v>4902</v>
      </c>
      <c r="B2367" t="s">
        <v>4903</v>
      </c>
      <c r="E2367" t="b">
        <v>1</v>
      </c>
    </row>
    <row r="2368" spans="1:5" x14ac:dyDescent="0.45">
      <c r="A2368" t="s">
        <v>4904</v>
      </c>
      <c r="B2368" t="s">
        <v>4905</v>
      </c>
      <c r="E2368" t="b">
        <v>1</v>
      </c>
    </row>
    <row r="2369" spans="1:5" x14ac:dyDescent="0.45">
      <c r="A2369" t="s">
        <v>4906</v>
      </c>
      <c r="B2369" t="s">
        <v>4907</v>
      </c>
      <c r="E2369" t="b">
        <v>1</v>
      </c>
    </row>
    <row r="2370" spans="1:5" x14ac:dyDescent="0.45">
      <c r="A2370" t="s">
        <v>4908</v>
      </c>
      <c r="B2370" t="s">
        <v>4909</v>
      </c>
      <c r="E2370" t="b">
        <v>1</v>
      </c>
    </row>
    <row r="2371" spans="1:5" x14ac:dyDescent="0.45">
      <c r="A2371" t="s">
        <v>4910</v>
      </c>
      <c r="B2371" t="s">
        <v>4911</v>
      </c>
      <c r="E2371" t="b">
        <v>1</v>
      </c>
    </row>
    <row r="2372" spans="1:5" x14ac:dyDescent="0.45">
      <c r="A2372" t="s">
        <v>4912</v>
      </c>
      <c r="B2372" t="s">
        <v>4913</v>
      </c>
      <c r="E2372" t="b">
        <v>1</v>
      </c>
    </row>
    <row r="2373" spans="1:5" x14ac:dyDescent="0.45">
      <c r="A2373" t="s">
        <v>4914</v>
      </c>
      <c r="B2373" t="s">
        <v>4915</v>
      </c>
      <c r="E2373" t="b">
        <v>1</v>
      </c>
    </row>
    <row r="2374" spans="1:5" x14ac:dyDescent="0.45">
      <c r="A2374" t="s">
        <v>4916</v>
      </c>
      <c r="B2374" t="s">
        <v>4917</v>
      </c>
      <c r="E2374" t="b">
        <v>1</v>
      </c>
    </row>
    <row r="2375" spans="1:5" x14ac:dyDescent="0.45">
      <c r="A2375" t="s">
        <v>4918</v>
      </c>
      <c r="B2375" t="s">
        <v>4919</v>
      </c>
      <c r="E2375" t="b">
        <v>1</v>
      </c>
    </row>
    <row r="2376" spans="1:5" x14ac:dyDescent="0.45">
      <c r="A2376" t="s">
        <v>4920</v>
      </c>
      <c r="B2376" t="s">
        <v>4921</v>
      </c>
      <c r="E2376" t="b">
        <v>1</v>
      </c>
    </row>
    <row r="2377" spans="1:5" x14ac:dyDescent="0.45">
      <c r="A2377" t="s">
        <v>4922</v>
      </c>
      <c r="B2377" t="s">
        <v>4923</v>
      </c>
      <c r="E2377" t="b">
        <v>1</v>
      </c>
    </row>
    <row r="2378" spans="1:5" x14ac:dyDescent="0.45">
      <c r="A2378" t="s">
        <v>4924</v>
      </c>
      <c r="B2378" t="s">
        <v>4925</v>
      </c>
      <c r="E2378" t="b">
        <v>1</v>
      </c>
    </row>
    <row r="2379" spans="1:5" x14ac:dyDescent="0.45">
      <c r="A2379" t="s">
        <v>4926</v>
      </c>
      <c r="B2379" t="s">
        <v>4927</v>
      </c>
      <c r="E2379" t="b">
        <v>1</v>
      </c>
    </row>
    <row r="2380" spans="1:5" x14ac:dyDescent="0.45">
      <c r="A2380" t="s">
        <v>4928</v>
      </c>
      <c r="B2380" t="s">
        <v>4929</v>
      </c>
      <c r="E2380" t="b">
        <v>1</v>
      </c>
    </row>
    <row r="2381" spans="1:5" x14ac:dyDescent="0.45">
      <c r="A2381" t="s">
        <v>4930</v>
      </c>
      <c r="B2381" t="s">
        <v>4931</v>
      </c>
      <c r="E2381" t="b">
        <v>1</v>
      </c>
    </row>
    <row r="2382" spans="1:5" x14ac:dyDescent="0.45">
      <c r="A2382" t="s">
        <v>4932</v>
      </c>
      <c r="B2382" t="s">
        <v>4933</v>
      </c>
      <c r="E2382" t="b">
        <v>1</v>
      </c>
    </row>
    <row r="2383" spans="1:5" x14ac:dyDescent="0.45">
      <c r="A2383" t="s">
        <v>4934</v>
      </c>
      <c r="B2383" t="s">
        <v>4935</v>
      </c>
      <c r="E2383" t="b">
        <v>1</v>
      </c>
    </row>
    <row r="2384" spans="1:5" x14ac:dyDescent="0.45">
      <c r="A2384" t="s">
        <v>4936</v>
      </c>
      <c r="B2384" t="s">
        <v>4937</v>
      </c>
      <c r="E2384" t="b">
        <v>1</v>
      </c>
    </row>
    <row r="2385" spans="1:5" x14ac:dyDescent="0.45">
      <c r="A2385" t="s">
        <v>4938</v>
      </c>
      <c r="B2385" t="s">
        <v>4939</v>
      </c>
      <c r="E2385" t="b">
        <v>1</v>
      </c>
    </row>
    <row r="2386" spans="1:5" x14ac:dyDescent="0.45">
      <c r="A2386" t="s">
        <v>4940</v>
      </c>
      <c r="B2386" t="s">
        <v>4941</v>
      </c>
      <c r="E2386" t="b">
        <v>1</v>
      </c>
    </row>
    <row r="2387" spans="1:5" x14ac:dyDescent="0.45">
      <c r="A2387" t="s">
        <v>4942</v>
      </c>
      <c r="B2387" t="s">
        <v>4943</v>
      </c>
      <c r="E2387" t="b">
        <v>1</v>
      </c>
    </row>
    <row r="2388" spans="1:5" x14ac:dyDescent="0.45">
      <c r="A2388" t="s">
        <v>4944</v>
      </c>
      <c r="B2388" t="s">
        <v>4945</v>
      </c>
      <c r="E2388" t="b">
        <v>1</v>
      </c>
    </row>
    <row r="2389" spans="1:5" x14ac:dyDescent="0.45">
      <c r="A2389" t="s">
        <v>4946</v>
      </c>
      <c r="B2389" t="s">
        <v>4947</v>
      </c>
      <c r="E2389" t="b">
        <v>1</v>
      </c>
    </row>
    <row r="2390" spans="1:5" x14ac:dyDescent="0.45">
      <c r="A2390" t="s">
        <v>4948</v>
      </c>
      <c r="B2390" t="s">
        <v>4949</v>
      </c>
      <c r="E2390" t="b">
        <v>1</v>
      </c>
    </row>
    <row r="2391" spans="1:5" x14ac:dyDescent="0.45">
      <c r="A2391" t="s">
        <v>4950</v>
      </c>
      <c r="B2391" t="s">
        <v>4951</v>
      </c>
      <c r="E2391" t="b">
        <v>1</v>
      </c>
    </row>
    <row r="2392" spans="1:5" x14ac:dyDescent="0.45">
      <c r="A2392" t="s">
        <v>4952</v>
      </c>
      <c r="B2392" t="s">
        <v>4953</v>
      </c>
      <c r="E2392" t="b">
        <v>1</v>
      </c>
    </row>
    <row r="2393" spans="1:5" x14ac:dyDescent="0.45">
      <c r="A2393" t="s">
        <v>4954</v>
      </c>
      <c r="B2393" t="s">
        <v>4955</v>
      </c>
      <c r="E2393" t="b">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CC36-A12D-4377-9A1B-0E2DA21C5E03}">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4964</v>
      </c>
      <c r="B2" t="s">
        <v>6409</v>
      </c>
      <c r="E2" t="b">
        <v>1</v>
      </c>
    </row>
    <row r="3" spans="1:5" x14ac:dyDescent="0.45">
      <c r="A3" t="s">
        <v>4956</v>
      </c>
      <c r="B3" t="s">
        <v>6415</v>
      </c>
      <c r="E3" t="b">
        <v>1</v>
      </c>
    </row>
    <row r="4" spans="1:5" x14ac:dyDescent="0.45">
      <c r="A4" t="s">
        <v>4962</v>
      </c>
      <c r="B4" t="s">
        <v>6418</v>
      </c>
      <c r="E4" t="b">
        <v>1</v>
      </c>
    </row>
    <row r="5" spans="1:5" x14ac:dyDescent="0.45">
      <c r="A5" t="s">
        <v>4958</v>
      </c>
      <c r="B5" t="s">
        <v>6416</v>
      </c>
      <c r="E5" t="b">
        <v>1</v>
      </c>
    </row>
    <row r="6" spans="1:5" x14ac:dyDescent="0.45">
      <c r="A6" t="s">
        <v>4960</v>
      </c>
      <c r="B6" t="s">
        <v>6417</v>
      </c>
      <c r="E6" t="b">
        <v>1</v>
      </c>
    </row>
    <row r="7" spans="1:5" x14ac:dyDescent="0.45">
      <c r="A7" t="s">
        <v>6365</v>
      </c>
      <c r="B7" t="s">
        <v>5384</v>
      </c>
      <c r="E7" t="b">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3EA2D-E657-42E2-BE9D-CE9F6DA7A220}">
  <dimension ref="A1:E7"/>
  <sheetViews>
    <sheetView workbookViewId="0">
      <selection activeCell="A2" sqref="A2:E7"/>
    </sheetView>
  </sheetViews>
  <sheetFormatPr defaultRowHeight="14.25" x14ac:dyDescent="0.45"/>
  <cols>
    <col min="1" max="1" width="11.265625" customWidth="1"/>
    <col min="2" max="2" width="12.86328125" customWidth="1"/>
    <col min="3" max="3" width="11" customWidth="1"/>
    <col min="4" max="4" width="17.265625" customWidth="1"/>
  </cols>
  <sheetData>
    <row r="1" spans="1:5" x14ac:dyDescent="0.45">
      <c r="A1" s="1" t="s">
        <v>167</v>
      </c>
      <c r="B1" s="1" t="s">
        <v>168</v>
      </c>
      <c r="C1" s="1" t="s">
        <v>169</v>
      </c>
      <c r="D1" s="1" t="s">
        <v>170</v>
      </c>
      <c r="E1" s="1" t="s">
        <v>171</v>
      </c>
    </row>
    <row r="2" spans="1:5" x14ac:dyDescent="0.45">
      <c r="A2" t="s">
        <v>4964</v>
      </c>
      <c r="B2" t="s">
        <v>6414</v>
      </c>
      <c r="E2" t="b">
        <v>1</v>
      </c>
    </row>
    <row r="3" spans="1:5" x14ac:dyDescent="0.45">
      <c r="A3" t="s">
        <v>4962</v>
      </c>
      <c r="B3" t="s">
        <v>6413</v>
      </c>
      <c r="E3" t="b">
        <v>1</v>
      </c>
    </row>
    <row r="4" spans="1:5" x14ac:dyDescent="0.45">
      <c r="A4" t="s">
        <v>4960</v>
      </c>
      <c r="B4" t="s">
        <v>6412</v>
      </c>
      <c r="E4" t="b">
        <v>1</v>
      </c>
    </row>
    <row r="5" spans="1:5" x14ac:dyDescent="0.45">
      <c r="A5" t="s">
        <v>4956</v>
      </c>
      <c r="B5" t="s">
        <v>6410</v>
      </c>
      <c r="E5" t="b">
        <v>1</v>
      </c>
    </row>
    <row r="6" spans="1:5" x14ac:dyDescent="0.45">
      <c r="A6" t="s">
        <v>6365</v>
      </c>
      <c r="B6" t="s">
        <v>5384</v>
      </c>
      <c r="E6" t="b">
        <v>1</v>
      </c>
    </row>
    <row r="7" spans="1:5" x14ac:dyDescent="0.45">
      <c r="A7" t="s">
        <v>4958</v>
      </c>
      <c r="B7" t="s">
        <v>6411</v>
      </c>
      <c r="E7"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C87CBC3-C99A-4400-B5A0-07C8326DD59E}"/>
</file>

<file path=customXml/itemProps2.xml><?xml version="1.0" encoding="utf-8"?>
<ds:datastoreItem xmlns:ds="http://schemas.openxmlformats.org/officeDocument/2006/customXml" ds:itemID="{4DDCDE02-9F61-4BB8-BC05-1BCCE19B73D5}"/>
</file>

<file path=customXml/itemProps3.xml><?xml version="1.0" encoding="utf-8"?>
<ds:datastoreItem xmlns:ds="http://schemas.openxmlformats.org/officeDocument/2006/customXml" ds:itemID="{76D3655C-7866-4C18-9787-7B9411B42E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79</vt:i4>
      </vt:variant>
      <vt:variant>
        <vt:lpstr>Named Ranges</vt:lpstr>
      </vt:variant>
      <vt:variant>
        <vt:i4>225</vt:i4>
      </vt:variant>
    </vt:vector>
  </HeadingPairs>
  <TitlesOfParts>
    <vt:vector size="304" baseType="lpstr">
      <vt:lpstr>ud_barrier</vt:lpstr>
      <vt:lpstr>ud_barrier_terminal</vt:lpstr>
      <vt:lpstr>ud_motorcyc_attach</vt:lpstr>
      <vt:lpstr>ud_crash_cushion</vt:lpstr>
      <vt:lpstr>post_condition</vt:lpstr>
      <vt:lpstr>use_default_rc</vt:lpstr>
      <vt:lpstr>rul_reset</vt:lpstr>
      <vt:lpstr>risk_consequence</vt:lpstr>
      <vt:lpstr>risk_likelihood</vt:lpstr>
      <vt:lpstr>risk</vt:lpstr>
      <vt:lpstr>condition</vt:lpstr>
      <vt:lpstr>wheel_stop_material</vt:lpstr>
      <vt:lpstr>target_board_material</vt:lpstr>
      <vt:lpstr>road_hump_material</vt:lpstr>
      <vt:lpstr>pole_material</vt:lpstr>
      <vt:lpstr>mast_material</vt:lpstr>
      <vt:lpstr>gantry_material</vt:lpstr>
      <vt:lpstr>sea_wall_material</vt:lpstr>
      <vt:lpstr>panel_material</vt:lpstr>
      <vt:lpstr>mse_material</vt:lpstr>
      <vt:lpstr>gravity_mass_material</vt:lpstr>
      <vt:lpstr>pipe_duct_material</vt:lpstr>
      <vt:lpstr>pile_material</vt:lpstr>
      <vt:lpstr>mep_pipe_material</vt:lpstr>
      <vt:lpstr>mep_chamber_material</vt:lpstr>
      <vt:lpstr>mep_chamber_lid_material</vt:lpstr>
      <vt:lpstr>duct_material</vt:lpstr>
      <vt:lpstr>rockfall_material</vt:lpstr>
      <vt:lpstr>water_structure_material</vt:lpstr>
      <vt:lpstr>valve_material</vt:lpstr>
      <vt:lpstr>pipe_material</vt:lpstr>
      <vt:lpstr>headwall_material</vt:lpstr>
      <vt:lpstr>filtration_material</vt:lpstr>
      <vt:lpstr>edge_material</vt:lpstr>
      <vt:lpstr>culvert_material</vt:lpstr>
      <vt:lpstr>cover_material</vt:lpstr>
      <vt:lpstr>channel_material</vt:lpstr>
      <vt:lpstr>chamber_material</vt:lpstr>
      <vt:lpstr>base_material</vt:lpstr>
      <vt:lpstr>superstructure_material</vt:lpstr>
      <vt:lpstr>passage_material</vt:lpstr>
      <vt:lpstr>invert_material</vt:lpstr>
      <vt:lpstr>deck_material</vt:lpstr>
      <vt:lpstr>barrier_rail_material</vt:lpstr>
      <vt:lpstr>barrier_post_material</vt:lpstr>
      <vt:lpstr>shelter_seat_material</vt:lpstr>
      <vt:lpstr>shelter_material</vt:lpstr>
      <vt:lpstr>seating_material</vt:lpstr>
      <vt:lpstr>rubbish_bin_material</vt:lpstr>
      <vt:lpstr>planting_structure_material</vt:lpstr>
      <vt:lpstr>cultural_installation_material</vt:lpstr>
      <vt:lpstr>cycle_amenity_material</vt:lpstr>
      <vt:lpstr>wall_material</vt:lpstr>
      <vt:lpstr>rail_material</vt:lpstr>
      <vt:lpstr>cattle_stop_material</vt:lpstr>
      <vt:lpstr>bollard_material</vt:lpstr>
      <vt:lpstr>ud_crash_cushion_type</vt:lpstr>
      <vt:lpstr>ud_motorcycle_attachment</vt:lpstr>
      <vt:lpstr>ud_barrier_terminal_type</vt:lpstr>
      <vt:lpstr>ar_asset_state</vt:lpstr>
      <vt:lpstr>ud_amds_table_list</vt:lpstr>
      <vt:lpstr>railing_attach</vt:lpstr>
      <vt:lpstr>av_standard_rc</vt:lpstr>
      <vt:lpstr>ar_replace_reason</vt:lpstr>
      <vt:lpstr>ud_replacement_status</vt:lpstr>
      <vt:lpstr>ud_asset_status</vt:lpstr>
      <vt:lpstr>ud_barrier_ground_fix</vt:lpstr>
      <vt:lpstr>len_adjust_rsn</vt:lpstr>
      <vt:lpstr>ud_sub_organisation</vt:lpstr>
      <vt:lpstr>ud_organisation_owner</vt:lpstr>
      <vt:lpstr>side</vt:lpstr>
      <vt:lpstr>ud_placement</vt:lpstr>
      <vt:lpstr>ud_work_origin</vt:lpstr>
      <vt:lpstr>ud_material</vt:lpstr>
      <vt:lpstr>ud_barrier_rail_make</vt:lpstr>
      <vt:lpstr>ud_barrier_rail_style</vt:lpstr>
      <vt:lpstr>ud_barrier_type</vt:lpstr>
      <vt:lpstr>ud_lane_location</vt:lpstr>
      <vt:lpstr>roadnames</vt:lpstr>
      <vt:lpstr>ar_asset_state_lookup</vt:lpstr>
      <vt:lpstr>ar_asset_state_lookupValueRef</vt:lpstr>
      <vt:lpstr>ar_asset_state_parentKey</vt:lpstr>
      <vt:lpstr>ar_replace_reason_lookup</vt:lpstr>
      <vt:lpstr>ar_replace_reason_lookupValueRef</vt:lpstr>
      <vt:lpstr>ar_replace_reason_parentKey</vt:lpstr>
      <vt:lpstr>av_standard_rc_lookup</vt:lpstr>
      <vt:lpstr>av_standard_rc_lookupValueRef</vt:lpstr>
      <vt:lpstr>av_standard_rc_parentKey</vt:lpstr>
      <vt:lpstr>barrier_post_material_lookup</vt:lpstr>
      <vt:lpstr>barrier_post_material_lookupValueRef</vt:lpstr>
      <vt:lpstr>barrier_post_material_parentKey</vt:lpstr>
      <vt:lpstr>barrier_rail_material_lookup</vt:lpstr>
      <vt:lpstr>barrier_rail_material_lookupValueRef</vt:lpstr>
      <vt:lpstr>barrier_rail_material_parentKey</vt:lpstr>
      <vt:lpstr>base_material_lookup</vt:lpstr>
      <vt:lpstr>base_material_lookupValueRef</vt:lpstr>
      <vt:lpstr>base_material_parentKey</vt:lpstr>
      <vt:lpstr>bollard_material_lookup</vt:lpstr>
      <vt:lpstr>bollard_material_lookupValueRef</vt:lpstr>
      <vt:lpstr>bollard_material_parentKey</vt:lpstr>
      <vt:lpstr>cattle_stop_material_lookup</vt:lpstr>
      <vt:lpstr>cattle_stop_material_lookupValueRef</vt:lpstr>
      <vt:lpstr>cattle_stop_material_parentKey</vt:lpstr>
      <vt:lpstr>chamber_material_lookup</vt:lpstr>
      <vt:lpstr>chamber_material_lookupValueRef</vt:lpstr>
      <vt:lpstr>chamber_material_parentKey</vt:lpstr>
      <vt:lpstr>channel_material_lookup</vt:lpstr>
      <vt:lpstr>channel_material_lookupValueRef</vt:lpstr>
      <vt:lpstr>channel_material_parentKey</vt:lpstr>
      <vt:lpstr>condition_lookup</vt:lpstr>
      <vt:lpstr>condition_lookupValueRef</vt:lpstr>
      <vt:lpstr>condition_parentKey</vt:lpstr>
      <vt:lpstr>cover_material_lookup</vt:lpstr>
      <vt:lpstr>cover_material_lookupValueRef</vt:lpstr>
      <vt:lpstr>cover_material_parentKey</vt:lpstr>
      <vt:lpstr>cultural_installation_material_lookup</vt:lpstr>
      <vt:lpstr>cultural_installation_material_lookupValueRef</vt:lpstr>
      <vt:lpstr>cultural_installation_material_parentKey</vt:lpstr>
      <vt:lpstr>culvert_material_lookup</vt:lpstr>
      <vt:lpstr>culvert_material_lookupValueRef</vt:lpstr>
      <vt:lpstr>culvert_material_parentKey</vt:lpstr>
      <vt:lpstr>cycle_amenity_material_lookup</vt:lpstr>
      <vt:lpstr>cycle_amenity_material_lookupValueRef</vt:lpstr>
      <vt:lpstr>cycle_amenity_material_parentKey</vt:lpstr>
      <vt:lpstr>deck_material_lookup</vt:lpstr>
      <vt:lpstr>deck_material_lookupValueRef</vt:lpstr>
      <vt:lpstr>deck_material_parentKey</vt:lpstr>
      <vt:lpstr>duct_material_lookup</vt:lpstr>
      <vt:lpstr>duct_material_lookupValueRef</vt:lpstr>
      <vt:lpstr>duct_material_parentKey</vt:lpstr>
      <vt:lpstr>edge_material_lookup</vt:lpstr>
      <vt:lpstr>edge_material_lookupValueRef</vt:lpstr>
      <vt:lpstr>edge_material_parentKey</vt:lpstr>
      <vt:lpstr>filtration_material_lookup</vt:lpstr>
      <vt:lpstr>filtration_material_lookupValueRef</vt:lpstr>
      <vt:lpstr>filtration_material_parentKey</vt:lpstr>
      <vt:lpstr>gantry_material_lookup</vt:lpstr>
      <vt:lpstr>gantry_material_lookupValueRef</vt:lpstr>
      <vt:lpstr>gantry_material_parentKey</vt:lpstr>
      <vt:lpstr>gravity_mass_material_lookup</vt:lpstr>
      <vt:lpstr>gravity_mass_material_lookupValueRef</vt:lpstr>
      <vt:lpstr>gravity_mass_material_parentKey</vt:lpstr>
      <vt:lpstr>headwall_material_lookup</vt:lpstr>
      <vt:lpstr>headwall_material_lookupValueRef</vt:lpstr>
      <vt:lpstr>headwall_material_parentKey</vt:lpstr>
      <vt:lpstr>invert_material_lookup</vt:lpstr>
      <vt:lpstr>invert_material_lookupValueRef</vt:lpstr>
      <vt:lpstr>invert_material_parentKey</vt:lpstr>
      <vt:lpstr>len_adjust_rsn_lookup</vt:lpstr>
      <vt:lpstr>len_adjust_rsn_lookupValueRef</vt:lpstr>
      <vt:lpstr>len_adjust_rsn_parentKey</vt:lpstr>
      <vt:lpstr>mast_material_lookup</vt:lpstr>
      <vt:lpstr>mast_material_lookupValueRef</vt:lpstr>
      <vt:lpstr>mast_material_parentKey</vt:lpstr>
      <vt:lpstr>mep_chamber_lid_material_lookup</vt:lpstr>
      <vt:lpstr>mep_chamber_lid_material_lookupValueRef</vt:lpstr>
      <vt:lpstr>mep_chamber_lid_material_parentKey</vt:lpstr>
      <vt:lpstr>mep_chamber_material_lookup</vt:lpstr>
      <vt:lpstr>mep_chamber_material_lookupValueRef</vt:lpstr>
      <vt:lpstr>mep_chamber_material_parentKey</vt:lpstr>
      <vt:lpstr>mep_pipe_material_lookup</vt:lpstr>
      <vt:lpstr>mep_pipe_material_lookupValueRef</vt:lpstr>
      <vt:lpstr>mep_pipe_material_parentKey</vt:lpstr>
      <vt:lpstr>mse_material_lookup</vt:lpstr>
      <vt:lpstr>mse_material_lookupValueRef</vt:lpstr>
      <vt:lpstr>mse_material_parentKey</vt:lpstr>
      <vt:lpstr>panel_material_lookup</vt:lpstr>
      <vt:lpstr>panel_material_lookupValueRef</vt:lpstr>
      <vt:lpstr>panel_material_parentKey</vt:lpstr>
      <vt:lpstr>passage_material_lookup</vt:lpstr>
      <vt:lpstr>passage_material_lookupValueRef</vt:lpstr>
      <vt:lpstr>passage_material_parentKey</vt:lpstr>
      <vt:lpstr>pile_material_lookup</vt:lpstr>
      <vt:lpstr>pile_material_lookupValueRef</vt:lpstr>
      <vt:lpstr>pile_material_parentKey</vt:lpstr>
      <vt:lpstr>pipe_duct_material_lookup</vt:lpstr>
      <vt:lpstr>pipe_duct_material_lookupValueRef</vt:lpstr>
      <vt:lpstr>pipe_duct_material_parentKey</vt:lpstr>
      <vt:lpstr>pipe_material_lookup</vt:lpstr>
      <vt:lpstr>pipe_material_lookupValueRef</vt:lpstr>
      <vt:lpstr>pipe_material_parentKey</vt:lpstr>
      <vt:lpstr>planting_structure_material_lookup</vt:lpstr>
      <vt:lpstr>planting_structure_material_lookupValueRef</vt:lpstr>
      <vt:lpstr>planting_structure_material_parentKey</vt:lpstr>
      <vt:lpstr>pole_material_lookup</vt:lpstr>
      <vt:lpstr>pole_material_lookupValueRef</vt:lpstr>
      <vt:lpstr>pole_material_parentKey</vt:lpstr>
      <vt:lpstr>post_condition_lookup</vt:lpstr>
      <vt:lpstr>post_condition_lookupValueRef</vt:lpstr>
      <vt:lpstr>post_condition_parentKey</vt:lpstr>
      <vt:lpstr>rail_material_lookup</vt:lpstr>
      <vt:lpstr>rail_material_lookupValueRef</vt:lpstr>
      <vt:lpstr>rail_material_parentKey</vt:lpstr>
      <vt:lpstr>railing_attach_lookup</vt:lpstr>
      <vt:lpstr>railing_attach_lookupValueRef</vt:lpstr>
      <vt:lpstr>railing_attach_parentKey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road_hump_material_lookup</vt:lpstr>
      <vt:lpstr>road_hump_material_lookupValueRef</vt:lpstr>
      <vt:lpstr>road_hump_material_parentKey</vt:lpstr>
      <vt:lpstr>roadnames_lookup</vt:lpstr>
      <vt:lpstr>roadnames_lookupValueRef</vt:lpstr>
      <vt:lpstr>roadnames_parentKey</vt:lpstr>
      <vt:lpstr>rockfall_material_lookup</vt:lpstr>
      <vt:lpstr>rockfall_material_lookupValueRef</vt:lpstr>
      <vt:lpstr>rockfall_material_parentKey</vt:lpstr>
      <vt:lpstr>rubbish_bin_material_lookup</vt:lpstr>
      <vt:lpstr>rubbish_bin_material_lookupValueRef</vt:lpstr>
      <vt:lpstr>rubbish_bin_material_parentKey</vt:lpstr>
      <vt:lpstr>rul_reset_lookup</vt:lpstr>
      <vt:lpstr>rul_reset_lookupValueRef</vt:lpstr>
      <vt:lpstr>rul_reset_parentKey</vt:lpstr>
      <vt:lpstr>sea_wall_material_lookup</vt:lpstr>
      <vt:lpstr>sea_wall_material_lookupValueRef</vt:lpstr>
      <vt:lpstr>sea_wall_material_parentKey</vt:lpstr>
      <vt:lpstr>seating_material_lookup</vt:lpstr>
      <vt:lpstr>seating_material_lookupValueRef</vt:lpstr>
      <vt:lpstr>seating_material_parentKey</vt:lpstr>
      <vt:lpstr>shelter_material_lookup</vt:lpstr>
      <vt:lpstr>shelter_material_lookupValueRef</vt:lpstr>
      <vt:lpstr>shelter_material_parentKey</vt:lpstr>
      <vt:lpstr>shelter_seat_material_lookup</vt:lpstr>
      <vt:lpstr>shelter_seat_material_lookupValueRef</vt:lpstr>
      <vt:lpstr>shelter_seat_material_parentKey</vt:lpstr>
      <vt:lpstr>side_lookup</vt:lpstr>
      <vt:lpstr>side_lookupValueRef</vt:lpstr>
      <vt:lpstr>side_parentKey</vt:lpstr>
      <vt:lpstr>superstructure_material_lookup</vt:lpstr>
      <vt:lpstr>superstructure_material_lookupValueRef</vt:lpstr>
      <vt:lpstr>superstructure_material_parentKey</vt:lpstr>
      <vt:lpstr>target_board_material_lookup</vt:lpstr>
      <vt:lpstr>target_board_material_lookupValueRef</vt:lpstr>
      <vt:lpstr>target_board_material_parentKey</vt:lpstr>
      <vt:lpstr>ud_amds_table_list_lookup</vt:lpstr>
      <vt:lpstr>ud_amds_table_list_lookupValueRef</vt:lpstr>
      <vt:lpstr>ud_amds_table_list_parentKey</vt:lpstr>
      <vt:lpstr>ud_asset_status_lookup</vt:lpstr>
      <vt:lpstr>ud_asset_status_lookupValueRef</vt:lpstr>
      <vt:lpstr>ud_asset_status_parentKey</vt:lpstr>
      <vt:lpstr>ud_barrier_ground_fix_lookup</vt:lpstr>
      <vt:lpstr>ud_barrier_ground_fix_lookupValueRef</vt:lpstr>
      <vt:lpstr>ud_barrier_ground_fix_parentKey</vt:lpstr>
      <vt:lpstr>ud_barrier_rail_make_lookup</vt:lpstr>
      <vt:lpstr>ud_barrier_rail_make_lookupValueRef</vt:lpstr>
      <vt:lpstr>ud_barrier_rail_make_parentKey</vt:lpstr>
      <vt:lpstr>ud_barrier_rail_style_lookup</vt:lpstr>
      <vt:lpstr>ud_barrier_rail_style_lookupValueRef</vt:lpstr>
      <vt:lpstr>ud_barrier_rail_style_parentKey</vt:lpstr>
      <vt:lpstr>ud_barrier_terminal_type_lookup</vt:lpstr>
      <vt:lpstr>ud_barrier_terminal_type_lookupValueRef</vt:lpstr>
      <vt:lpstr>ud_barrier_terminal_type_parentKey</vt:lpstr>
      <vt:lpstr>ud_barrier_type_lookup</vt:lpstr>
      <vt:lpstr>ud_barrier_type_lookupValueRef</vt:lpstr>
      <vt:lpstr>ud_barrier_type_parentKey</vt:lpstr>
      <vt:lpstr>ud_crash_cushion_type_lookup</vt:lpstr>
      <vt:lpstr>ud_crash_cushion_type_lookupValueRef</vt:lpstr>
      <vt:lpstr>ud_crash_cushion_type_parentKey</vt:lpstr>
      <vt:lpstr>ud_lane_location_lookup</vt:lpstr>
      <vt:lpstr>ud_lane_location_lookupValueRef</vt:lpstr>
      <vt:lpstr>ud_lane_location_parentKey</vt:lpstr>
      <vt:lpstr>ud_material_lookup</vt:lpstr>
      <vt:lpstr>ud_material_lookupValueRef</vt:lpstr>
      <vt:lpstr>ud_material_parentKey</vt:lpstr>
      <vt:lpstr>ud_motorcycle_attachment_lookup</vt:lpstr>
      <vt:lpstr>ud_motorcycle_attachment_lookupValueRef</vt:lpstr>
      <vt:lpstr>ud_motorcycle_attachment_parentKey</vt:lpstr>
      <vt:lpstr>ud_organisation_owner_lookup</vt:lpstr>
      <vt:lpstr>ud_organisation_owner_lookupValueRef</vt:lpstr>
      <vt:lpstr>ud_organisation_owner_parentKey</vt:lpstr>
      <vt:lpstr>ud_placement_lookup</vt:lpstr>
      <vt:lpstr>ud_placement_lookupValueRef</vt:lpstr>
      <vt:lpstr>ud_placement_parentKey</vt:lpstr>
      <vt:lpstr>ud_replacement_status_lookup</vt:lpstr>
      <vt:lpstr>ud_replacement_status_lookupValueRef</vt:lpstr>
      <vt:lpstr>ud_replacement_status_parentKey</vt:lpstr>
      <vt:lpstr>ud_sub_organisation_lookup</vt:lpstr>
      <vt:lpstr>ud_sub_organisation_lookupValueRef</vt:lpstr>
      <vt:lpstr>ud_sub_organisation_parentKey</vt:lpstr>
      <vt:lpstr>ud_work_origin_lookup</vt:lpstr>
      <vt:lpstr>ud_work_origin_lookupValueRef</vt:lpstr>
      <vt:lpstr>ud_work_origin_parentKey</vt:lpstr>
      <vt:lpstr>use_default_rc_lookup</vt:lpstr>
      <vt:lpstr>use_default_rc_lookupValueRef</vt:lpstr>
      <vt:lpstr>use_default_rc_parentKey</vt:lpstr>
      <vt:lpstr>valve_material_lookup</vt:lpstr>
      <vt:lpstr>valve_material_lookupValueRef</vt:lpstr>
      <vt:lpstr>valve_material_parentKey</vt:lpstr>
      <vt:lpstr>wall_material_lookup</vt:lpstr>
      <vt:lpstr>wall_material_lookupValueRef</vt:lpstr>
      <vt:lpstr>wall_material_parentKey</vt:lpstr>
      <vt:lpstr>water_structure_material_lookup</vt:lpstr>
      <vt:lpstr>water_structure_material_lookupValueRef</vt:lpstr>
      <vt:lpstr>water_structure_material_parentKey</vt:lpstr>
      <vt:lpstr>wheel_stop_material_lookup</vt:lpstr>
      <vt:lpstr>wheel_stop_material_lookupValueRef</vt:lpstr>
      <vt:lpstr>wheel_stop_material_parentKey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2024-08-12T22:15:14Z</dcterms:created>
  <dcterms:modified xsi:type="dcterms:W3CDTF">2024-08-12T22:16:06Z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